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bookViews>
    <workbookView xWindow="0" yWindow="180" windowWidth="13365" windowHeight="11655" tabRatio="935" firstSheet="14" activeTab="39"/>
  </bookViews>
  <sheets>
    <sheet name="03.3.1." sheetId="1" r:id="rId1"/>
    <sheet name="04.1.5." sheetId="30" r:id="rId2"/>
    <sheet name="04.1.10." sheetId="10" r:id="rId3"/>
    <sheet name="04.1.19." sheetId="13" r:id="rId4"/>
    <sheet name="04.3.1." sheetId="3" r:id="rId5"/>
    <sheet name="04.3.3." sheetId="7" r:id="rId6"/>
    <sheet name="04.4.1." sheetId="2" r:id="rId7"/>
    <sheet name="05.1.1." sheetId="14" r:id="rId8"/>
    <sheet name="05.1.3." sheetId="15" r:id="rId9"/>
    <sheet name="05.2.1." sheetId="5" r:id="rId10"/>
    <sheet name="05.2.2." sheetId="6" r:id="rId11"/>
    <sheet name="06.3.1." sheetId="4" r:id="rId12"/>
    <sheet name="08.1.5." sheetId="20" r:id="rId13"/>
    <sheet name="08.4.2." sheetId="17" r:id="rId14"/>
    <sheet name="08.4.3." sheetId="18" r:id="rId15"/>
    <sheet name="09.1.16." sheetId="9" r:id="rId16"/>
    <sheet name="09.4.1." sheetId="8" r:id="rId17"/>
    <sheet name="09.8.3." sheetId="27" r:id="rId18"/>
    <sheet name="09.14.1." sheetId="28" r:id="rId19"/>
    <sheet name="09.2.1." sheetId="34" r:id="rId20"/>
    <sheet name="09.14.2." sheetId="29" r:id="rId21"/>
    <sheet name="09.18.1." sheetId="24" r:id="rId22"/>
    <sheet name="09.18.2." sheetId="25" r:id="rId23"/>
    <sheet name="09.23.1." sheetId="22" r:id="rId24"/>
    <sheet name="09.25.1." sheetId="26" r:id="rId25"/>
    <sheet name="09.28.1." sheetId="23" r:id="rId26"/>
    <sheet name="5.piel." sheetId="31" r:id="rId27"/>
    <sheet name="11.piel." sheetId="21" r:id="rId28"/>
    <sheet name="23.piel." sheetId="16" r:id="rId29"/>
    <sheet name="24.piel." sheetId="19" r:id="rId30"/>
    <sheet name="33.piel." sheetId="33" r:id="rId31"/>
    <sheet name="08.1.3." sheetId="38" r:id="rId32"/>
    <sheet name="08.1.7." sheetId="36" r:id="rId33"/>
    <sheet name="09.1.9." sheetId="40" r:id="rId34"/>
    <sheet name="10.1.1." sheetId="41" r:id="rId35"/>
    <sheet name="18.piel." sheetId="35" r:id="rId36"/>
    <sheet name="34.piel." sheetId="37" r:id="rId37"/>
    <sheet name="04.1.3." sheetId="44" r:id="rId38"/>
    <sheet name="06.1.3." sheetId="42" r:id="rId39"/>
    <sheet name="15.piel." sheetId="43" r:id="rId40"/>
  </sheets>
  <definedNames>
    <definedName name="_xlnm._FilterDatabase" localSheetId="0" hidden="1">'03.3.1.'!$A$18:$P$298</definedName>
    <definedName name="_xlnm._FilterDatabase" localSheetId="2" hidden="1">'04.1.10.'!$A$18:$P$298</definedName>
    <definedName name="_xlnm._FilterDatabase" localSheetId="3" hidden="1">'04.1.19.'!$A$18:$P$298</definedName>
    <definedName name="_xlnm._FilterDatabase" localSheetId="37" hidden="1">'04.1.3.'!$A$18:$P$298</definedName>
    <definedName name="_xlnm._FilterDatabase" localSheetId="1" hidden="1">'04.1.5.'!$A$18:$P$298</definedName>
    <definedName name="_xlnm._FilterDatabase" localSheetId="4" hidden="1">'04.3.1.'!$A$18:$P$298</definedName>
    <definedName name="_xlnm._FilterDatabase" localSheetId="5" hidden="1">'04.3.3.'!$A$18:$P$298</definedName>
    <definedName name="_xlnm._FilterDatabase" localSheetId="6" hidden="1">'04.4.1.'!$A$18:$P$298</definedName>
    <definedName name="_xlnm._FilterDatabase" localSheetId="7" hidden="1">'05.1.1.'!$A$18:$P$298</definedName>
    <definedName name="_xlnm._FilterDatabase" localSheetId="8" hidden="1">'05.1.3.'!$A$18:$P$298</definedName>
    <definedName name="_xlnm._FilterDatabase" localSheetId="9" hidden="1">'05.2.1.'!$A$18:$P$298</definedName>
    <definedName name="_xlnm._FilterDatabase" localSheetId="10" hidden="1">'05.2.2.'!$A$18:$P$298</definedName>
    <definedName name="_xlnm._FilterDatabase" localSheetId="38" hidden="1">'06.1.3.'!$A$18:$P$298</definedName>
    <definedName name="_xlnm._FilterDatabase" localSheetId="11" hidden="1">'06.3.1.'!$A$18:$P$298</definedName>
    <definedName name="_xlnm._FilterDatabase" localSheetId="31" hidden="1">'08.1.3.'!$A$18:$P$298</definedName>
    <definedName name="_xlnm._FilterDatabase" localSheetId="12" hidden="1">'08.1.5.'!$A$18:$P$298</definedName>
    <definedName name="_xlnm._FilterDatabase" localSheetId="32" hidden="1">'08.1.7.'!$A$18:$P$298</definedName>
    <definedName name="_xlnm._FilterDatabase" localSheetId="13" hidden="1">'08.4.2.'!$A$18:$P$298</definedName>
    <definedName name="_xlnm._FilterDatabase" localSheetId="14" hidden="1">'08.4.3.'!$A$18:$P$298</definedName>
    <definedName name="_xlnm._FilterDatabase" localSheetId="15" hidden="1">'09.1.16.'!$A$18:$P$298</definedName>
    <definedName name="_xlnm._FilterDatabase" localSheetId="33" hidden="1">'09.1.9.'!$A$18:$P$298</definedName>
    <definedName name="_xlnm._FilterDatabase" localSheetId="18" hidden="1">'09.14.1.'!$A$18:$P$298</definedName>
    <definedName name="_xlnm._FilterDatabase" localSheetId="20" hidden="1">'09.14.2.'!$A$18:$P$298</definedName>
    <definedName name="_xlnm._FilterDatabase" localSheetId="21" hidden="1">'09.18.1.'!$A$18:$P$298</definedName>
    <definedName name="_xlnm._FilterDatabase" localSheetId="22" hidden="1">'09.18.2.'!$A$18:$P$298</definedName>
    <definedName name="_xlnm._FilterDatabase" localSheetId="19" hidden="1">'09.2.1.'!$A$18:$P$298</definedName>
    <definedName name="_xlnm._FilterDatabase" localSheetId="23" hidden="1">'09.23.1.'!$A$18:$P$298</definedName>
    <definedName name="_xlnm._FilterDatabase" localSheetId="24" hidden="1">'09.25.1.'!$A$18:$P$298</definedName>
    <definedName name="_xlnm._FilterDatabase" localSheetId="25" hidden="1">'09.28.1.'!$A$18:$P$298</definedName>
    <definedName name="_xlnm._FilterDatabase" localSheetId="16" hidden="1">'09.4.1.'!$A$18:$P$298</definedName>
    <definedName name="_xlnm._FilterDatabase" localSheetId="17" hidden="1">'09.8.3.'!$A$18:$P$298</definedName>
    <definedName name="_xlnm._FilterDatabase" localSheetId="34" hidden="1">'10.1.1.'!$A$18:$P$298</definedName>
    <definedName name="_xlnm._FilterDatabase" localSheetId="35" hidden="1">'18.piel.'!$A$7:$I$41</definedName>
    <definedName name="_xlnm.Print_Area" localSheetId="30">'33.piel.'!$A$1:$R$119</definedName>
    <definedName name="_xlnm.Print_Titles" localSheetId="0">'03.3.1.'!$18:$18</definedName>
    <definedName name="_xlnm.Print_Titles" localSheetId="2">'04.1.10.'!$18:$18</definedName>
    <definedName name="_xlnm.Print_Titles" localSheetId="3">'04.1.19.'!$18:$18</definedName>
    <definedName name="_xlnm.Print_Titles" localSheetId="37">'04.1.3.'!$18:$18</definedName>
    <definedName name="_xlnm.Print_Titles" localSheetId="1">'04.1.5.'!$18:$18</definedName>
    <definedName name="_xlnm.Print_Titles" localSheetId="4">'04.3.1.'!$18:$18</definedName>
    <definedName name="_xlnm.Print_Titles" localSheetId="5">'04.3.3.'!$18:$18</definedName>
    <definedName name="_xlnm.Print_Titles" localSheetId="6">'04.4.1.'!$18:$18</definedName>
    <definedName name="_xlnm.Print_Titles" localSheetId="7">'05.1.1.'!$18:$18</definedName>
    <definedName name="_xlnm.Print_Titles" localSheetId="8">'05.1.3.'!$18:$18</definedName>
    <definedName name="_xlnm.Print_Titles" localSheetId="9">'05.2.1.'!$18:$18</definedName>
    <definedName name="_xlnm.Print_Titles" localSheetId="10">'05.2.2.'!$18:$18</definedName>
    <definedName name="_xlnm.Print_Titles" localSheetId="38">'06.1.3.'!$18:$18</definedName>
    <definedName name="_xlnm.Print_Titles" localSheetId="11">'06.3.1.'!$18:$18</definedName>
    <definedName name="_xlnm.Print_Titles" localSheetId="31">'08.1.3.'!$18:$18</definedName>
    <definedName name="_xlnm.Print_Titles" localSheetId="12">'08.1.5.'!$18:$18</definedName>
    <definedName name="_xlnm.Print_Titles" localSheetId="32">'08.1.7.'!$18:$18</definedName>
    <definedName name="_xlnm.Print_Titles" localSheetId="13">'08.4.2.'!$18:$18</definedName>
    <definedName name="_xlnm.Print_Titles" localSheetId="14">'08.4.3.'!$18:$18</definedName>
    <definedName name="_xlnm.Print_Titles" localSheetId="15">'09.1.16.'!$18:$18</definedName>
    <definedName name="_xlnm.Print_Titles" localSheetId="33">'09.1.9.'!$18:$18</definedName>
    <definedName name="_xlnm.Print_Titles" localSheetId="18">'09.14.1.'!$18:$18</definedName>
    <definedName name="_xlnm.Print_Titles" localSheetId="20">'09.14.2.'!$18:$18</definedName>
    <definedName name="_xlnm.Print_Titles" localSheetId="21">'09.18.1.'!$18:$18</definedName>
    <definedName name="_xlnm.Print_Titles" localSheetId="22">'09.18.2.'!$18:$18</definedName>
    <definedName name="_xlnm.Print_Titles" localSheetId="19">'09.2.1.'!$18:$18</definedName>
    <definedName name="_xlnm.Print_Titles" localSheetId="23">'09.23.1.'!$18:$18</definedName>
    <definedName name="_xlnm.Print_Titles" localSheetId="24">'09.25.1.'!$18:$18</definedName>
    <definedName name="_xlnm.Print_Titles" localSheetId="25">'09.28.1.'!$18:$18</definedName>
    <definedName name="_xlnm.Print_Titles" localSheetId="16">'09.4.1.'!$18:$18</definedName>
    <definedName name="_xlnm.Print_Titles" localSheetId="17">'09.8.3.'!$18:$18</definedName>
    <definedName name="_xlnm.Print_Titles" localSheetId="34">'10.1.1.'!$18:$18</definedName>
    <definedName name="_xlnm.Print_Titles" localSheetId="30">'33.piel.'!$5:$5</definedName>
  </definedNames>
  <calcPr calcId="145621" iterateDelta="252"/>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298" i="44" l="1"/>
  <c r="L298" i="44"/>
  <c r="I298" i="44"/>
  <c r="F298" i="44"/>
  <c r="O297" i="44"/>
  <c r="L297" i="44"/>
  <c r="I297" i="44"/>
  <c r="F297" i="44"/>
  <c r="O296" i="44"/>
  <c r="L296" i="44"/>
  <c r="I296" i="44"/>
  <c r="F296" i="44"/>
  <c r="O295" i="44"/>
  <c r="L295" i="44"/>
  <c r="I295" i="44"/>
  <c r="F295" i="44"/>
  <c r="O294" i="44"/>
  <c r="L294" i="44"/>
  <c r="I294" i="44"/>
  <c r="F294" i="44"/>
  <c r="O293" i="44"/>
  <c r="L293" i="44"/>
  <c r="I293" i="44"/>
  <c r="F293" i="44"/>
  <c r="O292" i="44"/>
  <c r="L292" i="44"/>
  <c r="I292" i="44"/>
  <c r="F292" i="44"/>
  <c r="O291" i="44"/>
  <c r="L291" i="44"/>
  <c r="L290" i="44" s="1"/>
  <c r="I291" i="44"/>
  <c r="F291" i="44"/>
  <c r="N290" i="44"/>
  <c r="M290" i="44"/>
  <c r="K290" i="44"/>
  <c r="J290" i="44"/>
  <c r="H290" i="44"/>
  <c r="G290" i="44"/>
  <c r="E290" i="44"/>
  <c r="D290" i="44"/>
  <c r="O285" i="44"/>
  <c r="L285" i="44"/>
  <c r="I285" i="44"/>
  <c r="F285" i="44"/>
  <c r="O284" i="44"/>
  <c r="L284" i="44"/>
  <c r="L283" i="44" s="1"/>
  <c r="I284" i="44"/>
  <c r="F284" i="44"/>
  <c r="F283" i="44" s="1"/>
  <c r="O283" i="44"/>
  <c r="N283" i="44"/>
  <c r="M283" i="44"/>
  <c r="K283" i="44"/>
  <c r="J283" i="44"/>
  <c r="H283" i="44"/>
  <c r="G283" i="44"/>
  <c r="E283" i="44"/>
  <c r="D283" i="44"/>
  <c r="O282" i="44"/>
  <c r="L282" i="44"/>
  <c r="L281" i="44" s="1"/>
  <c r="I282" i="44"/>
  <c r="I281" i="44" s="1"/>
  <c r="F282" i="44"/>
  <c r="O281" i="44"/>
  <c r="N281" i="44"/>
  <c r="M281" i="44"/>
  <c r="K281" i="44"/>
  <c r="J281" i="44"/>
  <c r="H281" i="44"/>
  <c r="G281" i="44"/>
  <c r="E281" i="44"/>
  <c r="D281" i="44"/>
  <c r="O280" i="44"/>
  <c r="L280" i="44"/>
  <c r="I280" i="44"/>
  <c r="F280" i="44"/>
  <c r="O279" i="44"/>
  <c r="C279" i="44" s="1"/>
  <c r="L279" i="44"/>
  <c r="I279" i="44"/>
  <c r="F279" i="44"/>
  <c r="O278" i="44"/>
  <c r="L278" i="44"/>
  <c r="I278" i="44"/>
  <c r="F278" i="44"/>
  <c r="C278" i="44" s="1"/>
  <c r="O277" i="44"/>
  <c r="L277" i="44"/>
  <c r="L276" i="44" s="1"/>
  <c r="I277" i="44"/>
  <c r="F277" i="44"/>
  <c r="F276" i="44" s="1"/>
  <c r="N276" i="44"/>
  <c r="M276" i="44"/>
  <c r="K276" i="44"/>
  <c r="J276" i="44"/>
  <c r="H276" i="44"/>
  <c r="G276" i="44"/>
  <c r="E276" i="44"/>
  <c r="D276" i="44"/>
  <c r="O275" i="44"/>
  <c r="L275" i="44"/>
  <c r="I275" i="44"/>
  <c r="F275" i="44"/>
  <c r="O274" i="44"/>
  <c r="L274" i="44"/>
  <c r="I274" i="44"/>
  <c r="F274" i="44"/>
  <c r="O273" i="44"/>
  <c r="O272" i="44" s="1"/>
  <c r="L273" i="44"/>
  <c r="I273" i="44"/>
  <c r="F273" i="44"/>
  <c r="N272" i="44"/>
  <c r="N270" i="44" s="1"/>
  <c r="M272" i="44"/>
  <c r="L272" i="44"/>
  <c r="K272" i="44"/>
  <c r="J272" i="44"/>
  <c r="H272" i="44"/>
  <c r="G272" i="44"/>
  <c r="G270" i="44" s="1"/>
  <c r="G269" i="44" s="1"/>
  <c r="F272" i="44"/>
  <c r="E272" i="44"/>
  <c r="E270" i="44" s="1"/>
  <c r="E269" i="44" s="1"/>
  <c r="D272" i="44"/>
  <c r="O271" i="44"/>
  <c r="L271" i="44"/>
  <c r="I271" i="44"/>
  <c r="F271" i="44"/>
  <c r="H270" i="44"/>
  <c r="D270" i="44"/>
  <c r="D269" i="44" s="1"/>
  <c r="O268" i="44"/>
  <c r="L268" i="44"/>
  <c r="I268" i="44"/>
  <c r="F268" i="44"/>
  <c r="O267" i="44"/>
  <c r="L267" i="44"/>
  <c r="I267" i="44"/>
  <c r="F267" i="44"/>
  <c r="O266" i="44"/>
  <c r="L266" i="44"/>
  <c r="I266" i="44"/>
  <c r="F266" i="44"/>
  <c r="O265" i="44"/>
  <c r="L265" i="44"/>
  <c r="I265" i="44"/>
  <c r="F265" i="44"/>
  <c r="N264" i="44"/>
  <c r="M264" i="44"/>
  <c r="K264" i="44"/>
  <c r="J264" i="44"/>
  <c r="H264" i="44"/>
  <c r="G264" i="44"/>
  <c r="E264" i="44"/>
  <c r="D264" i="44"/>
  <c r="O263" i="44"/>
  <c r="L263" i="44"/>
  <c r="I263" i="44"/>
  <c r="F263" i="44"/>
  <c r="O262" i="44"/>
  <c r="L262" i="44"/>
  <c r="I262" i="44"/>
  <c r="F262" i="44"/>
  <c r="O261" i="44"/>
  <c r="O260" i="44" s="1"/>
  <c r="L261" i="44"/>
  <c r="L260" i="44" s="1"/>
  <c r="I261" i="44"/>
  <c r="F261" i="44"/>
  <c r="N260" i="44"/>
  <c r="M260" i="44"/>
  <c r="K260" i="44"/>
  <c r="K259" i="44" s="1"/>
  <c r="J260" i="44"/>
  <c r="H260" i="44"/>
  <c r="G260" i="44"/>
  <c r="E260" i="44"/>
  <c r="E259" i="44" s="1"/>
  <c r="D260" i="44"/>
  <c r="M259" i="44"/>
  <c r="O258" i="44"/>
  <c r="L258" i="44"/>
  <c r="I258" i="44"/>
  <c r="F258" i="44"/>
  <c r="O257" i="44"/>
  <c r="L257" i="44"/>
  <c r="I257" i="44"/>
  <c r="F257" i="44"/>
  <c r="O256" i="44"/>
  <c r="L256" i="44"/>
  <c r="I256" i="44"/>
  <c r="F256" i="44"/>
  <c r="O255" i="44"/>
  <c r="L255" i="44"/>
  <c r="I255" i="44"/>
  <c r="C255" i="44" s="1"/>
  <c r="F255" i="44"/>
  <c r="O254" i="44"/>
  <c r="L254" i="44"/>
  <c r="I254" i="44"/>
  <c r="F254" i="44"/>
  <c r="O253" i="44"/>
  <c r="L253" i="44"/>
  <c r="I253" i="44"/>
  <c r="F253" i="44"/>
  <c r="N252" i="44"/>
  <c r="N251" i="44" s="1"/>
  <c r="M252" i="44"/>
  <c r="M251" i="44" s="1"/>
  <c r="K252" i="44"/>
  <c r="J252" i="44"/>
  <c r="J251" i="44" s="1"/>
  <c r="H252" i="44"/>
  <c r="H251" i="44" s="1"/>
  <c r="G252" i="44"/>
  <c r="G251" i="44" s="1"/>
  <c r="E252" i="44"/>
  <c r="D252" i="44"/>
  <c r="D251" i="44" s="1"/>
  <c r="K251" i="44"/>
  <c r="E251" i="44"/>
  <c r="O250" i="44"/>
  <c r="L250" i="44"/>
  <c r="I250" i="44"/>
  <c r="F250" i="44"/>
  <c r="O249" i="44"/>
  <c r="L249" i="44"/>
  <c r="I249" i="44"/>
  <c r="F249" i="44"/>
  <c r="O248" i="44"/>
  <c r="L248" i="44"/>
  <c r="I248" i="44"/>
  <c r="F248" i="44"/>
  <c r="O247" i="44"/>
  <c r="O246" i="44" s="1"/>
  <c r="L247" i="44"/>
  <c r="I247" i="44"/>
  <c r="I246" i="44" s="1"/>
  <c r="F247" i="44"/>
  <c r="N246" i="44"/>
  <c r="M246" i="44"/>
  <c r="K246" i="44"/>
  <c r="J246" i="44"/>
  <c r="H246" i="44"/>
  <c r="G246" i="44"/>
  <c r="E246" i="44"/>
  <c r="D246" i="44"/>
  <c r="O245" i="44"/>
  <c r="L245" i="44"/>
  <c r="I245" i="44"/>
  <c r="C245" i="44" s="1"/>
  <c r="F245" i="44"/>
  <c r="O244" i="44"/>
  <c r="L244" i="44"/>
  <c r="I244" i="44"/>
  <c r="F244" i="44"/>
  <c r="O243" i="44"/>
  <c r="L243" i="44"/>
  <c r="I243" i="44"/>
  <c r="F243" i="44"/>
  <c r="O242" i="44"/>
  <c r="L242" i="44"/>
  <c r="I242" i="44"/>
  <c r="F242" i="44"/>
  <c r="O241" i="44"/>
  <c r="L241" i="44"/>
  <c r="I241" i="44"/>
  <c r="F241" i="44"/>
  <c r="O240" i="44"/>
  <c r="L240" i="44"/>
  <c r="I240" i="44"/>
  <c r="F240" i="44"/>
  <c r="O239" i="44"/>
  <c r="L239" i="44"/>
  <c r="L238" i="44" s="1"/>
  <c r="I239" i="44"/>
  <c r="F239" i="44"/>
  <c r="N238" i="44"/>
  <c r="M238" i="44"/>
  <c r="K238" i="44"/>
  <c r="J238" i="44"/>
  <c r="H238" i="44"/>
  <c r="G238" i="44"/>
  <c r="E238" i="44"/>
  <c r="D238" i="44"/>
  <c r="O237" i="44"/>
  <c r="L237" i="44"/>
  <c r="I237" i="44"/>
  <c r="F237" i="44"/>
  <c r="O236" i="44"/>
  <c r="L236" i="44"/>
  <c r="L235" i="44" s="1"/>
  <c r="I236" i="44"/>
  <c r="F236" i="44"/>
  <c r="F235" i="44" s="1"/>
  <c r="O235" i="44"/>
  <c r="N235" i="44"/>
  <c r="M235" i="44"/>
  <c r="K235" i="44"/>
  <c r="J235" i="44"/>
  <c r="H235" i="44"/>
  <c r="G235" i="44"/>
  <c r="E235" i="44"/>
  <c r="D235" i="44"/>
  <c r="O234" i="44"/>
  <c r="L234" i="44"/>
  <c r="L233" i="44" s="1"/>
  <c r="I234" i="44"/>
  <c r="I233" i="44" s="1"/>
  <c r="F234" i="44"/>
  <c r="O233" i="44"/>
  <c r="N233" i="44"/>
  <c r="M233" i="44"/>
  <c r="K233" i="44"/>
  <c r="J233" i="44"/>
  <c r="H233" i="44"/>
  <c r="G233" i="44"/>
  <c r="E233" i="44"/>
  <c r="D233" i="44"/>
  <c r="O232" i="44"/>
  <c r="L232" i="44"/>
  <c r="I232" i="44"/>
  <c r="F232" i="44"/>
  <c r="N231" i="44"/>
  <c r="O229" i="44"/>
  <c r="L229" i="44"/>
  <c r="I229" i="44"/>
  <c r="F229" i="44"/>
  <c r="O228" i="44"/>
  <c r="L228" i="44"/>
  <c r="L227" i="44" s="1"/>
  <c r="I228" i="44"/>
  <c r="F228" i="44"/>
  <c r="F227" i="44" s="1"/>
  <c r="C227" i="44" s="1"/>
  <c r="O227" i="44"/>
  <c r="N227" i="44"/>
  <c r="M227" i="44"/>
  <c r="K227" i="44"/>
  <c r="J227" i="44"/>
  <c r="I227" i="44"/>
  <c r="H227" i="44"/>
  <c r="G227" i="44"/>
  <c r="E227" i="44"/>
  <c r="D227" i="44"/>
  <c r="O226" i="44"/>
  <c r="L226" i="44"/>
  <c r="I226" i="44"/>
  <c r="F226" i="44"/>
  <c r="O225" i="44"/>
  <c r="L225" i="44"/>
  <c r="I225" i="44"/>
  <c r="D225" i="44"/>
  <c r="F225" i="44" s="1"/>
  <c r="O224" i="44"/>
  <c r="L224" i="44"/>
  <c r="I224" i="44"/>
  <c r="D224" i="44"/>
  <c r="O223" i="44"/>
  <c r="L223" i="44"/>
  <c r="I223" i="44"/>
  <c r="F223" i="44"/>
  <c r="O222" i="44"/>
  <c r="L222" i="44"/>
  <c r="I222" i="44"/>
  <c r="F222" i="44"/>
  <c r="O221" i="44"/>
  <c r="L221" i="44"/>
  <c r="I221" i="44"/>
  <c r="F221" i="44"/>
  <c r="O220" i="44"/>
  <c r="L220" i="44"/>
  <c r="I220" i="44"/>
  <c r="F220" i="44"/>
  <c r="O219" i="44"/>
  <c r="L219" i="44"/>
  <c r="I219" i="44"/>
  <c r="F219" i="44"/>
  <c r="O218" i="44"/>
  <c r="L218" i="44"/>
  <c r="I218" i="44"/>
  <c r="F218" i="44"/>
  <c r="O217" i="44"/>
  <c r="L217" i="44"/>
  <c r="L216" i="44" s="1"/>
  <c r="I217" i="44"/>
  <c r="F217" i="44"/>
  <c r="C217" i="44" s="1"/>
  <c r="N216" i="44"/>
  <c r="M216" i="44"/>
  <c r="K216" i="44"/>
  <c r="J216" i="44"/>
  <c r="H216" i="44"/>
  <c r="H204" i="44" s="1"/>
  <c r="G216" i="44"/>
  <c r="E216" i="44"/>
  <c r="O215" i="44"/>
  <c r="L215" i="44"/>
  <c r="I215" i="44"/>
  <c r="F215" i="44"/>
  <c r="O214" i="44"/>
  <c r="L214" i="44"/>
  <c r="I214" i="44"/>
  <c r="F214" i="44"/>
  <c r="O213" i="44"/>
  <c r="L213" i="44"/>
  <c r="I213" i="44"/>
  <c r="F213" i="44"/>
  <c r="O212" i="44"/>
  <c r="L212" i="44"/>
  <c r="I212" i="44"/>
  <c r="F212" i="44"/>
  <c r="O211" i="44"/>
  <c r="L211" i="44"/>
  <c r="I211" i="44"/>
  <c r="F211" i="44"/>
  <c r="O210" i="44"/>
  <c r="L210" i="44"/>
  <c r="I210" i="44"/>
  <c r="F210" i="44"/>
  <c r="O209" i="44"/>
  <c r="L209" i="44"/>
  <c r="I209" i="44"/>
  <c r="F209" i="44"/>
  <c r="O208" i="44"/>
  <c r="L208" i="44"/>
  <c r="I208" i="44"/>
  <c r="F208" i="44"/>
  <c r="O207" i="44"/>
  <c r="L207" i="44"/>
  <c r="I207" i="44"/>
  <c r="F207" i="44"/>
  <c r="O206" i="44"/>
  <c r="L206" i="44"/>
  <c r="I206" i="44"/>
  <c r="F206" i="44"/>
  <c r="N205" i="44"/>
  <c r="M205" i="44"/>
  <c r="M204" i="44" s="1"/>
  <c r="K205" i="44"/>
  <c r="J205" i="44"/>
  <c r="H205" i="44"/>
  <c r="G205" i="44"/>
  <c r="E205" i="44"/>
  <c r="D205" i="44"/>
  <c r="J204" i="44"/>
  <c r="O203" i="44"/>
  <c r="L203" i="44"/>
  <c r="I203" i="44"/>
  <c r="F203" i="44"/>
  <c r="O202" i="44"/>
  <c r="L202" i="44"/>
  <c r="I202" i="44"/>
  <c r="F202" i="44"/>
  <c r="O201" i="44"/>
  <c r="L201" i="44"/>
  <c r="I201" i="44"/>
  <c r="C201" i="44" s="1"/>
  <c r="F201" i="44"/>
  <c r="O200" i="44"/>
  <c r="L200" i="44"/>
  <c r="I200" i="44"/>
  <c r="F200" i="44"/>
  <c r="O199" i="44"/>
  <c r="L199" i="44"/>
  <c r="L198" i="44" s="1"/>
  <c r="I199" i="44"/>
  <c r="F199" i="44"/>
  <c r="O198" i="44"/>
  <c r="N198" i="44"/>
  <c r="N196" i="44" s="1"/>
  <c r="M198" i="44"/>
  <c r="K198" i="44"/>
  <c r="K196" i="44" s="1"/>
  <c r="J198" i="44"/>
  <c r="J196" i="44" s="1"/>
  <c r="H198" i="44"/>
  <c r="H196" i="44" s="1"/>
  <c r="G198" i="44"/>
  <c r="F198" i="44"/>
  <c r="E198" i="44"/>
  <c r="D198" i="44"/>
  <c r="O197" i="44"/>
  <c r="L197" i="44"/>
  <c r="I197" i="44"/>
  <c r="F197" i="44"/>
  <c r="C197" i="44" s="1"/>
  <c r="M196" i="44"/>
  <c r="G196" i="44"/>
  <c r="E196" i="44"/>
  <c r="D196" i="44"/>
  <c r="O193" i="44"/>
  <c r="O192" i="44" s="1"/>
  <c r="O191" i="44" s="1"/>
  <c r="L193" i="44"/>
  <c r="L192" i="44" s="1"/>
  <c r="I193" i="44"/>
  <c r="F193" i="44"/>
  <c r="C193" i="44" s="1"/>
  <c r="N192" i="44"/>
  <c r="M192" i="44"/>
  <c r="K192" i="44"/>
  <c r="K191" i="44" s="1"/>
  <c r="J192" i="44"/>
  <c r="I192" i="44"/>
  <c r="H192" i="44"/>
  <c r="H191" i="44" s="1"/>
  <c r="G192" i="44"/>
  <c r="G191" i="44" s="1"/>
  <c r="E192" i="44"/>
  <c r="D192" i="44"/>
  <c r="D191" i="44" s="1"/>
  <c r="D187" i="44" s="1"/>
  <c r="N191" i="44"/>
  <c r="M191" i="44"/>
  <c r="M187" i="44" s="1"/>
  <c r="J191" i="44"/>
  <c r="I191" i="44"/>
  <c r="E191" i="44"/>
  <c r="O190" i="44"/>
  <c r="L190" i="44"/>
  <c r="I190" i="44"/>
  <c r="F190" i="44"/>
  <c r="O189" i="44"/>
  <c r="O188" i="44" s="1"/>
  <c r="O187" i="44" s="1"/>
  <c r="L189" i="44"/>
  <c r="I189" i="44"/>
  <c r="F189" i="44"/>
  <c r="C189" i="44" s="1"/>
  <c r="N188" i="44"/>
  <c r="M188" i="44"/>
  <c r="K188" i="44"/>
  <c r="J188" i="44"/>
  <c r="I188" i="44"/>
  <c r="H188" i="44"/>
  <c r="G188" i="44"/>
  <c r="E188" i="44"/>
  <c r="D188" i="44"/>
  <c r="N187" i="44"/>
  <c r="O186" i="44"/>
  <c r="L186" i="44"/>
  <c r="I186" i="44"/>
  <c r="F186" i="44"/>
  <c r="O185" i="44"/>
  <c r="O184" i="44" s="1"/>
  <c r="L185" i="44"/>
  <c r="L184" i="44" s="1"/>
  <c r="I185" i="44"/>
  <c r="I184" i="44" s="1"/>
  <c r="F185" i="44"/>
  <c r="F184" i="44" s="1"/>
  <c r="N184" i="44"/>
  <c r="M184" i="44"/>
  <c r="K184" i="44"/>
  <c r="J184" i="44"/>
  <c r="H184" i="44"/>
  <c r="G184" i="44"/>
  <c r="E184" i="44"/>
  <c r="D184" i="44"/>
  <c r="O183" i="44"/>
  <c r="L183" i="44"/>
  <c r="I183" i="44"/>
  <c r="F183" i="44"/>
  <c r="O182" i="44"/>
  <c r="L182" i="44"/>
  <c r="I182" i="44"/>
  <c r="F182" i="44"/>
  <c r="O181" i="44"/>
  <c r="L181" i="44"/>
  <c r="I181" i="44"/>
  <c r="F181" i="44"/>
  <c r="O180" i="44"/>
  <c r="O179" i="44" s="1"/>
  <c r="L180" i="44"/>
  <c r="I180" i="44"/>
  <c r="F180" i="44"/>
  <c r="F179" i="44" s="1"/>
  <c r="N179" i="44"/>
  <c r="M179" i="44"/>
  <c r="K179" i="44"/>
  <c r="J179" i="44"/>
  <c r="H179" i="44"/>
  <c r="G179" i="44"/>
  <c r="E179" i="44"/>
  <c r="D179" i="44"/>
  <c r="O178" i="44"/>
  <c r="L178" i="44"/>
  <c r="I178" i="44"/>
  <c r="F178" i="44"/>
  <c r="O177" i="44"/>
  <c r="L177" i="44"/>
  <c r="I177" i="44"/>
  <c r="F177" i="44"/>
  <c r="O176" i="44"/>
  <c r="O175" i="44" s="1"/>
  <c r="O174" i="44" s="1"/>
  <c r="L176" i="44"/>
  <c r="L175" i="44" s="1"/>
  <c r="I176" i="44"/>
  <c r="F176" i="44"/>
  <c r="F175" i="44" s="1"/>
  <c r="N175" i="44"/>
  <c r="N174" i="44" s="1"/>
  <c r="N173" i="44" s="1"/>
  <c r="M175" i="44"/>
  <c r="K175" i="44"/>
  <c r="J175" i="44"/>
  <c r="J174" i="44" s="1"/>
  <c r="J173" i="44" s="1"/>
  <c r="H175" i="44"/>
  <c r="G175" i="44"/>
  <c r="E175" i="44"/>
  <c r="D175" i="44"/>
  <c r="E174" i="44"/>
  <c r="E173" i="44" s="1"/>
  <c r="O172" i="44"/>
  <c r="L172" i="44"/>
  <c r="I172" i="44"/>
  <c r="F172" i="44"/>
  <c r="C172" i="44" s="1"/>
  <c r="O171" i="44"/>
  <c r="L171" i="44"/>
  <c r="I171" i="44"/>
  <c r="F171" i="44"/>
  <c r="O170" i="44"/>
  <c r="L170" i="44"/>
  <c r="I170" i="44"/>
  <c r="F170" i="44"/>
  <c r="O169" i="44"/>
  <c r="L169" i="44"/>
  <c r="I169" i="44"/>
  <c r="F169" i="44"/>
  <c r="O168" i="44"/>
  <c r="L168" i="44"/>
  <c r="I168" i="44"/>
  <c r="F168" i="44"/>
  <c r="C168" i="44" s="1"/>
  <c r="O167" i="44"/>
  <c r="L167" i="44"/>
  <c r="I167" i="44"/>
  <c r="I166" i="44" s="1"/>
  <c r="I165" i="44" s="1"/>
  <c r="F167" i="44"/>
  <c r="N166" i="44"/>
  <c r="N165" i="44" s="1"/>
  <c r="M166" i="44"/>
  <c r="M165" i="44" s="1"/>
  <c r="K166" i="44"/>
  <c r="J166" i="44"/>
  <c r="J165" i="44" s="1"/>
  <c r="H166" i="44"/>
  <c r="H165" i="44" s="1"/>
  <c r="G166" i="44"/>
  <c r="G165" i="44" s="1"/>
  <c r="E166" i="44"/>
  <c r="E165" i="44" s="1"/>
  <c r="D166" i="44"/>
  <c r="D165" i="44" s="1"/>
  <c r="K165" i="44"/>
  <c r="O164" i="44"/>
  <c r="L164" i="44"/>
  <c r="I164" i="44"/>
  <c r="F164" i="44"/>
  <c r="O163" i="44"/>
  <c r="L163" i="44"/>
  <c r="I163" i="44"/>
  <c r="F163" i="44"/>
  <c r="O162" i="44"/>
  <c r="L162" i="44"/>
  <c r="I162" i="44"/>
  <c r="F162" i="44"/>
  <c r="O161" i="44"/>
  <c r="L161" i="44"/>
  <c r="L160" i="44" s="1"/>
  <c r="I161" i="44"/>
  <c r="I160" i="44" s="1"/>
  <c r="F161" i="44"/>
  <c r="O160" i="44"/>
  <c r="N160" i="44"/>
  <c r="M160" i="44"/>
  <c r="K160" i="44"/>
  <c r="J160" i="44"/>
  <c r="H160" i="44"/>
  <c r="G160" i="44"/>
  <c r="F160" i="44"/>
  <c r="E160" i="44"/>
  <c r="D160" i="44"/>
  <c r="O159" i="44"/>
  <c r="L159" i="44"/>
  <c r="I159" i="44"/>
  <c r="F159" i="44"/>
  <c r="O158" i="44"/>
  <c r="L158" i="44"/>
  <c r="I158" i="44"/>
  <c r="F158" i="44"/>
  <c r="O157" i="44"/>
  <c r="L157" i="44"/>
  <c r="I157" i="44"/>
  <c r="F157" i="44"/>
  <c r="O156" i="44"/>
  <c r="L156" i="44"/>
  <c r="I156" i="44"/>
  <c r="F156" i="44"/>
  <c r="O155" i="44"/>
  <c r="L155" i="44"/>
  <c r="I155" i="44"/>
  <c r="F155" i="44"/>
  <c r="O154" i="44"/>
  <c r="L154" i="44"/>
  <c r="I154" i="44"/>
  <c r="F154" i="44"/>
  <c r="O153" i="44"/>
  <c r="L153" i="44"/>
  <c r="I153" i="44"/>
  <c r="F153" i="44"/>
  <c r="O152" i="44"/>
  <c r="O151" i="44" s="1"/>
  <c r="L152" i="44"/>
  <c r="I152" i="44"/>
  <c r="F152" i="44"/>
  <c r="N151" i="44"/>
  <c r="M151" i="44"/>
  <c r="K151" i="44"/>
  <c r="J151" i="44"/>
  <c r="H151" i="44"/>
  <c r="G151" i="44"/>
  <c r="E151" i="44"/>
  <c r="D151" i="44"/>
  <c r="O150" i="44"/>
  <c r="L150" i="44"/>
  <c r="I150" i="44"/>
  <c r="F150" i="44"/>
  <c r="O149" i="44"/>
  <c r="L149" i="44"/>
  <c r="I149" i="44"/>
  <c r="D149" i="44"/>
  <c r="F149" i="44" s="1"/>
  <c r="O148" i="44"/>
  <c r="L148" i="44"/>
  <c r="I148" i="44"/>
  <c r="F148" i="44"/>
  <c r="O147" i="44"/>
  <c r="L147" i="44"/>
  <c r="I147" i="44"/>
  <c r="F147" i="44"/>
  <c r="O146" i="44"/>
  <c r="L146" i="44"/>
  <c r="I146" i="44"/>
  <c r="F146" i="44"/>
  <c r="O145" i="44"/>
  <c r="O144" i="44" s="1"/>
  <c r="L145" i="44"/>
  <c r="I145" i="44"/>
  <c r="F145" i="44"/>
  <c r="N144" i="44"/>
  <c r="M144" i="44"/>
  <c r="K144" i="44"/>
  <c r="J144" i="44"/>
  <c r="H144" i="44"/>
  <c r="G144" i="44"/>
  <c r="E144" i="44"/>
  <c r="D144" i="44"/>
  <c r="O143" i="44"/>
  <c r="L143" i="44"/>
  <c r="I143" i="44"/>
  <c r="F143" i="44"/>
  <c r="O142" i="44"/>
  <c r="L142" i="44"/>
  <c r="L141" i="44" s="1"/>
  <c r="I142" i="44"/>
  <c r="I141" i="44" s="1"/>
  <c r="F142" i="44"/>
  <c r="O141" i="44"/>
  <c r="C141" i="44" s="1"/>
  <c r="N141" i="44"/>
  <c r="M141" i="44"/>
  <c r="K141" i="44"/>
  <c r="J141" i="44"/>
  <c r="H141" i="44"/>
  <c r="G141" i="44"/>
  <c r="F141" i="44"/>
  <c r="E141" i="44"/>
  <c r="D141" i="44"/>
  <c r="O140" i="44"/>
  <c r="L140" i="44"/>
  <c r="I140" i="44"/>
  <c r="F140" i="44"/>
  <c r="O139" i="44"/>
  <c r="L139" i="44"/>
  <c r="I139" i="44"/>
  <c r="F139" i="44"/>
  <c r="O138" i="44"/>
  <c r="L138" i="44"/>
  <c r="I138" i="44"/>
  <c r="F138" i="44"/>
  <c r="O137" i="44"/>
  <c r="O136" i="44" s="1"/>
  <c r="L137" i="44"/>
  <c r="I137" i="44"/>
  <c r="C137" i="44" s="1"/>
  <c r="F137" i="44"/>
  <c r="F136" i="44" s="1"/>
  <c r="N136" i="44"/>
  <c r="M136" i="44"/>
  <c r="K136" i="44"/>
  <c r="J136" i="44"/>
  <c r="H136" i="44"/>
  <c r="G136" i="44"/>
  <c r="E136" i="44"/>
  <c r="D136" i="44"/>
  <c r="O135" i="44"/>
  <c r="L135" i="44"/>
  <c r="I135" i="44"/>
  <c r="F135" i="44"/>
  <c r="O134" i="44"/>
  <c r="L134" i="44"/>
  <c r="I134" i="44"/>
  <c r="F134" i="44"/>
  <c r="O133" i="44"/>
  <c r="L133" i="44"/>
  <c r="I133" i="44"/>
  <c r="F133" i="44"/>
  <c r="O132" i="44"/>
  <c r="O131" i="44" s="1"/>
  <c r="L132" i="44"/>
  <c r="I132" i="44"/>
  <c r="D132" i="44"/>
  <c r="D131" i="44" s="1"/>
  <c r="N131" i="44"/>
  <c r="M131" i="44"/>
  <c r="K131" i="44"/>
  <c r="J131" i="44"/>
  <c r="H131" i="44"/>
  <c r="G131" i="44"/>
  <c r="E131" i="44"/>
  <c r="O129" i="44"/>
  <c r="O128" i="44" s="1"/>
  <c r="L129" i="44"/>
  <c r="L128" i="44" s="1"/>
  <c r="I129" i="44"/>
  <c r="I128" i="44" s="1"/>
  <c r="F129" i="44"/>
  <c r="N128" i="44"/>
  <c r="M128" i="44"/>
  <c r="K128" i="44"/>
  <c r="J128" i="44"/>
  <c r="H128" i="44"/>
  <c r="G128" i="44"/>
  <c r="E128" i="44"/>
  <c r="D128" i="44"/>
  <c r="O127" i="44"/>
  <c r="L127" i="44"/>
  <c r="I127" i="44"/>
  <c r="F127" i="44"/>
  <c r="O126" i="44"/>
  <c r="L126" i="44"/>
  <c r="I126" i="44"/>
  <c r="F126" i="44"/>
  <c r="O125" i="44"/>
  <c r="L125" i="44"/>
  <c r="I125" i="44"/>
  <c r="F125" i="44"/>
  <c r="O124" i="44"/>
  <c r="L124" i="44"/>
  <c r="I124" i="44"/>
  <c r="F124" i="44"/>
  <c r="O123" i="44"/>
  <c r="L123" i="44"/>
  <c r="L122" i="44" s="1"/>
  <c r="I123" i="44"/>
  <c r="F123" i="44"/>
  <c r="N122" i="44"/>
  <c r="M122" i="44"/>
  <c r="K122" i="44"/>
  <c r="J122" i="44"/>
  <c r="H122" i="44"/>
  <c r="G122" i="44"/>
  <c r="F122" i="44"/>
  <c r="E122" i="44"/>
  <c r="D122" i="44"/>
  <c r="O121" i="44"/>
  <c r="L121" i="44"/>
  <c r="I121" i="44"/>
  <c r="F121" i="44"/>
  <c r="C121" i="44" s="1"/>
  <c r="O120" i="44"/>
  <c r="L120" i="44"/>
  <c r="I120" i="44"/>
  <c r="F120" i="44"/>
  <c r="O119" i="44"/>
  <c r="L119" i="44"/>
  <c r="I119" i="44"/>
  <c r="F119" i="44"/>
  <c r="O118" i="44"/>
  <c r="L118" i="44"/>
  <c r="I118" i="44"/>
  <c r="F118" i="44"/>
  <c r="O117" i="44"/>
  <c r="L117" i="44"/>
  <c r="L116" i="44" s="1"/>
  <c r="I117" i="44"/>
  <c r="F117" i="44"/>
  <c r="F116" i="44" s="1"/>
  <c r="N116" i="44"/>
  <c r="M116" i="44"/>
  <c r="K116" i="44"/>
  <c r="J116" i="44"/>
  <c r="I116" i="44"/>
  <c r="H116" i="44"/>
  <c r="G116" i="44"/>
  <c r="E116" i="44"/>
  <c r="D116" i="44"/>
  <c r="O115" i="44"/>
  <c r="L115" i="44"/>
  <c r="I115" i="44"/>
  <c r="F115" i="44"/>
  <c r="O114" i="44"/>
  <c r="L114" i="44"/>
  <c r="I114" i="44"/>
  <c r="F114" i="44"/>
  <c r="O113" i="44"/>
  <c r="L113" i="44"/>
  <c r="I113" i="44"/>
  <c r="I112" i="44" s="1"/>
  <c r="F113" i="44"/>
  <c r="F112" i="44" s="1"/>
  <c r="N112" i="44"/>
  <c r="M112" i="44"/>
  <c r="K112" i="44"/>
  <c r="J112" i="44"/>
  <c r="H112" i="44"/>
  <c r="G112" i="44"/>
  <c r="E112" i="44"/>
  <c r="D112" i="44"/>
  <c r="O111" i="44"/>
  <c r="L111" i="44"/>
  <c r="I111" i="44"/>
  <c r="F111" i="44"/>
  <c r="O110" i="44"/>
  <c r="L110" i="44"/>
  <c r="I110" i="44"/>
  <c r="C110" i="44" s="1"/>
  <c r="F110" i="44"/>
  <c r="O109" i="44"/>
  <c r="L109" i="44"/>
  <c r="I109" i="44"/>
  <c r="F109" i="44"/>
  <c r="O108" i="44"/>
  <c r="L108" i="44"/>
  <c r="I108" i="44"/>
  <c r="F108" i="44"/>
  <c r="O107" i="44"/>
  <c r="L107" i="44"/>
  <c r="I107" i="44"/>
  <c r="F107" i="44"/>
  <c r="O106" i="44"/>
  <c r="L106" i="44"/>
  <c r="I106" i="44"/>
  <c r="F106" i="44"/>
  <c r="O105" i="44"/>
  <c r="L105" i="44"/>
  <c r="I105" i="44"/>
  <c r="F105" i="44"/>
  <c r="O104" i="44"/>
  <c r="L104" i="44"/>
  <c r="I104" i="44"/>
  <c r="I103" i="44" s="1"/>
  <c r="F104" i="44"/>
  <c r="N103" i="44"/>
  <c r="M103" i="44"/>
  <c r="K103" i="44"/>
  <c r="J103" i="44"/>
  <c r="H103" i="44"/>
  <c r="G103" i="44"/>
  <c r="E103" i="44"/>
  <c r="D103" i="44"/>
  <c r="O102" i="44"/>
  <c r="L102" i="44"/>
  <c r="I102" i="44"/>
  <c r="F102" i="44"/>
  <c r="O101" i="44"/>
  <c r="L101" i="44"/>
  <c r="I101" i="44"/>
  <c r="F101" i="44"/>
  <c r="O100" i="44"/>
  <c r="L100" i="44"/>
  <c r="I100" i="44"/>
  <c r="F100" i="44"/>
  <c r="O99" i="44"/>
  <c r="L99" i="44"/>
  <c r="I99" i="44"/>
  <c r="F99" i="44"/>
  <c r="O98" i="44"/>
  <c r="L98" i="44"/>
  <c r="I98" i="44"/>
  <c r="F98" i="44"/>
  <c r="O97" i="44"/>
  <c r="L97" i="44"/>
  <c r="I97" i="44"/>
  <c r="F97" i="44"/>
  <c r="O96" i="44"/>
  <c r="L96" i="44"/>
  <c r="I96" i="44"/>
  <c r="F96" i="44"/>
  <c r="N95" i="44"/>
  <c r="M95" i="44"/>
  <c r="K95" i="44"/>
  <c r="J95" i="44"/>
  <c r="H95" i="44"/>
  <c r="G95" i="44"/>
  <c r="E95" i="44"/>
  <c r="D95" i="44"/>
  <c r="O94" i="44"/>
  <c r="L94" i="44"/>
  <c r="I94" i="44"/>
  <c r="F94" i="44"/>
  <c r="O93" i="44"/>
  <c r="L93" i="44"/>
  <c r="I93" i="44"/>
  <c r="F93" i="44"/>
  <c r="O92" i="44"/>
  <c r="L92" i="44"/>
  <c r="L89" i="44" s="1"/>
  <c r="I92" i="44"/>
  <c r="F92" i="44"/>
  <c r="D92" i="44"/>
  <c r="O91" i="44"/>
  <c r="L91" i="44"/>
  <c r="I91" i="44"/>
  <c r="F91" i="44"/>
  <c r="O90" i="44"/>
  <c r="L90" i="44"/>
  <c r="I90" i="44"/>
  <c r="F90" i="44"/>
  <c r="N89" i="44"/>
  <c r="M89" i="44"/>
  <c r="K89" i="44"/>
  <c r="J89" i="44"/>
  <c r="I89" i="44"/>
  <c r="H89" i="44"/>
  <c r="G89" i="44"/>
  <c r="E89" i="44"/>
  <c r="D89" i="44"/>
  <c r="O88" i="44"/>
  <c r="L88" i="44"/>
  <c r="I88" i="44"/>
  <c r="F88" i="44"/>
  <c r="O87" i="44"/>
  <c r="L87" i="44"/>
  <c r="I87" i="44"/>
  <c r="F87" i="44"/>
  <c r="O86" i="44"/>
  <c r="L86" i="44"/>
  <c r="I86" i="44"/>
  <c r="F86" i="44"/>
  <c r="O85" i="44"/>
  <c r="L85" i="44"/>
  <c r="I85" i="44"/>
  <c r="I84" i="44" s="1"/>
  <c r="F85" i="44"/>
  <c r="N84" i="44"/>
  <c r="M84" i="44"/>
  <c r="K84" i="44"/>
  <c r="J84" i="44"/>
  <c r="H84" i="44"/>
  <c r="G84" i="44"/>
  <c r="E84" i="44"/>
  <c r="D84" i="44"/>
  <c r="D83" i="44" s="1"/>
  <c r="O82" i="44"/>
  <c r="L82" i="44"/>
  <c r="I82" i="44"/>
  <c r="F82" i="44"/>
  <c r="O81" i="44"/>
  <c r="L81" i="44"/>
  <c r="L80" i="44" s="1"/>
  <c r="I81" i="44"/>
  <c r="I80" i="44" s="1"/>
  <c r="F81" i="44"/>
  <c r="O80" i="44"/>
  <c r="N80" i="44"/>
  <c r="M80" i="44"/>
  <c r="K80" i="44"/>
  <c r="J80" i="44"/>
  <c r="H80" i="44"/>
  <c r="G80" i="44"/>
  <c r="F80" i="44"/>
  <c r="E80" i="44"/>
  <c r="D80" i="44"/>
  <c r="O79" i="44"/>
  <c r="L79" i="44"/>
  <c r="I79" i="44"/>
  <c r="F79" i="44"/>
  <c r="O78" i="44"/>
  <c r="L78" i="44"/>
  <c r="L77" i="44" s="1"/>
  <c r="L76" i="44" s="1"/>
  <c r="I78" i="44"/>
  <c r="I77" i="44" s="1"/>
  <c r="F78" i="44"/>
  <c r="N77" i="44"/>
  <c r="N76" i="44" s="1"/>
  <c r="M77" i="44"/>
  <c r="M76" i="44" s="1"/>
  <c r="K77" i="44"/>
  <c r="J77" i="44"/>
  <c r="H77" i="44"/>
  <c r="G77" i="44"/>
  <c r="G76" i="44" s="1"/>
  <c r="F77" i="44"/>
  <c r="E77" i="44"/>
  <c r="D77" i="44"/>
  <c r="D76" i="44" s="1"/>
  <c r="H76" i="44"/>
  <c r="O74" i="44"/>
  <c r="L74" i="44"/>
  <c r="I74" i="44"/>
  <c r="F74" i="44"/>
  <c r="O73" i="44"/>
  <c r="L73" i="44"/>
  <c r="I73" i="44"/>
  <c r="F73" i="44"/>
  <c r="O72" i="44"/>
  <c r="L72" i="44"/>
  <c r="I72" i="44"/>
  <c r="F72" i="44"/>
  <c r="O71" i="44"/>
  <c r="L71" i="44"/>
  <c r="I71" i="44"/>
  <c r="F71" i="44"/>
  <c r="O70" i="44"/>
  <c r="L70" i="44"/>
  <c r="L69" i="44" s="1"/>
  <c r="I70" i="44"/>
  <c r="I69" i="44" s="1"/>
  <c r="F70" i="44"/>
  <c r="N69" i="44"/>
  <c r="N67" i="44" s="1"/>
  <c r="M69" i="44"/>
  <c r="M67" i="44" s="1"/>
  <c r="K69" i="44"/>
  <c r="J69" i="44"/>
  <c r="J67" i="44" s="1"/>
  <c r="H69" i="44"/>
  <c r="G69" i="44"/>
  <c r="G67" i="44" s="1"/>
  <c r="F69" i="44"/>
  <c r="E69" i="44"/>
  <c r="E67" i="44" s="1"/>
  <c r="D69" i="44"/>
  <c r="O68" i="44"/>
  <c r="L68" i="44"/>
  <c r="C68" i="44" s="1"/>
  <c r="I68" i="44"/>
  <c r="F68" i="44"/>
  <c r="K67" i="44"/>
  <c r="H67" i="44"/>
  <c r="D67" i="44"/>
  <c r="O66" i="44"/>
  <c r="L66" i="44"/>
  <c r="I66" i="44"/>
  <c r="F66" i="44"/>
  <c r="O65" i="44"/>
  <c r="L65" i="44"/>
  <c r="I65" i="44"/>
  <c r="F65" i="44"/>
  <c r="O64" i="44"/>
  <c r="L64" i="44"/>
  <c r="I64" i="44"/>
  <c r="F64" i="44"/>
  <c r="O63" i="44"/>
  <c r="L63" i="44"/>
  <c r="I63" i="44"/>
  <c r="F63" i="44"/>
  <c r="O62" i="44"/>
  <c r="L62" i="44"/>
  <c r="I62" i="44"/>
  <c r="F62" i="44"/>
  <c r="O61" i="44"/>
  <c r="L61" i="44"/>
  <c r="I61" i="44"/>
  <c r="F61" i="44"/>
  <c r="O60" i="44"/>
  <c r="L60" i="44"/>
  <c r="I60" i="44"/>
  <c r="F60" i="44"/>
  <c r="O59" i="44"/>
  <c r="O58" i="44" s="1"/>
  <c r="L59" i="44"/>
  <c r="I59" i="44"/>
  <c r="I58" i="44" s="1"/>
  <c r="F59" i="44"/>
  <c r="N58" i="44"/>
  <c r="M58" i="44"/>
  <c r="K58" i="44"/>
  <c r="J58" i="44"/>
  <c r="H58" i="44"/>
  <c r="G58" i="44"/>
  <c r="E58" i="44"/>
  <c r="D58" i="44"/>
  <c r="O57" i="44"/>
  <c r="L57" i="44"/>
  <c r="I57" i="44"/>
  <c r="F57" i="44"/>
  <c r="O56" i="44"/>
  <c r="O55" i="44" s="1"/>
  <c r="O54" i="44" s="1"/>
  <c r="L56" i="44"/>
  <c r="L55" i="44" s="1"/>
  <c r="I56" i="44"/>
  <c r="F56" i="44"/>
  <c r="F55" i="44" s="1"/>
  <c r="N55" i="44"/>
  <c r="N54" i="44" s="1"/>
  <c r="M55" i="44"/>
  <c r="M54" i="44" s="1"/>
  <c r="K55" i="44"/>
  <c r="J55" i="44"/>
  <c r="J54" i="44" s="1"/>
  <c r="H55" i="44"/>
  <c r="G55" i="44"/>
  <c r="E55" i="44"/>
  <c r="D55" i="44"/>
  <c r="D54" i="44" s="1"/>
  <c r="D53" i="44" s="1"/>
  <c r="E54" i="44"/>
  <c r="O47" i="44"/>
  <c r="C47" i="44"/>
  <c r="O46" i="44"/>
  <c r="C46" i="44" s="1"/>
  <c r="N45" i="44"/>
  <c r="M45" i="44"/>
  <c r="L44" i="44"/>
  <c r="L43" i="44" s="1"/>
  <c r="I44" i="44"/>
  <c r="I43" i="44" s="1"/>
  <c r="F44" i="44"/>
  <c r="C44" i="44" s="1"/>
  <c r="K43" i="44"/>
  <c r="J43" i="44"/>
  <c r="H43" i="44"/>
  <c r="G43" i="44"/>
  <c r="E43" i="44"/>
  <c r="D43" i="44"/>
  <c r="F42" i="44"/>
  <c r="C42" i="44" s="1"/>
  <c r="E41" i="44"/>
  <c r="D41" i="44"/>
  <c r="L40" i="44"/>
  <c r="C40" i="44" s="1"/>
  <c r="L39" i="44"/>
  <c r="C39" i="44" s="1"/>
  <c r="L38" i="44"/>
  <c r="C38" i="44" s="1"/>
  <c r="L37" i="44"/>
  <c r="C37" i="44" s="1"/>
  <c r="K36" i="44"/>
  <c r="J36" i="44"/>
  <c r="L35" i="44"/>
  <c r="C35" i="44" s="1"/>
  <c r="L34" i="44"/>
  <c r="C34" i="44" s="1"/>
  <c r="K33" i="44"/>
  <c r="J33" i="44"/>
  <c r="L32" i="44"/>
  <c r="C32" i="44"/>
  <c r="L31" i="44"/>
  <c r="C31" i="44" s="1"/>
  <c r="K31" i="44"/>
  <c r="J31" i="44"/>
  <c r="L30" i="44"/>
  <c r="C30" i="44" s="1"/>
  <c r="L29" i="44"/>
  <c r="C29" i="44" s="1"/>
  <c r="L28" i="44"/>
  <c r="C28" i="44" s="1"/>
  <c r="K27" i="44"/>
  <c r="J27" i="44"/>
  <c r="F25" i="44"/>
  <c r="C25" i="44"/>
  <c r="I24" i="44"/>
  <c r="O23" i="44"/>
  <c r="L23" i="44"/>
  <c r="I23" i="44"/>
  <c r="F23" i="44"/>
  <c r="O22" i="44"/>
  <c r="L22" i="44"/>
  <c r="L21" i="44" s="1"/>
  <c r="I22" i="44"/>
  <c r="I21" i="44" s="1"/>
  <c r="F22" i="44"/>
  <c r="N21" i="44"/>
  <c r="N289" i="44" s="1"/>
  <c r="M21" i="44"/>
  <c r="M20" i="44" s="1"/>
  <c r="K21" i="44"/>
  <c r="K289" i="44" s="1"/>
  <c r="K288" i="44" s="1"/>
  <c r="J21" i="44"/>
  <c r="J289" i="44" s="1"/>
  <c r="H21" i="44"/>
  <c r="H289" i="44" s="1"/>
  <c r="G21" i="44"/>
  <c r="F21" i="44"/>
  <c r="F289" i="44" s="1"/>
  <c r="E21" i="44"/>
  <c r="D21" i="44"/>
  <c r="D289" i="44" s="1"/>
  <c r="H20" i="44"/>
  <c r="E187" i="44" l="1"/>
  <c r="G289" i="44"/>
  <c r="G288" i="44" s="1"/>
  <c r="L67" i="44"/>
  <c r="K83" i="44"/>
  <c r="C88" i="44"/>
  <c r="C90" i="44"/>
  <c r="C91" i="44"/>
  <c r="C106" i="44"/>
  <c r="L112" i="44"/>
  <c r="C124" i="44"/>
  <c r="L131" i="44"/>
  <c r="C145" i="44"/>
  <c r="C156" i="44"/>
  <c r="C159" i="44"/>
  <c r="C160" i="44"/>
  <c r="G187" i="44"/>
  <c r="H187" i="44"/>
  <c r="J195" i="44"/>
  <c r="O205" i="44"/>
  <c r="M270" i="44"/>
  <c r="M269" i="44" s="1"/>
  <c r="M194" i="44" s="1"/>
  <c r="K270" i="44"/>
  <c r="K269" i="44" s="1"/>
  <c r="O122" i="44"/>
  <c r="J26" i="44"/>
  <c r="C60" i="44"/>
  <c r="C62" i="44"/>
  <c r="C63" i="44"/>
  <c r="C66" i="44"/>
  <c r="F67" i="44"/>
  <c r="C101" i="44"/>
  <c r="E130" i="44"/>
  <c r="J130" i="44"/>
  <c r="O130" i="44"/>
  <c r="C152" i="44"/>
  <c r="L196" i="44"/>
  <c r="C200" i="44"/>
  <c r="C209" i="44"/>
  <c r="C213" i="44"/>
  <c r="C221" i="44"/>
  <c r="N204" i="44"/>
  <c r="C254" i="44"/>
  <c r="C263" i="44"/>
  <c r="C271" i="44"/>
  <c r="J270" i="44"/>
  <c r="J269" i="44" s="1"/>
  <c r="N269" i="44"/>
  <c r="L270" i="44"/>
  <c r="H83" i="44"/>
  <c r="K26" i="44"/>
  <c r="F76" i="44"/>
  <c r="K76" i="44"/>
  <c r="C98" i="44"/>
  <c r="C105" i="44"/>
  <c r="C114" i="44"/>
  <c r="C118" i="44"/>
  <c r="F132" i="44"/>
  <c r="F131" i="44" s="1"/>
  <c r="C133" i="44"/>
  <c r="L144" i="44"/>
  <c r="C164" i="44"/>
  <c r="M174" i="44"/>
  <c r="M173" i="44" s="1"/>
  <c r="M195" i="44"/>
  <c r="E204" i="44"/>
  <c r="E195" i="44" s="1"/>
  <c r="C211" i="44"/>
  <c r="G231" i="44"/>
  <c r="M231" i="44"/>
  <c r="M230" i="44" s="1"/>
  <c r="K231" i="44"/>
  <c r="K230" i="44" s="1"/>
  <c r="J231" i="44"/>
  <c r="C239" i="44"/>
  <c r="C243" i="44"/>
  <c r="C247" i="44"/>
  <c r="G259" i="44"/>
  <c r="C275" i="44"/>
  <c r="C291" i="44"/>
  <c r="C295" i="44"/>
  <c r="G230" i="44"/>
  <c r="K187" i="44"/>
  <c r="K54" i="44"/>
  <c r="K53" i="44" s="1"/>
  <c r="C56" i="44"/>
  <c r="C61" i="44"/>
  <c r="C65" i="44"/>
  <c r="N53" i="44"/>
  <c r="O69" i="44"/>
  <c r="C69" i="44" s="1"/>
  <c r="C72" i="44"/>
  <c r="C82" i="44"/>
  <c r="G83" i="44"/>
  <c r="G75" i="44" s="1"/>
  <c r="G52" i="44" s="1"/>
  <c r="C87" i="44"/>
  <c r="C104" i="44"/>
  <c r="C120" i="44"/>
  <c r="C132" i="44"/>
  <c r="L136" i="44"/>
  <c r="K130" i="44"/>
  <c r="K75" i="44" s="1"/>
  <c r="C143" i="44"/>
  <c r="L151" i="44"/>
  <c r="C170" i="44"/>
  <c r="C171" i="44"/>
  <c r="K174" i="44"/>
  <c r="K173" i="44" s="1"/>
  <c r="C176" i="44"/>
  <c r="L179" i="44"/>
  <c r="C186" i="44"/>
  <c r="C215" i="44"/>
  <c r="C218" i="44"/>
  <c r="C249" i="44"/>
  <c r="C258" i="44"/>
  <c r="D259" i="44"/>
  <c r="H259" i="44"/>
  <c r="C274" i="44"/>
  <c r="C280" i="44"/>
  <c r="E83" i="44"/>
  <c r="C125" i="44"/>
  <c r="K20" i="44"/>
  <c r="N288" i="44"/>
  <c r="O21" i="44"/>
  <c r="F43" i="44"/>
  <c r="C43" i="44" s="1"/>
  <c r="M53" i="44"/>
  <c r="G54" i="44"/>
  <c r="G53" i="44" s="1"/>
  <c r="L58" i="44"/>
  <c r="L54" i="44" s="1"/>
  <c r="L53" i="44" s="1"/>
  <c r="J53" i="44"/>
  <c r="C70" i="44"/>
  <c r="C71" i="44"/>
  <c r="C74" i="44"/>
  <c r="O77" i="44"/>
  <c r="O76" i="44" s="1"/>
  <c r="C80" i="44"/>
  <c r="O84" i="44"/>
  <c r="M83" i="44"/>
  <c r="C93" i="44"/>
  <c r="C94" i="44"/>
  <c r="C97" i="44"/>
  <c r="C102" i="44"/>
  <c r="F103" i="44"/>
  <c r="C109" i="44"/>
  <c r="C127" i="44"/>
  <c r="M130" i="44"/>
  <c r="G130" i="44"/>
  <c r="C148" i="44"/>
  <c r="C149" i="44"/>
  <c r="C162" i="44"/>
  <c r="C163" i="44"/>
  <c r="G174" i="44"/>
  <c r="G173" i="44" s="1"/>
  <c r="C178" i="44"/>
  <c r="C180" i="44"/>
  <c r="L188" i="44"/>
  <c r="F192" i="44"/>
  <c r="F191" i="44" s="1"/>
  <c r="F196" i="44"/>
  <c r="N195" i="44"/>
  <c r="C203" i="44"/>
  <c r="C222" i="44"/>
  <c r="C223" i="44"/>
  <c r="C225" i="44"/>
  <c r="C226" i="44"/>
  <c r="C228" i="44"/>
  <c r="E231" i="44"/>
  <c r="E230" i="44" s="1"/>
  <c r="E194" i="44" s="1"/>
  <c r="C240" i="44"/>
  <c r="L246" i="44"/>
  <c r="C257" i="44"/>
  <c r="L264" i="44"/>
  <c r="L259" i="44" s="1"/>
  <c r="H269" i="44"/>
  <c r="C292" i="44"/>
  <c r="C92" i="44"/>
  <c r="D288" i="44"/>
  <c r="G20" i="44"/>
  <c r="E289" i="44"/>
  <c r="E288" i="44" s="1"/>
  <c r="J288" i="44"/>
  <c r="C22" i="44"/>
  <c r="C23" i="44"/>
  <c r="H54" i="44"/>
  <c r="H53" i="44" s="1"/>
  <c r="C57" i="44"/>
  <c r="C59" i="44"/>
  <c r="C64" i="44"/>
  <c r="I67" i="44"/>
  <c r="C73" i="44"/>
  <c r="E76" i="44"/>
  <c r="E75" i="44" s="1"/>
  <c r="J76" i="44"/>
  <c r="C78" i="44"/>
  <c r="C79" i="44"/>
  <c r="J83" i="44"/>
  <c r="C85" i="44"/>
  <c r="N83" i="44"/>
  <c r="I95" i="44"/>
  <c r="C100" i="44"/>
  <c r="L103" i="44"/>
  <c r="C107" i="44"/>
  <c r="C126" i="44"/>
  <c r="N130" i="44"/>
  <c r="C134" i="44"/>
  <c r="I131" i="44"/>
  <c r="C139" i="44"/>
  <c r="C140" i="44"/>
  <c r="F151" i="44"/>
  <c r="C154" i="44"/>
  <c r="C155" i="44"/>
  <c r="L166" i="44"/>
  <c r="L165" i="44" s="1"/>
  <c r="C177" i="44"/>
  <c r="C183" i="44"/>
  <c r="C184" i="44"/>
  <c r="F188" i="44"/>
  <c r="F187" i="44" s="1"/>
  <c r="J187" i="44"/>
  <c r="C202" i="44"/>
  <c r="I205" i="44"/>
  <c r="C210" i="44"/>
  <c r="C212" i="44"/>
  <c r="C229" i="44"/>
  <c r="H231" i="44"/>
  <c r="H230" i="44" s="1"/>
  <c r="I238" i="44"/>
  <c r="C241" i="44"/>
  <c r="C244" i="44"/>
  <c r="O252" i="44"/>
  <c r="O251" i="44" s="1"/>
  <c r="L252" i="44"/>
  <c r="L251" i="44" s="1"/>
  <c r="F260" i="44"/>
  <c r="C262" i="44"/>
  <c r="C267" i="44"/>
  <c r="I290" i="44"/>
  <c r="C293" i="44"/>
  <c r="C296" i="44"/>
  <c r="L289" i="44"/>
  <c r="L288" i="44" s="1"/>
  <c r="O289" i="44"/>
  <c r="I20" i="44"/>
  <c r="E53" i="44"/>
  <c r="O67" i="44"/>
  <c r="O53" i="44" s="1"/>
  <c r="I76" i="44"/>
  <c r="C86" i="44"/>
  <c r="C167" i="44"/>
  <c r="F166" i="44"/>
  <c r="C219" i="44"/>
  <c r="I216" i="44"/>
  <c r="I204" i="44" s="1"/>
  <c r="F224" i="44"/>
  <c r="C224" i="44" s="1"/>
  <c r="D216" i="44"/>
  <c r="D204" i="44" s="1"/>
  <c r="C266" i="44"/>
  <c r="F264" i="44"/>
  <c r="L27" i="44"/>
  <c r="L33" i="44"/>
  <c r="C33" i="44" s="1"/>
  <c r="L36" i="44"/>
  <c r="C36" i="44" s="1"/>
  <c r="F41" i="44"/>
  <c r="C41" i="44" s="1"/>
  <c r="O45" i="44"/>
  <c r="O20" i="44" s="1"/>
  <c r="I55" i="44"/>
  <c r="I54" i="44" s="1"/>
  <c r="F58" i="44"/>
  <c r="C58" i="44" s="1"/>
  <c r="C77" i="44"/>
  <c r="C81" i="44"/>
  <c r="F89" i="44"/>
  <c r="L95" i="44"/>
  <c r="O103" i="44"/>
  <c r="C103" i="44" s="1"/>
  <c r="C129" i="44"/>
  <c r="F128" i="44"/>
  <c r="C128" i="44" s="1"/>
  <c r="D130" i="44"/>
  <c r="D75" i="44" s="1"/>
  <c r="L130" i="44"/>
  <c r="H174" i="44"/>
  <c r="H173" i="44" s="1"/>
  <c r="I187" i="44"/>
  <c r="E286" i="44"/>
  <c r="L174" i="44"/>
  <c r="L173" i="44" s="1"/>
  <c r="F174" i="44"/>
  <c r="M289" i="44"/>
  <c r="M288" i="44" s="1"/>
  <c r="C298" i="44"/>
  <c r="C21" i="44"/>
  <c r="E20" i="44"/>
  <c r="H288" i="44"/>
  <c r="L84" i="44"/>
  <c r="O89" i="44"/>
  <c r="C99" i="44"/>
  <c r="C111" i="44"/>
  <c r="C115" i="44"/>
  <c r="C119" i="44"/>
  <c r="I122" i="44"/>
  <c r="C122" i="44" s="1"/>
  <c r="C123" i="44"/>
  <c r="C131" i="44"/>
  <c r="H130" i="44"/>
  <c r="H75" i="44" s="1"/>
  <c r="C138" i="44"/>
  <c r="F144" i="44"/>
  <c r="C147" i="44"/>
  <c r="C153" i="44"/>
  <c r="C158" i="44"/>
  <c r="C169" i="44"/>
  <c r="D174" i="44"/>
  <c r="D173" i="44" s="1"/>
  <c r="C182" i="44"/>
  <c r="G204" i="44"/>
  <c r="G195" i="44" s="1"/>
  <c r="F270" i="44"/>
  <c r="I276" i="44"/>
  <c r="C277" i="44"/>
  <c r="C112" i="44"/>
  <c r="J20" i="44"/>
  <c r="N20" i="44"/>
  <c r="F84" i="44"/>
  <c r="F95" i="44"/>
  <c r="C96" i="44"/>
  <c r="O95" i="44"/>
  <c r="C108" i="44"/>
  <c r="C113" i="44"/>
  <c r="O112" i="44"/>
  <c r="C117" i="44"/>
  <c r="O116" i="44"/>
  <c r="C116" i="44" s="1"/>
  <c r="C135" i="44"/>
  <c r="C146" i="44"/>
  <c r="C150" i="44"/>
  <c r="C157" i="44"/>
  <c r="O166" i="44"/>
  <c r="O165" i="44" s="1"/>
  <c r="O173" i="44"/>
  <c r="C181" i="44"/>
  <c r="I136" i="44"/>
  <c r="C136" i="44" s="1"/>
  <c r="C142" i="44"/>
  <c r="I144" i="44"/>
  <c r="I151" i="44"/>
  <c r="C161" i="44"/>
  <c r="I175" i="44"/>
  <c r="I174" i="44" s="1"/>
  <c r="I173" i="44" s="1"/>
  <c r="I179" i="44"/>
  <c r="C185" i="44"/>
  <c r="C190" i="44"/>
  <c r="C192" i="44"/>
  <c r="L191" i="44"/>
  <c r="C206" i="44"/>
  <c r="L205" i="44"/>
  <c r="L204" i="44" s="1"/>
  <c r="L195" i="44" s="1"/>
  <c r="C214" i="44"/>
  <c r="C232" i="44"/>
  <c r="D231" i="44"/>
  <c r="J259" i="44"/>
  <c r="J230" i="44" s="1"/>
  <c r="N259" i="44"/>
  <c r="N230" i="44" s="1"/>
  <c r="I264" i="44"/>
  <c r="C265" i="44"/>
  <c r="C268" i="44"/>
  <c r="O270" i="44"/>
  <c r="O269" i="44" s="1"/>
  <c r="I272" i="44"/>
  <c r="C272" i="44" s="1"/>
  <c r="C273" i="44"/>
  <c r="C285" i="44"/>
  <c r="I283" i="44"/>
  <c r="I289" i="44" s="1"/>
  <c r="C297" i="44"/>
  <c r="H195" i="44"/>
  <c r="H194" i="44" s="1"/>
  <c r="O196" i="44"/>
  <c r="I198" i="44"/>
  <c r="I196" i="44" s="1"/>
  <c r="C199" i="44"/>
  <c r="O216" i="44"/>
  <c r="O204" i="44" s="1"/>
  <c r="C237" i="44"/>
  <c r="I235" i="44"/>
  <c r="C235" i="44" s="1"/>
  <c r="O238" i="44"/>
  <c r="O231" i="44" s="1"/>
  <c r="C248" i="44"/>
  <c r="C250" i="44"/>
  <c r="F246" i="44"/>
  <c r="F252" i="44"/>
  <c r="I252" i="44"/>
  <c r="I251" i="44" s="1"/>
  <c r="C253" i="44"/>
  <c r="C256" i="44"/>
  <c r="F259" i="44"/>
  <c r="O276" i="44"/>
  <c r="C276" i="44" s="1"/>
  <c r="C282" i="44"/>
  <c r="F281" i="44"/>
  <c r="C281" i="44" s="1"/>
  <c r="O290" i="44"/>
  <c r="D195" i="44"/>
  <c r="K204" i="44"/>
  <c r="K195" i="44" s="1"/>
  <c r="K194" i="44" s="1"/>
  <c r="C207" i="44"/>
  <c r="C208" i="44"/>
  <c r="F205" i="44"/>
  <c r="C220" i="44"/>
  <c r="L231" i="44"/>
  <c r="C234" i="44"/>
  <c r="F233" i="44"/>
  <c r="C242" i="44"/>
  <c r="F238" i="44"/>
  <c r="C238" i="44" s="1"/>
  <c r="I260" i="44"/>
  <c r="C261" i="44"/>
  <c r="O264" i="44"/>
  <c r="O259" i="44" s="1"/>
  <c r="L269" i="44"/>
  <c r="C294" i="44"/>
  <c r="F290" i="44"/>
  <c r="C236" i="44"/>
  <c r="C284" i="44"/>
  <c r="D52" i="44" l="1"/>
  <c r="F216" i="44"/>
  <c r="C216" i="44" s="1"/>
  <c r="C246" i="44"/>
  <c r="L187" i="44"/>
  <c r="C187" i="44" s="1"/>
  <c r="C179" i="44"/>
  <c r="I53" i="44"/>
  <c r="C76" i="44"/>
  <c r="M75" i="44"/>
  <c r="M286" i="44" s="1"/>
  <c r="O288" i="44"/>
  <c r="N75" i="44"/>
  <c r="C196" i="44"/>
  <c r="C290" i="44"/>
  <c r="H52" i="44"/>
  <c r="H51" i="44" s="1"/>
  <c r="C289" i="44"/>
  <c r="I288" i="44"/>
  <c r="O83" i="44"/>
  <c r="O75" i="44" s="1"/>
  <c r="O52" i="44" s="1"/>
  <c r="O51" i="44" s="1"/>
  <c r="O50" i="44" s="1"/>
  <c r="I270" i="44"/>
  <c r="I269" i="44" s="1"/>
  <c r="I259" i="44"/>
  <c r="D230" i="44"/>
  <c r="D194" i="44" s="1"/>
  <c r="D51" i="44" s="1"/>
  <c r="C151" i="44"/>
  <c r="L83" i="44"/>
  <c r="L75" i="44" s="1"/>
  <c r="L52" i="44" s="1"/>
  <c r="F288" i="44"/>
  <c r="C67" i="44"/>
  <c r="E52" i="44"/>
  <c r="E51" i="44" s="1"/>
  <c r="E50" i="44" s="1"/>
  <c r="C188" i="44"/>
  <c r="L230" i="44"/>
  <c r="L194" i="44" s="1"/>
  <c r="C144" i="44"/>
  <c r="K286" i="44"/>
  <c r="H286" i="44"/>
  <c r="I83" i="44"/>
  <c r="J75" i="44"/>
  <c r="J286" i="44" s="1"/>
  <c r="J52" i="44"/>
  <c r="O230" i="44"/>
  <c r="N52" i="44"/>
  <c r="K52" i="44"/>
  <c r="K51" i="44" s="1"/>
  <c r="N194" i="44"/>
  <c r="N286" i="44"/>
  <c r="G194" i="44"/>
  <c r="G51" i="44" s="1"/>
  <c r="G286" i="44"/>
  <c r="J194" i="44"/>
  <c r="F130" i="44"/>
  <c r="C175" i="44"/>
  <c r="O195" i="44"/>
  <c r="O194" i="44" s="1"/>
  <c r="C198" i="44"/>
  <c r="C89" i="44"/>
  <c r="C55" i="44"/>
  <c r="I195" i="44"/>
  <c r="I231" i="44"/>
  <c r="I230" i="44" s="1"/>
  <c r="F54" i="44"/>
  <c r="F231" i="44"/>
  <c r="C233" i="44"/>
  <c r="C260" i="44"/>
  <c r="I130" i="44"/>
  <c r="I75" i="44" s="1"/>
  <c r="C283" i="44"/>
  <c r="C191" i="44"/>
  <c r="C45" i="44"/>
  <c r="C27" i="44"/>
  <c r="L26" i="44"/>
  <c r="C166" i="44"/>
  <c r="F165" i="44"/>
  <c r="C165" i="44" s="1"/>
  <c r="F83" i="44"/>
  <c r="C84" i="44"/>
  <c r="F204" i="44"/>
  <c r="C205" i="44"/>
  <c r="C259" i="44"/>
  <c r="F251" i="44"/>
  <c r="C251" i="44" s="1"/>
  <c r="C252" i="44"/>
  <c r="C95" i="44"/>
  <c r="F269" i="44"/>
  <c r="C174" i="44"/>
  <c r="F173" i="44"/>
  <c r="C173" i="44" s="1"/>
  <c r="C264" i="44"/>
  <c r="H50" i="44" l="1"/>
  <c r="H287" i="44"/>
  <c r="J51" i="44"/>
  <c r="I52" i="44"/>
  <c r="D286" i="44"/>
  <c r="E287" i="44"/>
  <c r="M52" i="44"/>
  <c r="M51" i="44" s="1"/>
  <c r="C288" i="44"/>
  <c r="L51" i="44"/>
  <c r="L50" i="44" s="1"/>
  <c r="I51" i="44"/>
  <c r="I287" i="44" s="1"/>
  <c r="K287" i="44"/>
  <c r="K50" i="44"/>
  <c r="N51" i="44"/>
  <c r="L286" i="44"/>
  <c r="C270" i="44"/>
  <c r="O286" i="44"/>
  <c r="I194" i="44"/>
  <c r="D287" i="44"/>
  <c r="D50" i="44"/>
  <c r="D24" i="44"/>
  <c r="L287" i="44"/>
  <c r="C26" i="44"/>
  <c r="L20" i="44"/>
  <c r="F230" i="44"/>
  <c r="C230" i="44" s="1"/>
  <c r="C231" i="44"/>
  <c r="C83" i="44"/>
  <c r="F75" i="44"/>
  <c r="C75" i="44" s="1"/>
  <c r="G287" i="44"/>
  <c r="G50" i="44"/>
  <c r="J50" i="44"/>
  <c r="J287" i="44"/>
  <c r="C269" i="44"/>
  <c r="C204" i="44"/>
  <c r="F195" i="44"/>
  <c r="O287" i="44"/>
  <c r="I286" i="44"/>
  <c r="C54" i="44"/>
  <c r="F53" i="44"/>
  <c r="C130" i="44"/>
  <c r="N50" i="44"/>
  <c r="N287" i="44"/>
  <c r="I50" i="44" l="1"/>
  <c r="M50" i="44"/>
  <c r="M287" i="44"/>
  <c r="F52" i="44"/>
  <c r="C53" i="44"/>
  <c r="F24" i="44"/>
  <c r="D20" i="44"/>
  <c r="C195" i="44"/>
  <c r="F194" i="44"/>
  <c r="C194" i="44" s="1"/>
  <c r="F286" i="44"/>
  <c r="C286" i="44" s="1"/>
  <c r="F51" i="44" l="1"/>
  <c r="C52" i="44"/>
  <c r="C24" i="44"/>
  <c r="F20" i="44"/>
  <c r="C20" i="44" s="1"/>
  <c r="F287" i="44" l="1"/>
  <c r="C287" i="44" s="1"/>
  <c r="C51" i="44"/>
  <c r="F50" i="44"/>
  <c r="C50" i="44" s="1"/>
  <c r="G38" i="43" l="1"/>
  <c r="G37" i="43"/>
  <c r="G36" i="43" s="1"/>
  <c r="F36" i="43"/>
  <c r="E36" i="43"/>
  <c r="G30" i="43"/>
  <c r="G29" i="43"/>
  <c r="E28" i="43"/>
  <c r="G28" i="43" s="1"/>
  <c r="G27" i="43"/>
  <c r="G26" i="43"/>
  <c r="G25" i="43"/>
  <c r="G24" i="43"/>
  <c r="E23" i="43"/>
  <c r="G23" i="43" s="1"/>
  <c r="G22" i="43"/>
  <c r="G21" i="43"/>
  <c r="F20" i="43"/>
  <c r="E20" i="43"/>
  <c r="G14" i="43"/>
  <c r="E13" i="43"/>
  <c r="G13" i="43" s="1"/>
  <c r="F12" i="43"/>
  <c r="O298" i="42"/>
  <c r="L298" i="42"/>
  <c r="I298" i="42"/>
  <c r="F298" i="42"/>
  <c r="O297" i="42"/>
  <c r="L297" i="42"/>
  <c r="I297" i="42"/>
  <c r="F297" i="42"/>
  <c r="O296" i="42"/>
  <c r="L296" i="42"/>
  <c r="I296" i="42"/>
  <c r="F296" i="42"/>
  <c r="O295" i="42"/>
  <c r="L295" i="42"/>
  <c r="I295" i="42"/>
  <c r="F295" i="42"/>
  <c r="O294" i="42"/>
  <c r="L294" i="42"/>
  <c r="I294" i="42"/>
  <c r="F294" i="42"/>
  <c r="O293" i="42"/>
  <c r="L293" i="42"/>
  <c r="I293" i="42"/>
  <c r="C293" i="42" s="1"/>
  <c r="F293" i="42"/>
  <c r="O292" i="42"/>
  <c r="L292" i="42"/>
  <c r="I292" i="42"/>
  <c r="F292" i="42"/>
  <c r="O291" i="42"/>
  <c r="O290" i="42" s="1"/>
  <c r="L291" i="42"/>
  <c r="I291" i="42"/>
  <c r="I290" i="42" s="1"/>
  <c r="F291" i="42"/>
  <c r="N290" i="42"/>
  <c r="M290" i="42"/>
  <c r="K290" i="42"/>
  <c r="J290" i="42"/>
  <c r="H290" i="42"/>
  <c r="G290" i="42"/>
  <c r="E290" i="42"/>
  <c r="D290" i="42"/>
  <c r="O285" i="42"/>
  <c r="L285" i="42"/>
  <c r="I285" i="42"/>
  <c r="F285" i="42"/>
  <c r="O284" i="42"/>
  <c r="L284" i="42"/>
  <c r="L283" i="42" s="1"/>
  <c r="I284" i="42"/>
  <c r="F284" i="42"/>
  <c r="O283" i="42"/>
  <c r="N283" i="42"/>
  <c r="M283" i="42"/>
  <c r="K283" i="42"/>
  <c r="J283" i="42"/>
  <c r="H283" i="42"/>
  <c r="G283" i="42"/>
  <c r="F283" i="42"/>
  <c r="E283" i="42"/>
  <c r="D283" i="42"/>
  <c r="O282" i="42"/>
  <c r="L282" i="42"/>
  <c r="I282" i="42"/>
  <c r="F282" i="42"/>
  <c r="O281" i="42"/>
  <c r="N281" i="42"/>
  <c r="M281" i="42"/>
  <c r="L281" i="42"/>
  <c r="K281" i="42"/>
  <c r="J281" i="42"/>
  <c r="I281" i="42"/>
  <c r="H281" i="42"/>
  <c r="G281" i="42"/>
  <c r="E281" i="42"/>
  <c r="D281" i="42"/>
  <c r="O280" i="42"/>
  <c r="L280" i="42"/>
  <c r="I280" i="42"/>
  <c r="F280" i="42"/>
  <c r="O279" i="42"/>
  <c r="L279" i="42"/>
  <c r="C279" i="42" s="1"/>
  <c r="I279" i="42"/>
  <c r="F279" i="42"/>
  <c r="O278" i="42"/>
  <c r="L278" i="42"/>
  <c r="I278" i="42"/>
  <c r="F278" i="42"/>
  <c r="O277" i="42"/>
  <c r="L277" i="42"/>
  <c r="I277" i="42"/>
  <c r="F277" i="42"/>
  <c r="F276" i="42" s="1"/>
  <c r="N276" i="42"/>
  <c r="M276" i="42"/>
  <c r="K276" i="42"/>
  <c r="J276" i="42"/>
  <c r="H276" i="42"/>
  <c r="H270" i="42" s="1"/>
  <c r="G276" i="42"/>
  <c r="E276" i="42"/>
  <c r="D276" i="42"/>
  <c r="D270" i="42" s="1"/>
  <c r="D269" i="42" s="1"/>
  <c r="O275" i="42"/>
  <c r="L275" i="42"/>
  <c r="I275" i="42"/>
  <c r="F275" i="42"/>
  <c r="C275" i="42" s="1"/>
  <c r="O274" i="42"/>
  <c r="L274" i="42"/>
  <c r="I274" i="42"/>
  <c r="F274" i="42"/>
  <c r="O273" i="42"/>
  <c r="L273" i="42"/>
  <c r="I273" i="42"/>
  <c r="I272" i="42" s="1"/>
  <c r="F273" i="42"/>
  <c r="O272" i="42"/>
  <c r="N272" i="42"/>
  <c r="M272" i="42"/>
  <c r="M270" i="42" s="1"/>
  <c r="M269" i="42" s="1"/>
  <c r="L272" i="42"/>
  <c r="K272" i="42"/>
  <c r="K270" i="42" s="1"/>
  <c r="J272" i="42"/>
  <c r="J270" i="42" s="1"/>
  <c r="J269" i="42" s="1"/>
  <c r="H272" i="42"/>
  <c r="G272" i="42"/>
  <c r="E272" i="42"/>
  <c r="D272" i="42"/>
  <c r="O271" i="42"/>
  <c r="L271" i="42"/>
  <c r="I271" i="42"/>
  <c r="F271" i="42"/>
  <c r="G270" i="42"/>
  <c r="G269" i="42" s="1"/>
  <c r="E270" i="42"/>
  <c r="E269" i="42" s="1"/>
  <c r="O268" i="42"/>
  <c r="L268" i="42"/>
  <c r="I268" i="42"/>
  <c r="F268" i="42"/>
  <c r="O267" i="42"/>
  <c r="L267" i="42"/>
  <c r="I267" i="42"/>
  <c r="F267" i="42"/>
  <c r="O266" i="42"/>
  <c r="L266" i="42"/>
  <c r="I266" i="42"/>
  <c r="F266" i="42"/>
  <c r="O265" i="42"/>
  <c r="L265" i="42"/>
  <c r="I265" i="42"/>
  <c r="F265" i="42"/>
  <c r="F264" i="42" s="1"/>
  <c r="N264" i="42"/>
  <c r="M264" i="42"/>
  <c r="K264" i="42"/>
  <c r="J264" i="42"/>
  <c r="H264" i="42"/>
  <c r="G264" i="42"/>
  <c r="E264" i="42"/>
  <c r="D264" i="42"/>
  <c r="O263" i="42"/>
  <c r="O260" i="42" s="1"/>
  <c r="L263" i="42"/>
  <c r="I263" i="42"/>
  <c r="F263" i="42"/>
  <c r="C263" i="42"/>
  <c r="O262" i="42"/>
  <c r="L262" i="42"/>
  <c r="I262" i="42"/>
  <c r="F262" i="42"/>
  <c r="C262" i="42" s="1"/>
  <c r="O261" i="42"/>
  <c r="L261" i="42"/>
  <c r="L260" i="42" s="1"/>
  <c r="I261" i="42"/>
  <c r="F261" i="42"/>
  <c r="F260" i="42" s="1"/>
  <c r="N260" i="42"/>
  <c r="M260" i="42"/>
  <c r="K260" i="42"/>
  <c r="K259" i="42" s="1"/>
  <c r="J260" i="42"/>
  <c r="J259" i="42" s="1"/>
  <c r="H260" i="42"/>
  <c r="G260" i="42"/>
  <c r="E260" i="42"/>
  <c r="D260" i="42"/>
  <c r="M259" i="42"/>
  <c r="H259" i="42"/>
  <c r="E259" i="42"/>
  <c r="D259" i="42"/>
  <c r="O258" i="42"/>
  <c r="L258" i="42"/>
  <c r="I258" i="42"/>
  <c r="F258" i="42"/>
  <c r="O257" i="42"/>
  <c r="L257" i="42"/>
  <c r="I257" i="42"/>
  <c r="C257" i="42" s="1"/>
  <c r="F257" i="42"/>
  <c r="O256" i="42"/>
  <c r="L256" i="42"/>
  <c r="I256" i="42"/>
  <c r="F256" i="42"/>
  <c r="O255" i="42"/>
  <c r="L255" i="42"/>
  <c r="I255" i="42"/>
  <c r="F255" i="42"/>
  <c r="O254" i="42"/>
  <c r="L254" i="42"/>
  <c r="I254" i="42"/>
  <c r="F254" i="42"/>
  <c r="O253" i="42"/>
  <c r="L253" i="42"/>
  <c r="I253" i="42"/>
  <c r="F253" i="42"/>
  <c r="N252" i="42"/>
  <c r="N251" i="42" s="1"/>
  <c r="M252" i="42"/>
  <c r="M251" i="42" s="1"/>
  <c r="K252" i="42"/>
  <c r="K251" i="42" s="1"/>
  <c r="J252" i="42"/>
  <c r="J251" i="42" s="1"/>
  <c r="H252" i="42"/>
  <c r="H251" i="42" s="1"/>
  <c r="G252" i="42"/>
  <c r="G251" i="42" s="1"/>
  <c r="E252" i="42"/>
  <c r="D252" i="42"/>
  <c r="E251" i="42"/>
  <c r="D251" i="42"/>
  <c r="O250" i="42"/>
  <c r="L250" i="42"/>
  <c r="I250" i="42"/>
  <c r="F250" i="42"/>
  <c r="O249" i="42"/>
  <c r="L249" i="42"/>
  <c r="I249" i="42"/>
  <c r="F249" i="42"/>
  <c r="O248" i="42"/>
  <c r="L248" i="42"/>
  <c r="I248" i="42"/>
  <c r="F248" i="42"/>
  <c r="O247" i="42"/>
  <c r="O246" i="42" s="1"/>
  <c r="L247" i="42"/>
  <c r="I247" i="42"/>
  <c r="F247" i="42"/>
  <c r="C247" i="42" s="1"/>
  <c r="N246" i="42"/>
  <c r="M246" i="42"/>
  <c r="L246" i="42"/>
  <c r="K246" i="42"/>
  <c r="J246" i="42"/>
  <c r="H246" i="42"/>
  <c r="G246" i="42"/>
  <c r="E246" i="42"/>
  <c r="D246" i="42"/>
  <c r="O245" i="42"/>
  <c r="L245" i="42"/>
  <c r="I245" i="42"/>
  <c r="F245" i="42"/>
  <c r="O244" i="42"/>
  <c r="L244" i="42"/>
  <c r="I244" i="42"/>
  <c r="F244" i="42"/>
  <c r="O243" i="42"/>
  <c r="L243" i="42"/>
  <c r="I243" i="42"/>
  <c r="F243" i="42"/>
  <c r="C243" i="42" s="1"/>
  <c r="O242" i="42"/>
  <c r="L242" i="42"/>
  <c r="I242" i="42"/>
  <c r="F242" i="42"/>
  <c r="O241" i="42"/>
  <c r="L241" i="42"/>
  <c r="I241" i="42"/>
  <c r="F241" i="42"/>
  <c r="O240" i="42"/>
  <c r="L240" i="42"/>
  <c r="I240" i="42"/>
  <c r="F240" i="42"/>
  <c r="O239" i="42"/>
  <c r="L239" i="42"/>
  <c r="I239" i="42"/>
  <c r="F239" i="42"/>
  <c r="C239" i="42" s="1"/>
  <c r="N238" i="42"/>
  <c r="M238" i="42"/>
  <c r="K238" i="42"/>
  <c r="J238" i="42"/>
  <c r="H238" i="42"/>
  <c r="G238" i="42"/>
  <c r="E238" i="42"/>
  <c r="D238" i="42"/>
  <c r="O237" i="42"/>
  <c r="L237" i="42"/>
  <c r="I237" i="42"/>
  <c r="F237" i="42"/>
  <c r="O236" i="42"/>
  <c r="L236" i="42"/>
  <c r="I236" i="42"/>
  <c r="F236" i="42"/>
  <c r="O235" i="42"/>
  <c r="N235" i="42"/>
  <c r="M235" i="42"/>
  <c r="K235" i="42"/>
  <c r="J235" i="42"/>
  <c r="H235" i="42"/>
  <c r="G235" i="42"/>
  <c r="F235" i="42"/>
  <c r="E235" i="42"/>
  <c r="D235" i="42"/>
  <c r="O234" i="42"/>
  <c r="L234" i="42"/>
  <c r="L233" i="42" s="1"/>
  <c r="I234" i="42"/>
  <c r="I233" i="42" s="1"/>
  <c r="F234" i="42"/>
  <c r="O233" i="42"/>
  <c r="N233" i="42"/>
  <c r="M233" i="42"/>
  <c r="K233" i="42"/>
  <c r="J233" i="42"/>
  <c r="H233" i="42"/>
  <c r="G233" i="42"/>
  <c r="G231" i="42" s="1"/>
  <c r="E233" i="42"/>
  <c r="D233" i="42"/>
  <c r="O232" i="42"/>
  <c r="L232" i="42"/>
  <c r="I232" i="42"/>
  <c r="F232" i="42"/>
  <c r="N231" i="42"/>
  <c r="J231" i="42"/>
  <c r="O229" i="42"/>
  <c r="L229" i="42"/>
  <c r="I229" i="42"/>
  <c r="F229" i="42"/>
  <c r="O228" i="42"/>
  <c r="L228" i="42"/>
  <c r="L227" i="42" s="1"/>
  <c r="I228" i="42"/>
  <c r="I227" i="42" s="1"/>
  <c r="F228" i="42"/>
  <c r="O227" i="42"/>
  <c r="N227" i="42"/>
  <c r="M227" i="42"/>
  <c r="K227" i="42"/>
  <c r="J227" i="42"/>
  <c r="H227" i="42"/>
  <c r="G227" i="42"/>
  <c r="F227" i="42"/>
  <c r="E227" i="42"/>
  <c r="D227" i="42"/>
  <c r="O226" i="42"/>
  <c r="L226" i="42"/>
  <c r="I226" i="42"/>
  <c r="F226" i="42"/>
  <c r="O225" i="42"/>
  <c r="L225" i="42"/>
  <c r="I225" i="42"/>
  <c r="F225" i="42"/>
  <c r="O224" i="42"/>
  <c r="L224" i="42"/>
  <c r="I224" i="42"/>
  <c r="F224" i="42"/>
  <c r="O223" i="42"/>
  <c r="L223" i="42"/>
  <c r="I223" i="42"/>
  <c r="F223" i="42"/>
  <c r="O222" i="42"/>
  <c r="L222" i="42"/>
  <c r="I222" i="42"/>
  <c r="F222" i="42"/>
  <c r="O221" i="42"/>
  <c r="L221" i="42"/>
  <c r="I221" i="42"/>
  <c r="C221" i="42" s="1"/>
  <c r="F221" i="42"/>
  <c r="O220" i="42"/>
  <c r="L220" i="42"/>
  <c r="I220" i="42"/>
  <c r="F220" i="42"/>
  <c r="O219" i="42"/>
  <c r="L219" i="42"/>
  <c r="I219" i="42"/>
  <c r="F219" i="42"/>
  <c r="O218" i="42"/>
  <c r="L218" i="42"/>
  <c r="I218" i="42"/>
  <c r="F218" i="42"/>
  <c r="O217" i="42"/>
  <c r="L217" i="42"/>
  <c r="I217" i="42"/>
  <c r="F217" i="42"/>
  <c r="N216" i="42"/>
  <c r="M216" i="42"/>
  <c r="K216" i="42"/>
  <c r="J216" i="42"/>
  <c r="H216" i="42"/>
  <c r="G216" i="42"/>
  <c r="E216" i="42"/>
  <c r="D216" i="42"/>
  <c r="O215" i="42"/>
  <c r="L215" i="42"/>
  <c r="I215" i="42"/>
  <c r="F215" i="42"/>
  <c r="C215" i="42"/>
  <c r="O214" i="42"/>
  <c r="L214" i="42"/>
  <c r="I214" i="42"/>
  <c r="F214" i="42"/>
  <c r="C214" i="42" s="1"/>
  <c r="O213" i="42"/>
  <c r="L213" i="42"/>
  <c r="I213" i="42"/>
  <c r="F213" i="42"/>
  <c r="O212" i="42"/>
  <c r="L212" i="42"/>
  <c r="I212" i="42"/>
  <c r="F212" i="42"/>
  <c r="C212" i="42" s="1"/>
  <c r="O211" i="42"/>
  <c r="L211" i="42"/>
  <c r="I211" i="42"/>
  <c r="F211" i="42"/>
  <c r="C211" i="42" s="1"/>
  <c r="O210" i="42"/>
  <c r="L210" i="42"/>
  <c r="I210" i="42"/>
  <c r="F210" i="42"/>
  <c r="O209" i="42"/>
  <c r="L209" i="42"/>
  <c r="I209" i="42"/>
  <c r="F209" i="42"/>
  <c r="O208" i="42"/>
  <c r="L208" i="42"/>
  <c r="I208" i="42"/>
  <c r="F208" i="42"/>
  <c r="O207" i="42"/>
  <c r="L207" i="42"/>
  <c r="I207" i="42"/>
  <c r="F207" i="42"/>
  <c r="C207" i="42" s="1"/>
  <c r="O206" i="42"/>
  <c r="L206" i="42"/>
  <c r="I206" i="42"/>
  <c r="F206" i="42"/>
  <c r="N205" i="42"/>
  <c r="M205" i="42"/>
  <c r="M204" i="42" s="1"/>
  <c r="K205" i="42"/>
  <c r="J205" i="42"/>
  <c r="H205" i="42"/>
  <c r="H204" i="42" s="1"/>
  <c r="G205" i="42"/>
  <c r="E205" i="42"/>
  <c r="E204" i="42" s="1"/>
  <c r="D205" i="42"/>
  <c r="J204" i="42"/>
  <c r="O203" i="42"/>
  <c r="L203" i="42"/>
  <c r="I203" i="42"/>
  <c r="F203" i="42"/>
  <c r="C203" i="42" s="1"/>
  <c r="O202" i="42"/>
  <c r="L202" i="42"/>
  <c r="I202" i="42"/>
  <c r="F202" i="42"/>
  <c r="O201" i="42"/>
  <c r="L201" i="42"/>
  <c r="I201" i="42"/>
  <c r="F201" i="42"/>
  <c r="O200" i="42"/>
  <c r="L200" i="42"/>
  <c r="I200" i="42"/>
  <c r="F200" i="42"/>
  <c r="O199" i="42"/>
  <c r="O198" i="42" s="1"/>
  <c r="L199" i="42"/>
  <c r="I199" i="42"/>
  <c r="I198" i="42" s="1"/>
  <c r="F199" i="42"/>
  <c r="N198" i="42"/>
  <c r="M198" i="42"/>
  <c r="M196" i="42" s="1"/>
  <c r="K198" i="42"/>
  <c r="J198" i="42"/>
  <c r="J196" i="42" s="1"/>
  <c r="H198" i="42"/>
  <c r="H196" i="42" s="1"/>
  <c r="G198" i="42"/>
  <c r="F198" i="42"/>
  <c r="E198" i="42"/>
  <c r="E196" i="42" s="1"/>
  <c r="D198" i="42"/>
  <c r="D196" i="42" s="1"/>
  <c r="O197" i="42"/>
  <c r="L197" i="42"/>
  <c r="I197" i="42"/>
  <c r="F197" i="42"/>
  <c r="N196" i="42"/>
  <c r="K196" i="42"/>
  <c r="G196" i="42"/>
  <c r="O193" i="42"/>
  <c r="L193" i="42"/>
  <c r="I193" i="42"/>
  <c r="F193" i="42"/>
  <c r="F192" i="42" s="1"/>
  <c r="O192" i="42"/>
  <c r="O191" i="42" s="1"/>
  <c r="N192" i="42"/>
  <c r="N191" i="42" s="1"/>
  <c r="M192" i="42"/>
  <c r="L192" i="42"/>
  <c r="L191" i="42" s="1"/>
  <c r="K192" i="42"/>
  <c r="K191" i="42" s="1"/>
  <c r="J192" i="42"/>
  <c r="J191" i="42" s="1"/>
  <c r="H192" i="42"/>
  <c r="G192" i="42"/>
  <c r="G191" i="42" s="1"/>
  <c r="E192" i="42"/>
  <c r="E191" i="42" s="1"/>
  <c r="E187" i="42" s="1"/>
  <c r="D192" i="42"/>
  <c r="D191" i="42" s="1"/>
  <c r="M191" i="42"/>
  <c r="H191" i="42"/>
  <c r="O190" i="42"/>
  <c r="L190" i="42"/>
  <c r="I190" i="42"/>
  <c r="F190" i="42"/>
  <c r="O189" i="42"/>
  <c r="L189" i="42"/>
  <c r="L188" i="42" s="1"/>
  <c r="L187" i="42" s="1"/>
  <c r="I189" i="42"/>
  <c r="F189" i="42"/>
  <c r="N188" i="42"/>
  <c r="N187" i="42" s="1"/>
  <c r="M188" i="42"/>
  <c r="K188" i="42"/>
  <c r="J188" i="42"/>
  <c r="J187" i="42" s="1"/>
  <c r="H188" i="42"/>
  <c r="H187" i="42" s="1"/>
  <c r="G188" i="42"/>
  <c r="F188" i="42"/>
  <c r="E188" i="42"/>
  <c r="D188" i="42"/>
  <c r="D187" i="42" s="1"/>
  <c r="M187" i="42"/>
  <c r="O186" i="42"/>
  <c r="L186" i="42"/>
  <c r="I186" i="42"/>
  <c r="F186" i="42"/>
  <c r="O185" i="42"/>
  <c r="L185" i="42"/>
  <c r="L184" i="42" s="1"/>
  <c r="I185" i="42"/>
  <c r="I184" i="42" s="1"/>
  <c r="F185" i="42"/>
  <c r="O184" i="42"/>
  <c r="N184" i="42"/>
  <c r="M184" i="42"/>
  <c r="K184" i="42"/>
  <c r="J184" i="42"/>
  <c r="H184" i="42"/>
  <c r="G184" i="42"/>
  <c r="F184" i="42"/>
  <c r="E184" i="42"/>
  <c r="D184" i="42"/>
  <c r="O183" i="42"/>
  <c r="L183" i="42"/>
  <c r="I183" i="42"/>
  <c r="F183" i="42"/>
  <c r="O182" i="42"/>
  <c r="L182" i="42"/>
  <c r="I182" i="42"/>
  <c r="F182" i="42"/>
  <c r="O181" i="42"/>
  <c r="L181" i="42"/>
  <c r="I181" i="42"/>
  <c r="F181" i="42"/>
  <c r="O180" i="42"/>
  <c r="O179" i="42" s="1"/>
  <c r="L180" i="42"/>
  <c r="I180" i="42"/>
  <c r="I179" i="42" s="1"/>
  <c r="F180" i="42"/>
  <c r="C180" i="42" s="1"/>
  <c r="N179" i="42"/>
  <c r="M179" i="42"/>
  <c r="K179" i="42"/>
  <c r="J179" i="42"/>
  <c r="H179" i="42"/>
  <c r="G179" i="42"/>
  <c r="E179" i="42"/>
  <c r="D179" i="42"/>
  <c r="O178" i="42"/>
  <c r="L178" i="42"/>
  <c r="I178" i="42"/>
  <c r="F178" i="42"/>
  <c r="O177" i="42"/>
  <c r="L177" i="42"/>
  <c r="I177" i="42"/>
  <c r="F177" i="42"/>
  <c r="O176" i="42"/>
  <c r="O175" i="42" s="1"/>
  <c r="L176" i="42"/>
  <c r="I176" i="42"/>
  <c r="I175" i="42" s="1"/>
  <c r="I174" i="42" s="1"/>
  <c r="I173" i="42" s="1"/>
  <c r="F176" i="42"/>
  <c r="N175" i="42"/>
  <c r="N174" i="42" s="1"/>
  <c r="M175" i="42"/>
  <c r="L175" i="42"/>
  <c r="K175" i="42"/>
  <c r="J175" i="42"/>
  <c r="H175" i="42"/>
  <c r="H174" i="42" s="1"/>
  <c r="H173" i="42" s="1"/>
  <c r="G175" i="42"/>
  <c r="G174" i="42" s="1"/>
  <c r="G173" i="42" s="1"/>
  <c r="E175" i="42"/>
  <c r="D175" i="42"/>
  <c r="M174" i="42"/>
  <c r="M173" i="42" s="1"/>
  <c r="K174" i="42"/>
  <c r="E174" i="42"/>
  <c r="E173" i="42" s="1"/>
  <c r="N173" i="42"/>
  <c r="O172" i="42"/>
  <c r="L172" i="42"/>
  <c r="I172" i="42"/>
  <c r="F172" i="42"/>
  <c r="O171" i="42"/>
  <c r="L171" i="42"/>
  <c r="I171" i="42"/>
  <c r="F171" i="42"/>
  <c r="O170" i="42"/>
  <c r="L170" i="42"/>
  <c r="I170" i="42"/>
  <c r="F170" i="42"/>
  <c r="O169" i="42"/>
  <c r="L169" i="42"/>
  <c r="I169" i="42"/>
  <c r="F169" i="42"/>
  <c r="O168" i="42"/>
  <c r="L168" i="42"/>
  <c r="C168" i="42" s="1"/>
  <c r="I168" i="42"/>
  <c r="F168" i="42"/>
  <c r="O167" i="42"/>
  <c r="L167" i="42"/>
  <c r="I167" i="42"/>
  <c r="F167" i="42"/>
  <c r="N166" i="42"/>
  <c r="M166" i="42"/>
  <c r="M165" i="42" s="1"/>
  <c r="K166" i="42"/>
  <c r="K165" i="42" s="1"/>
  <c r="J166" i="42"/>
  <c r="H166" i="42"/>
  <c r="H165" i="42" s="1"/>
  <c r="G166" i="42"/>
  <c r="G165" i="42" s="1"/>
  <c r="E166" i="42"/>
  <c r="E165" i="42" s="1"/>
  <c r="D166" i="42"/>
  <c r="N165" i="42"/>
  <c r="J165" i="42"/>
  <c r="D165" i="42"/>
  <c r="O164" i="42"/>
  <c r="L164" i="42"/>
  <c r="I164" i="42"/>
  <c r="F164" i="42"/>
  <c r="C164" i="42" s="1"/>
  <c r="O163" i="42"/>
  <c r="L163" i="42"/>
  <c r="I163" i="42"/>
  <c r="F163" i="42"/>
  <c r="O162" i="42"/>
  <c r="L162" i="42"/>
  <c r="I162" i="42"/>
  <c r="F162" i="42"/>
  <c r="O161" i="42"/>
  <c r="L161" i="42"/>
  <c r="L160" i="42" s="1"/>
  <c r="I161" i="42"/>
  <c r="F161" i="42"/>
  <c r="F160" i="42" s="1"/>
  <c r="O160" i="42"/>
  <c r="N160" i="42"/>
  <c r="M160" i="42"/>
  <c r="K160" i="42"/>
  <c r="J160" i="42"/>
  <c r="H160" i="42"/>
  <c r="G160" i="42"/>
  <c r="E160" i="42"/>
  <c r="D160" i="42"/>
  <c r="O159" i="42"/>
  <c r="L159" i="42"/>
  <c r="I159" i="42"/>
  <c r="F159" i="42"/>
  <c r="O158" i="42"/>
  <c r="L158" i="42"/>
  <c r="I158" i="42"/>
  <c r="F158" i="42"/>
  <c r="O157" i="42"/>
  <c r="L157" i="42"/>
  <c r="I157" i="42"/>
  <c r="F157" i="42"/>
  <c r="O156" i="42"/>
  <c r="L156" i="42"/>
  <c r="I156" i="42"/>
  <c r="F156" i="42"/>
  <c r="O155" i="42"/>
  <c r="L155" i="42"/>
  <c r="I155" i="42"/>
  <c r="F155" i="42"/>
  <c r="O154" i="42"/>
  <c r="L154" i="42"/>
  <c r="I154" i="42"/>
  <c r="F154" i="42"/>
  <c r="O153" i="42"/>
  <c r="L153" i="42"/>
  <c r="I153" i="42"/>
  <c r="F153" i="42"/>
  <c r="O152" i="42"/>
  <c r="L152" i="42"/>
  <c r="L151" i="42" s="1"/>
  <c r="I152" i="42"/>
  <c r="F152" i="42"/>
  <c r="N151" i="42"/>
  <c r="M151" i="42"/>
  <c r="K151" i="42"/>
  <c r="J151" i="42"/>
  <c r="H151" i="42"/>
  <c r="G151" i="42"/>
  <c r="E151" i="42"/>
  <c r="D151" i="42"/>
  <c r="O150" i="42"/>
  <c r="L150" i="42"/>
  <c r="I150" i="42"/>
  <c r="F150" i="42"/>
  <c r="O149" i="42"/>
  <c r="L149" i="42"/>
  <c r="I149" i="42"/>
  <c r="F149" i="42"/>
  <c r="O148" i="42"/>
  <c r="L148" i="42"/>
  <c r="I148" i="42"/>
  <c r="F148" i="42"/>
  <c r="O147" i="42"/>
  <c r="L147" i="42"/>
  <c r="I147" i="42"/>
  <c r="F147" i="42"/>
  <c r="O146" i="42"/>
  <c r="L146" i="42"/>
  <c r="I146" i="42"/>
  <c r="F146" i="42"/>
  <c r="O145" i="42"/>
  <c r="L145" i="42"/>
  <c r="I145" i="42"/>
  <c r="I144" i="42" s="1"/>
  <c r="F145" i="42"/>
  <c r="O144" i="42"/>
  <c r="N144" i="42"/>
  <c r="M144" i="42"/>
  <c r="K144" i="42"/>
  <c r="J144" i="42"/>
  <c r="H144" i="42"/>
  <c r="G144" i="42"/>
  <c r="E144" i="42"/>
  <c r="D144" i="42"/>
  <c r="O143" i="42"/>
  <c r="L143" i="42"/>
  <c r="I143" i="42"/>
  <c r="F143" i="42"/>
  <c r="O142" i="42"/>
  <c r="O141" i="42" s="1"/>
  <c r="L142" i="42"/>
  <c r="I142" i="42"/>
  <c r="I141" i="42" s="1"/>
  <c r="F142" i="42"/>
  <c r="F141" i="42" s="1"/>
  <c r="N141" i="42"/>
  <c r="M141" i="42"/>
  <c r="K141" i="42"/>
  <c r="J141" i="42"/>
  <c r="H141" i="42"/>
  <c r="G141" i="42"/>
  <c r="E141" i="42"/>
  <c r="D141" i="42"/>
  <c r="O140" i="42"/>
  <c r="L140" i="42"/>
  <c r="I140" i="42"/>
  <c r="F140" i="42"/>
  <c r="O139" i="42"/>
  <c r="L139" i="42"/>
  <c r="I139" i="42"/>
  <c r="F139" i="42"/>
  <c r="O138" i="42"/>
  <c r="L138" i="42"/>
  <c r="I138" i="42"/>
  <c r="F138" i="42"/>
  <c r="O137" i="42"/>
  <c r="L137" i="42"/>
  <c r="I137" i="42"/>
  <c r="I136" i="42" s="1"/>
  <c r="F137" i="42"/>
  <c r="O136" i="42"/>
  <c r="N136" i="42"/>
  <c r="M136" i="42"/>
  <c r="K136" i="42"/>
  <c r="J136" i="42"/>
  <c r="H136" i="42"/>
  <c r="G136" i="42"/>
  <c r="E136" i="42"/>
  <c r="D136" i="42"/>
  <c r="O135" i="42"/>
  <c r="L135" i="42"/>
  <c r="I135" i="42"/>
  <c r="F135" i="42"/>
  <c r="O134" i="42"/>
  <c r="L134" i="42"/>
  <c r="I134" i="42"/>
  <c r="F134" i="42"/>
  <c r="O133" i="42"/>
  <c r="L133" i="42"/>
  <c r="I133" i="42"/>
  <c r="F133" i="42"/>
  <c r="O132" i="42"/>
  <c r="O131" i="42" s="1"/>
  <c r="L132" i="42"/>
  <c r="I132" i="42"/>
  <c r="F132" i="42"/>
  <c r="N131" i="42"/>
  <c r="M131" i="42"/>
  <c r="K131" i="42"/>
  <c r="J131" i="42"/>
  <c r="H131" i="42"/>
  <c r="G131" i="42"/>
  <c r="F131" i="42"/>
  <c r="E131" i="42"/>
  <c r="D131" i="42"/>
  <c r="D130" i="42" s="1"/>
  <c r="O129" i="42"/>
  <c r="L129" i="42"/>
  <c r="L128" i="42" s="1"/>
  <c r="I129" i="42"/>
  <c r="I128" i="42" s="1"/>
  <c r="F129" i="42"/>
  <c r="F128" i="42" s="1"/>
  <c r="O128" i="42"/>
  <c r="N128" i="42"/>
  <c r="M128" i="42"/>
  <c r="K128" i="42"/>
  <c r="J128" i="42"/>
  <c r="H128" i="42"/>
  <c r="G128" i="42"/>
  <c r="E128" i="42"/>
  <c r="D128" i="42"/>
  <c r="O127" i="42"/>
  <c r="L127" i="42"/>
  <c r="I127" i="42"/>
  <c r="F127" i="42"/>
  <c r="O126" i="42"/>
  <c r="L126" i="42"/>
  <c r="I126" i="42"/>
  <c r="F126" i="42"/>
  <c r="C126" i="42"/>
  <c r="O125" i="42"/>
  <c r="L125" i="42"/>
  <c r="I125" i="42"/>
  <c r="F125" i="42"/>
  <c r="C125" i="42" s="1"/>
  <c r="O124" i="42"/>
  <c r="L124" i="42"/>
  <c r="I124" i="42"/>
  <c r="F124" i="42"/>
  <c r="C124" i="42" s="1"/>
  <c r="O123" i="42"/>
  <c r="L123" i="42"/>
  <c r="L122" i="42" s="1"/>
  <c r="I123" i="42"/>
  <c r="F123" i="42"/>
  <c r="N122" i="42"/>
  <c r="M122" i="42"/>
  <c r="K122" i="42"/>
  <c r="J122" i="42"/>
  <c r="H122" i="42"/>
  <c r="G122" i="42"/>
  <c r="E122" i="42"/>
  <c r="D122" i="42"/>
  <c r="O121" i="42"/>
  <c r="L121" i="42"/>
  <c r="I121" i="42"/>
  <c r="F121" i="42"/>
  <c r="O120" i="42"/>
  <c r="L120" i="42"/>
  <c r="I120" i="42"/>
  <c r="F120" i="42"/>
  <c r="O119" i="42"/>
  <c r="L119" i="42"/>
  <c r="I119" i="42"/>
  <c r="F119" i="42"/>
  <c r="O118" i="42"/>
  <c r="L118" i="42"/>
  <c r="I118" i="42"/>
  <c r="F118" i="42"/>
  <c r="O117" i="42"/>
  <c r="L117" i="42"/>
  <c r="I117" i="42"/>
  <c r="I116" i="42" s="1"/>
  <c r="F117" i="42"/>
  <c r="F116" i="42" s="1"/>
  <c r="N116" i="42"/>
  <c r="M116" i="42"/>
  <c r="K116" i="42"/>
  <c r="J116" i="42"/>
  <c r="H116" i="42"/>
  <c r="G116" i="42"/>
  <c r="E116" i="42"/>
  <c r="D116" i="42"/>
  <c r="O115" i="42"/>
  <c r="L115" i="42"/>
  <c r="I115" i="42"/>
  <c r="F115" i="42"/>
  <c r="O114" i="42"/>
  <c r="L114" i="42"/>
  <c r="I114" i="42"/>
  <c r="F114" i="42"/>
  <c r="O113" i="42"/>
  <c r="L113" i="42"/>
  <c r="L112" i="42" s="1"/>
  <c r="I113" i="42"/>
  <c r="F113" i="42"/>
  <c r="F112" i="42" s="1"/>
  <c r="C112" i="42" s="1"/>
  <c r="O112" i="42"/>
  <c r="N112" i="42"/>
  <c r="M112" i="42"/>
  <c r="K112" i="42"/>
  <c r="J112" i="42"/>
  <c r="I112" i="42"/>
  <c r="H112" i="42"/>
  <c r="G112" i="42"/>
  <c r="E112" i="42"/>
  <c r="D112" i="42"/>
  <c r="O111" i="42"/>
  <c r="L111" i="42"/>
  <c r="I111" i="42"/>
  <c r="F111" i="42"/>
  <c r="O110" i="42"/>
  <c r="L110" i="42"/>
  <c r="I110" i="42"/>
  <c r="F110" i="42"/>
  <c r="O109" i="42"/>
  <c r="L109" i="42"/>
  <c r="I109" i="42"/>
  <c r="F109" i="42"/>
  <c r="O108" i="42"/>
  <c r="L108" i="42"/>
  <c r="I108" i="42"/>
  <c r="F108" i="42"/>
  <c r="O107" i="42"/>
  <c r="L107" i="42"/>
  <c r="I107" i="42"/>
  <c r="F107" i="42"/>
  <c r="O106" i="42"/>
  <c r="L106" i="42"/>
  <c r="I106" i="42"/>
  <c r="F106" i="42"/>
  <c r="C106" i="42"/>
  <c r="O105" i="42"/>
  <c r="L105" i="42"/>
  <c r="I105" i="42"/>
  <c r="F105" i="42"/>
  <c r="O104" i="42"/>
  <c r="L104" i="42"/>
  <c r="I104" i="42"/>
  <c r="F104" i="42"/>
  <c r="C104" i="42" s="1"/>
  <c r="N103" i="42"/>
  <c r="M103" i="42"/>
  <c r="K103" i="42"/>
  <c r="J103" i="42"/>
  <c r="H103" i="42"/>
  <c r="G103" i="42"/>
  <c r="E103" i="42"/>
  <c r="D103" i="42"/>
  <c r="O102" i="42"/>
  <c r="L102" i="42"/>
  <c r="I102" i="42"/>
  <c r="F102" i="42"/>
  <c r="O101" i="42"/>
  <c r="L101" i="42"/>
  <c r="I101" i="42"/>
  <c r="F101" i="42"/>
  <c r="O100" i="42"/>
  <c r="L100" i="42"/>
  <c r="I100" i="42"/>
  <c r="F100" i="42"/>
  <c r="O99" i="42"/>
  <c r="L99" i="42"/>
  <c r="I99" i="42"/>
  <c r="F99" i="42"/>
  <c r="O98" i="42"/>
  <c r="L98" i="42"/>
  <c r="I98" i="42"/>
  <c r="F98" i="42"/>
  <c r="C98" i="42" s="1"/>
  <c r="O97" i="42"/>
  <c r="L97" i="42"/>
  <c r="I97" i="42"/>
  <c r="F97" i="42"/>
  <c r="O96" i="42"/>
  <c r="L96" i="42"/>
  <c r="L95" i="42" s="1"/>
  <c r="I96" i="42"/>
  <c r="F96" i="42"/>
  <c r="N95" i="42"/>
  <c r="M95" i="42"/>
  <c r="K95" i="42"/>
  <c r="J95" i="42"/>
  <c r="H95" i="42"/>
  <c r="G95" i="42"/>
  <c r="E95" i="42"/>
  <c r="D95" i="42"/>
  <c r="O94" i="42"/>
  <c r="L94" i="42"/>
  <c r="I94" i="42"/>
  <c r="F94" i="42"/>
  <c r="O93" i="42"/>
  <c r="L93" i="42"/>
  <c r="I93" i="42"/>
  <c r="F93" i="42"/>
  <c r="O92" i="42"/>
  <c r="L92" i="42"/>
  <c r="I92" i="42"/>
  <c r="F92" i="42"/>
  <c r="O91" i="42"/>
  <c r="L91" i="42"/>
  <c r="I91" i="42"/>
  <c r="F91" i="42"/>
  <c r="O90" i="42"/>
  <c r="L90" i="42"/>
  <c r="I90" i="42"/>
  <c r="F90" i="42"/>
  <c r="N89" i="42"/>
  <c r="M89" i="42"/>
  <c r="K89" i="42"/>
  <c r="J89" i="42"/>
  <c r="I89" i="42"/>
  <c r="H89" i="42"/>
  <c r="G89" i="42"/>
  <c r="E89" i="42"/>
  <c r="D89" i="42"/>
  <c r="O88" i="42"/>
  <c r="L88" i="42"/>
  <c r="I88" i="42"/>
  <c r="F88" i="42"/>
  <c r="O87" i="42"/>
  <c r="L87" i="42"/>
  <c r="I87" i="42"/>
  <c r="F87" i="42"/>
  <c r="O86" i="42"/>
  <c r="L86" i="42"/>
  <c r="I86" i="42"/>
  <c r="F86" i="42"/>
  <c r="O85" i="42"/>
  <c r="L85" i="42"/>
  <c r="I85" i="42"/>
  <c r="I84" i="42" s="1"/>
  <c r="F85" i="42"/>
  <c r="N84" i="42"/>
  <c r="M84" i="42"/>
  <c r="K84" i="42"/>
  <c r="K83" i="42" s="1"/>
  <c r="J84" i="42"/>
  <c r="H84" i="42"/>
  <c r="G84" i="42"/>
  <c r="G83" i="42" s="1"/>
  <c r="E84" i="42"/>
  <c r="D84" i="42"/>
  <c r="O82" i="42"/>
  <c r="L82" i="42"/>
  <c r="I82" i="42"/>
  <c r="F82" i="42"/>
  <c r="O81" i="42"/>
  <c r="L81" i="42"/>
  <c r="L80" i="42" s="1"/>
  <c r="I81" i="42"/>
  <c r="F81" i="42"/>
  <c r="O80" i="42"/>
  <c r="N80" i="42"/>
  <c r="M80" i="42"/>
  <c r="K80" i="42"/>
  <c r="J80" i="42"/>
  <c r="H80" i="42"/>
  <c r="G80" i="42"/>
  <c r="F80" i="42"/>
  <c r="E80" i="42"/>
  <c r="D80" i="42"/>
  <c r="O79" i="42"/>
  <c r="L79" i="42"/>
  <c r="I79" i="42"/>
  <c r="F79" i="42"/>
  <c r="O78" i="42"/>
  <c r="L78" i="42"/>
  <c r="L77" i="42" s="1"/>
  <c r="I78" i="42"/>
  <c r="I77" i="42" s="1"/>
  <c r="F78" i="42"/>
  <c r="N77" i="42"/>
  <c r="M77" i="42"/>
  <c r="M76" i="42" s="1"/>
  <c r="K77" i="42"/>
  <c r="K76" i="42" s="1"/>
  <c r="J77" i="42"/>
  <c r="H77" i="42"/>
  <c r="G77" i="42"/>
  <c r="E77" i="42"/>
  <c r="E76" i="42" s="1"/>
  <c r="D77" i="42"/>
  <c r="D76" i="42" s="1"/>
  <c r="O74" i="42"/>
  <c r="L74" i="42"/>
  <c r="I74" i="42"/>
  <c r="F74" i="42"/>
  <c r="O73" i="42"/>
  <c r="L73" i="42"/>
  <c r="I73" i="42"/>
  <c r="F73" i="42"/>
  <c r="O72" i="42"/>
  <c r="L72" i="42"/>
  <c r="I72" i="42"/>
  <c r="F72" i="42"/>
  <c r="C72" i="42" s="1"/>
  <c r="O71" i="42"/>
  <c r="L71" i="42"/>
  <c r="I71" i="42"/>
  <c r="F71" i="42"/>
  <c r="O70" i="42"/>
  <c r="L70" i="42"/>
  <c r="I70" i="42"/>
  <c r="F70" i="42"/>
  <c r="N69" i="42"/>
  <c r="N67" i="42" s="1"/>
  <c r="M69" i="42"/>
  <c r="M67" i="42" s="1"/>
  <c r="K69" i="42"/>
  <c r="J69" i="42"/>
  <c r="J67" i="42" s="1"/>
  <c r="I69" i="42"/>
  <c r="H69" i="42"/>
  <c r="H67" i="42" s="1"/>
  <c r="G69" i="42"/>
  <c r="E69" i="42"/>
  <c r="E67" i="42" s="1"/>
  <c r="D69" i="42"/>
  <c r="D67" i="42" s="1"/>
  <c r="O68" i="42"/>
  <c r="L68" i="42"/>
  <c r="I68" i="42"/>
  <c r="F68" i="42"/>
  <c r="K67" i="42"/>
  <c r="G67" i="42"/>
  <c r="O66" i="42"/>
  <c r="L66" i="42"/>
  <c r="I66" i="42"/>
  <c r="F66" i="42"/>
  <c r="O65" i="42"/>
  <c r="L65" i="42"/>
  <c r="I65" i="42"/>
  <c r="F65" i="42"/>
  <c r="O64" i="42"/>
  <c r="L64" i="42"/>
  <c r="I64" i="42"/>
  <c r="F64" i="42"/>
  <c r="O63" i="42"/>
  <c r="L63" i="42"/>
  <c r="I63" i="42"/>
  <c r="F63" i="42"/>
  <c r="O62" i="42"/>
  <c r="L62" i="42"/>
  <c r="I62" i="42"/>
  <c r="F62" i="42"/>
  <c r="O61" i="42"/>
  <c r="L61" i="42"/>
  <c r="I61" i="42"/>
  <c r="F61" i="42"/>
  <c r="O60" i="42"/>
  <c r="L60" i="42"/>
  <c r="I60" i="42"/>
  <c r="F60" i="42"/>
  <c r="C60" i="42" s="1"/>
  <c r="O59" i="42"/>
  <c r="L59" i="42"/>
  <c r="I59" i="42"/>
  <c r="F59" i="42"/>
  <c r="N58" i="42"/>
  <c r="M58" i="42"/>
  <c r="K58" i="42"/>
  <c r="J58" i="42"/>
  <c r="H58" i="42"/>
  <c r="G58" i="42"/>
  <c r="E58" i="42"/>
  <c r="E54" i="42" s="1"/>
  <c r="E53" i="42" s="1"/>
  <c r="D58" i="42"/>
  <c r="O57" i="42"/>
  <c r="L57" i="42"/>
  <c r="I57" i="42"/>
  <c r="F57" i="42"/>
  <c r="O56" i="42"/>
  <c r="O55" i="42" s="1"/>
  <c r="L56" i="42"/>
  <c r="I56" i="42"/>
  <c r="F56" i="42"/>
  <c r="F55" i="42" s="1"/>
  <c r="N55" i="42"/>
  <c r="N54" i="42" s="1"/>
  <c r="N53" i="42" s="1"/>
  <c r="M55" i="42"/>
  <c r="L55" i="42"/>
  <c r="K55" i="42"/>
  <c r="J55" i="42"/>
  <c r="J54" i="42" s="1"/>
  <c r="J53" i="42" s="1"/>
  <c r="H55" i="42"/>
  <c r="G55" i="42"/>
  <c r="G54" i="42" s="1"/>
  <c r="G53" i="42" s="1"/>
  <c r="E55" i="42"/>
  <c r="D55" i="42"/>
  <c r="D54" i="42" s="1"/>
  <c r="M54" i="42"/>
  <c r="M53" i="42" s="1"/>
  <c r="O47" i="42"/>
  <c r="C47" i="42" s="1"/>
  <c r="O46" i="42"/>
  <c r="N45" i="42"/>
  <c r="M45" i="42"/>
  <c r="L44" i="42"/>
  <c r="L43" i="42" s="1"/>
  <c r="I44" i="42"/>
  <c r="I43" i="42" s="1"/>
  <c r="F44" i="42"/>
  <c r="K43" i="42"/>
  <c r="J43" i="42"/>
  <c r="H43" i="42"/>
  <c r="G43" i="42"/>
  <c r="F43" i="42"/>
  <c r="E43" i="42"/>
  <c r="D43" i="42"/>
  <c r="F42" i="42"/>
  <c r="C42" i="42" s="1"/>
  <c r="E41" i="42"/>
  <c r="D41" i="42"/>
  <c r="L40" i="42"/>
  <c r="C40" i="42" s="1"/>
  <c r="L39" i="42"/>
  <c r="C39" i="42" s="1"/>
  <c r="L38" i="42"/>
  <c r="C38" i="42" s="1"/>
  <c r="L37" i="42"/>
  <c r="C37" i="42" s="1"/>
  <c r="K36" i="42"/>
  <c r="J36" i="42"/>
  <c r="L35" i="42"/>
  <c r="C35" i="42" s="1"/>
  <c r="L34" i="42"/>
  <c r="C34" i="42" s="1"/>
  <c r="K33" i="42"/>
  <c r="J33" i="42"/>
  <c r="L32" i="42"/>
  <c r="C32" i="42" s="1"/>
  <c r="K31" i="42"/>
  <c r="J31" i="42"/>
  <c r="L30" i="42"/>
  <c r="C30" i="42" s="1"/>
  <c r="L29" i="42"/>
  <c r="C29" i="42" s="1"/>
  <c r="L28" i="42"/>
  <c r="C28" i="42" s="1"/>
  <c r="K27" i="42"/>
  <c r="J27" i="42"/>
  <c r="J26" i="42" s="1"/>
  <c r="F25" i="42"/>
  <c r="C25" i="42" s="1"/>
  <c r="I24" i="42"/>
  <c r="F24" i="42"/>
  <c r="O23" i="42"/>
  <c r="L23" i="42"/>
  <c r="I23" i="42"/>
  <c r="F23" i="42"/>
  <c r="O22" i="42"/>
  <c r="O21" i="42" s="1"/>
  <c r="L22" i="42"/>
  <c r="L21" i="42" s="1"/>
  <c r="I22" i="42"/>
  <c r="I21" i="42" s="1"/>
  <c r="F22" i="42"/>
  <c r="N21" i="42"/>
  <c r="M21" i="42"/>
  <c r="M289" i="42" s="1"/>
  <c r="K21" i="42"/>
  <c r="K289" i="42" s="1"/>
  <c r="K288" i="42" s="1"/>
  <c r="J21" i="42"/>
  <c r="J289" i="42" s="1"/>
  <c r="J288" i="42" s="1"/>
  <c r="H21" i="42"/>
  <c r="G21" i="42"/>
  <c r="G289" i="42" s="1"/>
  <c r="F21" i="42"/>
  <c r="F289" i="42" s="1"/>
  <c r="E21" i="42"/>
  <c r="E289" i="42" s="1"/>
  <c r="E288" i="42" s="1"/>
  <c r="D21" i="42"/>
  <c r="G20" i="42"/>
  <c r="C64" i="42" l="1"/>
  <c r="C255" i="42"/>
  <c r="G259" i="42"/>
  <c r="C271" i="42"/>
  <c r="K269" i="42"/>
  <c r="L276" i="42"/>
  <c r="L270" i="42" s="1"/>
  <c r="L269" i="42" s="1"/>
  <c r="C295" i="42"/>
  <c r="C296" i="42"/>
  <c r="L31" i="42"/>
  <c r="C31" i="42" s="1"/>
  <c r="F58" i="42"/>
  <c r="C68" i="42"/>
  <c r="I67" i="42"/>
  <c r="C119" i="42"/>
  <c r="I122" i="42"/>
  <c r="C148" i="42"/>
  <c r="C156" i="42"/>
  <c r="O188" i="42"/>
  <c r="O187" i="42" s="1"/>
  <c r="G187" i="42"/>
  <c r="O259" i="42"/>
  <c r="O264" i="42"/>
  <c r="E20" i="42"/>
  <c r="L76" i="42"/>
  <c r="O84" i="42"/>
  <c r="C91" i="42"/>
  <c r="C92" i="42"/>
  <c r="M130" i="42"/>
  <c r="C146" i="42"/>
  <c r="C158" i="42"/>
  <c r="E130" i="42"/>
  <c r="C163" i="42"/>
  <c r="C172" i="42"/>
  <c r="C185" i="42"/>
  <c r="C229" i="42"/>
  <c r="L238" i="42"/>
  <c r="C244" i="42"/>
  <c r="C278" i="42"/>
  <c r="M20" i="42"/>
  <c r="H76" i="42"/>
  <c r="N76" i="42"/>
  <c r="C86" i="42"/>
  <c r="D83" i="42"/>
  <c r="D75" i="42" s="1"/>
  <c r="N83" i="42"/>
  <c r="C111" i="42"/>
  <c r="C128" i="42"/>
  <c r="C132" i="42"/>
  <c r="L131" i="42"/>
  <c r="K130" i="42"/>
  <c r="C176" i="42"/>
  <c r="C177" i="42"/>
  <c r="I205" i="42"/>
  <c r="C209" i="42"/>
  <c r="C219" i="42"/>
  <c r="C223" i="42"/>
  <c r="C226" i="42"/>
  <c r="D204" i="42"/>
  <c r="C267" i="42"/>
  <c r="N270" i="42"/>
  <c r="N269" i="42" s="1"/>
  <c r="C184" i="42"/>
  <c r="K187" i="42"/>
  <c r="C71" i="42"/>
  <c r="O77" i="42"/>
  <c r="G76" i="42"/>
  <c r="C88" i="42"/>
  <c r="C99" i="42"/>
  <c r="C109" i="42"/>
  <c r="C110" i="42"/>
  <c r="C115" i="42"/>
  <c r="C118" i="42"/>
  <c r="C138" i="42"/>
  <c r="C140" i="42"/>
  <c r="C150" i="42"/>
  <c r="C152" i="42"/>
  <c r="G130" i="42"/>
  <c r="O166" i="42"/>
  <c r="O165" i="42" s="1"/>
  <c r="D174" i="42"/>
  <c r="D173" i="42" s="1"/>
  <c r="C178" i="42"/>
  <c r="C190" i="42"/>
  <c r="C202" i="42"/>
  <c r="N204" i="42"/>
  <c r="N195" i="42" s="1"/>
  <c r="L216" i="42"/>
  <c r="C225" i="42"/>
  <c r="C241" i="42"/>
  <c r="L252" i="42"/>
  <c r="L251" i="42" s="1"/>
  <c r="L264" i="42"/>
  <c r="L259" i="42" s="1"/>
  <c r="C273" i="42"/>
  <c r="C274" i="42"/>
  <c r="I276" i="42"/>
  <c r="G288" i="42"/>
  <c r="C23" i="42"/>
  <c r="L58" i="42"/>
  <c r="L54" i="42" s="1"/>
  <c r="C63" i="42"/>
  <c r="D289" i="42"/>
  <c r="D288" i="42" s="1"/>
  <c r="H289" i="42"/>
  <c r="H288" i="42" s="1"/>
  <c r="M288" i="42"/>
  <c r="C24" i="42"/>
  <c r="D53" i="42"/>
  <c r="H54" i="42"/>
  <c r="H53" i="42" s="1"/>
  <c r="C61" i="42"/>
  <c r="C79" i="42"/>
  <c r="J83" i="42"/>
  <c r="C87" i="42"/>
  <c r="O95" i="42"/>
  <c r="C108" i="42"/>
  <c r="C114" i="42"/>
  <c r="C153" i="42"/>
  <c r="C169" i="42"/>
  <c r="C171" i="42"/>
  <c r="J174" i="42"/>
  <c r="J173" i="42" s="1"/>
  <c r="C182" i="42"/>
  <c r="C186" i="42"/>
  <c r="O196" i="42"/>
  <c r="C201" i="42"/>
  <c r="E195" i="42"/>
  <c r="C218" i="42"/>
  <c r="C224" i="42"/>
  <c r="C227" i="42"/>
  <c r="C232" i="42"/>
  <c r="M231" i="42"/>
  <c r="M230" i="42" s="1"/>
  <c r="I238" i="42"/>
  <c r="C248" i="42"/>
  <c r="J230" i="42"/>
  <c r="C253" i="42"/>
  <c r="O252" i="42"/>
  <c r="O251" i="42" s="1"/>
  <c r="C266" i="42"/>
  <c r="H269" i="42"/>
  <c r="C284" i="42"/>
  <c r="C291" i="42"/>
  <c r="L290" i="42"/>
  <c r="C22" i="42"/>
  <c r="K75" i="42"/>
  <c r="C199" i="42"/>
  <c r="M195" i="42"/>
  <c r="L289" i="42"/>
  <c r="N289" i="42"/>
  <c r="N288" i="42" s="1"/>
  <c r="K26" i="42"/>
  <c r="K20" i="42" s="1"/>
  <c r="K54" i="42"/>
  <c r="K53" i="42" s="1"/>
  <c r="C65" i="42"/>
  <c r="L69" i="42"/>
  <c r="L67" i="42" s="1"/>
  <c r="C73" i="42"/>
  <c r="J76" i="42"/>
  <c r="O76" i="42"/>
  <c r="F84" i="42"/>
  <c r="C85" i="42"/>
  <c r="C94" i="42"/>
  <c r="C102" i="42"/>
  <c r="C107" i="42"/>
  <c r="C120" i="42"/>
  <c r="C123" i="42"/>
  <c r="O122" i="42"/>
  <c r="C127" i="42"/>
  <c r="C134" i="42"/>
  <c r="L141" i="42"/>
  <c r="F144" i="42"/>
  <c r="C147" i="42"/>
  <c r="I151" i="42"/>
  <c r="C154" i="42"/>
  <c r="C159" i="42"/>
  <c r="L166" i="42"/>
  <c r="L165" i="42" s="1"/>
  <c r="K173" i="42"/>
  <c r="F175" i="42"/>
  <c r="L179" i="42"/>
  <c r="D195" i="42"/>
  <c r="D194" i="42" s="1"/>
  <c r="H195" i="42"/>
  <c r="L198" i="42"/>
  <c r="L196" i="42" s="1"/>
  <c r="C210" i="42"/>
  <c r="F216" i="42"/>
  <c r="C222" i="42"/>
  <c r="G204" i="42"/>
  <c r="G195" i="42" s="1"/>
  <c r="K204" i="42"/>
  <c r="K195" i="42" s="1"/>
  <c r="C228" i="42"/>
  <c r="E231" i="42"/>
  <c r="E230" i="42" s="1"/>
  <c r="K231" i="42"/>
  <c r="D231" i="42"/>
  <c r="D230" i="42" s="1"/>
  <c r="C240" i="42"/>
  <c r="I252" i="42"/>
  <c r="I251" i="42" s="1"/>
  <c r="C258" i="42"/>
  <c r="O276" i="42"/>
  <c r="C292" i="42"/>
  <c r="G12" i="43"/>
  <c r="G20" i="43"/>
  <c r="E12" i="43"/>
  <c r="O289" i="42"/>
  <c r="O288" i="42" s="1"/>
  <c r="C43" i="42"/>
  <c r="I20" i="42"/>
  <c r="C56" i="42"/>
  <c r="C162" i="42"/>
  <c r="I160" i="42"/>
  <c r="C298" i="42"/>
  <c r="J20" i="42"/>
  <c r="N20" i="42"/>
  <c r="F54" i="42"/>
  <c r="I58" i="42"/>
  <c r="C62" i="42"/>
  <c r="F69" i="42"/>
  <c r="C70" i="42"/>
  <c r="O69" i="42"/>
  <c r="O67" i="42" s="1"/>
  <c r="F77" i="42"/>
  <c r="C78" i="42"/>
  <c r="H83" i="42"/>
  <c r="L89" i="42"/>
  <c r="C100" i="42"/>
  <c r="C155" i="42"/>
  <c r="F151" i="42"/>
  <c r="L27" i="42"/>
  <c r="L33" i="42"/>
  <c r="C33" i="42" s="1"/>
  <c r="L36" i="42"/>
  <c r="C36" i="42" s="1"/>
  <c r="F41" i="42"/>
  <c r="C41" i="42" s="1"/>
  <c r="C57" i="42"/>
  <c r="I55" i="42"/>
  <c r="I80" i="42"/>
  <c r="C80" i="42" s="1"/>
  <c r="C82" i="42"/>
  <c r="C97" i="42"/>
  <c r="F95" i="42"/>
  <c r="O103" i="42"/>
  <c r="C170" i="42"/>
  <c r="I166" i="42"/>
  <c r="I165" i="42" s="1"/>
  <c r="C46" i="42"/>
  <c r="O45" i="42"/>
  <c r="C90" i="42"/>
  <c r="F89" i="42"/>
  <c r="D20" i="42"/>
  <c r="H20" i="42"/>
  <c r="C21" i="42"/>
  <c r="C44" i="42"/>
  <c r="C59" i="42"/>
  <c r="O58" i="42"/>
  <c r="O54" i="42" s="1"/>
  <c r="O53" i="42" s="1"/>
  <c r="C66" i="42"/>
  <c r="F67" i="42"/>
  <c r="C74" i="42"/>
  <c r="I95" i="42"/>
  <c r="C96" i="42"/>
  <c r="L103" i="42"/>
  <c r="C105" i="42"/>
  <c r="F103" i="42"/>
  <c r="O116" i="42"/>
  <c r="C160" i="42"/>
  <c r="C236" i="42"/>
  <c r="L235" i="42"/>
  <c r="C242" i="42"/>
  <c r="F238" i="42"/>
  <c r="C249" i="42"/>
  <c r="I246" i="42"/>
  <c r="I260" i="42"/>
  <c r="C261" i="42"/>
  <c r="C81" i="42"/>
  <c r="M83" i="42"/>
  <c r="M75" i="42" s="1"/>
  <c r="M52" i="42" s="1"/>
  <c r="M51" i="42" s="1"/>
  <c r="C93" i="42"/>
  <c r="I103" i="42"/>
  <c r="C113" i="42"/>
  <c r="L116" i="42"/>
  <c r="C133" i="42"/>
  <c r="F136" i="42"/>
  <c r="C137" i="42"/>
  <c r="C141" i="42"/>
  <c r="C142" i="42"/>
  <c r="C157" i="42"/>
  <c r="C181" i="42"/>
  <c r="C183" i="42"/>
  <c r="F179" i="42"/>
  <c r="C179" i="42" s="1"/>
  <c r="I196" i="42"/>
  <c r="C197" i="42"/>
  <c r="C254" i="42"/>
  <c r="F252" i="42"/>
  <c r="E83" i="42"/>
  <c r="E75" i="42" s="1"/>
  <c r="L84" i="42"/>
  <c r="O89" i="42"/>
  <c r="C101" i="42"/>
  <c r="C121" i="42"/>
  <c r="C129" i="42"/>
  <c r="H130" i="42"/>
  <c r="I131" i="42"/>
  <c r="C135" i="42"/>
  <c r="C139" i="42"/>
  <c r="C143" i="42"/>
  <c r="C149" i="42"/>
  <c r="C167" i="42"/>
  <c r="F166" i="42"/>
  <c r="C175" i="42"/>
  <c r="O174" i="42"/>
  <c r="O173" i="42" s="1"/>
  <c r="K230" i="42"/>
  <c r="C117" i="42"/>
  <c r="F122" i="42"/>
  <c r="C122" i="42" s="1"/>
  <c r="J130" i="42"/>
  <c r="J75" i="42" s="1"/>
  <c r="J52" i="42" s="1"/>
  <c r="N130" i="42"/>
  <c r="N75" i="42" s="1"/>
  <c r="N52" i="42" s="1"/>
  <c r="L136" i="42"/>
  <c r="L144" i="42"/>
  <c r="C144" i="42" s="1"/>
  <c r="O151" i="42"/>
  <c r="O130" i="42" s="1"/>
  <c r="L174" i="42"/>
  <c r="L173" i="42" s="1"/>
  <c r="F191" i="42"/>
  <c r="C145" i="42"/>
  <c r="C161" i="42"/>
  <c r="F196" i="42"/>
  <c r="C198" i="42"/>
  <c r="E194" i="42"/>
  <c r="C206" i="42"/>
  <c r="F205" i="42"/>
  <c r="O205" i="42"/>
  <c r="O216" i="42"/>
  <c r="H231" i="42"/>
  <c r="H230" i="42" s="1"/>
  <c r="C245" i="42"/>
  <c r="C256" i="42"/>
  <c r="F272" i="42"/>
  <c r="C277" i="42"/>
  <c r="C282" i="42"/>
  <c r="F281" i="42"/>
  <c r="C281" i="42" s="1"/>
  <c r="C285" i="42"/>
  <c r="I283" i="42"/>
  <c r="I289" i="42" s="1"/>
  <c r="C297" i="42"/>
  <c r="I188" i="42"/>
  <c r="C189" i="42"/>
  <c r="I192" i="42"/>
  <c r="I191" i="42" s="1"/>
  <c r="C193" i="42"/>
  <c r="C200" i="42"/>
  <c r="C208" i="42"/>
  <c r="I216" i="42"/>
  <c r="I204" i="42" s="1"/>
  <c r="C217" i="42"/>
  <c r="C220" i="42"/>
  <c r="L231" i="42"/>
  <c r="L230" i="42" s="1"/>
  <c r="N259" i="42"/>
  <c r="N230" i="42" s="1"/>
  <c r="I264" i="42"/>
  <c r="C264" i="42" s="1"/>
  <c r="C265" i="42"/>
  <c r="C268" i="42"/>
  <c r="O270" i="42"/>
  <c r="O269" i="42" s="1"/>
  <c r="C280" i="42"/>
  <c r="J195" i="42"/>
  <c r="J194" i="42" s="1"/>
  <c r="M194" i="42"/>
  <c r="L205" i="42"/>
  <c r="L204" i="42" s="1"/>
  <c r="L195" i="42" s="1"/>
  <c r="C213" i="42"/>
  <c r="G230" i="42"/>
  <c r="C234" i="42"/>
  <c r="F233" i="42"/>
  <c r="C237" i="42"/>
  <c r="I235" i="42"/>
  <c r="C235" i="42" s="1"/>
  <c r="O238" i="42"/>
  <c r="O231" i="42" s="1"/>
  <c r="C250" i="42"/>
  <c r="F246" i="42"/>
  <c r="C246" i="42" s="1"/>
  <c r="F259" i="42"/>
  <c r="C260" i="42"/>
  <c r="I270" i="42"/>
  <c r="I269" i="42" s="1"/>
  <c r="C294" i="42"/>
  <c r="F290" i="42"/>
  <c r="E127" i="36"/>
  <c r="F13" i="35"/>
  <c r="F174" i="42" l="1"/>
  <c r="C136" i="42"/>
  <c r="C238" i="42"/>
  <c r="C276" i="42"/>
  <c r="D52" i="42"/>
  <c r="D51" i="42" s="1"/>
  <c r="C116" i="42"/>
  <c r="D286" i="42"/>
  <c r="L130" i="42"/>
  <c r="E52" i="42"/>
  <c r="E51" i="42" s="1"/>
  <c r="E286" i="42"/>
  <c r="K194" i="42"/>
  <c r="K286" i="42"/>
  <c r="N286" i="42"/>
  <c r="K52" i="42"/>
  <c r="L53" i="42"/>
  <c r="C290" i="42"/>
  <c r="C192" i="42"/>
  <c r="I130" i="42"/>
  <c r="L288" i="42"/>
  <c r="G75" i="42"/>
  <c r="G52" i="42" s="1"/>
  <c r="C58" i="42"/>
  <c r="J51" i="42"/>
  <c r="O230" i="42"/>
  <c r="I187" i="42"/>
  <c r="H194" i="42"/>
  <c r="O83" i="42"/>
  <c r="I83" i="42"/>
  <c r="I288" i="42"/>
  <c r="C289" i="42"/>
  <c r="O75" i="42"/>
  <c r="O52" i="42" s="1"/>
  <c r="E287" i="42"/>
  <c r="E50" i="42"/>
  <c r="J50" i="42"/>
  <c r="J287" i="42"/>
  <c r="M50" i="42"/>
  <c r="M287" i="42"/>
  <c r="F270" i="42"/>
  <c r="C272" i="42"/>
  <c r="C174" i="42"/>
  <c r="F173" i="42"/>
  <c r="C173" i="42" s="1"/>
  <c r="C216" i="42"/>
  <c r="C166" i="42"/>
  <c r="F165" i="42"/>
  <c r="C165" i="42" s="1"/>
  <c r="I231" i="42"/>
  <c r="C95" i="42"/>
  <c r="F20" i="42"/>
  <c r="C188" i="42"/>
  <c r="F231" i="42"/>
  <c r="C233" i="42"/>
  <c r="M286" i="42"/>
  <c r="O204" i="42"/>
  <c r="O195" i="42" s="1"/>
  <c r="C191" i="42"/>
  <c r="G194" i="42"/>
  <c r="I259" i="42"/>
  <c r="C259" i="42" s="1"/>
  <c r="I76" i="42"/>
  <c r="C55" i="42"/>
  <c r="I54" i="42"/>
  <c r="I53" i="42" s="1"/>
  <c r="F130" i="42"/>
  <c r="C130" i="42" s="1"/>
  <c r="H75" i="42"/>
  <c r="H52" i="42" s="1"/>
  <c r="H51" i="42" s="1"/>
  <c r="F53" i="42"/>
  <c r="F288" i="42"/>
  <c r="F187" i="42"/>
  <c r="C187" i="42" s="1"/>
  <c r="D287" i="42"/>
  <c r="D50" i="42"/>
  <c r="L83" i="42"/>
  <c r="L75" i="42" s="1"/>
  <c r="C84" i="42"/>
  <c r="J286" i="42"/>
  <c r="C205" i="42"/>
  <c r="F204" i="42"/>
  <c r="C204" i="42" s="1"/>
  <c r="C196" i="42"/>
  <c r="F251" i="42"/>
  <c r="C251" i="42" s="1"/>
  <c r="C252" i="42"/>
  <c r="C67" i="42"/>
  <c r="C45" i="42"/>
  <c r="C131" i="42"/>
  <c r="C69" i="42"/>
  <c r="O20" i="42"/>
  <c r="N194" i="42"/>
  <c r="N51" i="42" s="1"/>
  <c r="C283" i="42"/>
  <c r="I195" i="42"/>
  <c r="C103" i="42"/>
  <c r="C89" i="42"/>
  <c r="F83" i="42"/>
  <c r="C27" i="42"/>
  <c r="L26" i="42"/>
  <c r="C151" i="42"/>
  <c r="C77" i="42"/>
  <c r="F76" i="42"/>
  <c r="L194" i="42"/>
  <c r="O298" i="41"/>
  <c r="L298" i="41"/>
  <c r="I298" i="41"/>
  <c r="F298" i="41"/>
  <c r="O297" i="41"/>
  <c r="L297" i="41"/>
  <c r="I297" i="41"/>
  <c r="F297" i="41"/>
  <c r="O296" i="41"/>
  <c r="L296" i="41"/>
  <c r="I296" i="41"/>
  <c r="F296" i="41"/>
  <c r="O295" i="41"/>
  <c r="L295" i="41"/>
  <c r="I295" i="41"/>
  <c r="F295" i="41"/>
  <c r="O294" i="41"/>
  <c r="L294" i="41"/>
  <c r="I294" i="41"/>
  <c r="F294" i="41"/>
  <c r="O293" i="41"/>
  <c r="L293" i="41"/>
  <c r="I293" i="41"/>
  <c r="F293" i="41"/>
  <c r="O292" i="41"/>
  <c r="L292" i="41"/>
  <c r="I292" i="41"/>
  <c r="F292" i="41"/>
  <c r="O291" i="41"/>
  <c r="O290" i="41" s="1"/>
  <c r="L291" i="41"/>
  <c r="I291" i="41"/>
  <c r="F291" i="41"/>
  <c r="N290" i="41"/>
  <c r="M290" i="41"/>
  <c r="K290" i="41"/>
  <c r="J290" i="41"/>
  <c r="H290" i="41"/>
  <c r="G290" i="41"/>
  <c r="E290" i="41"/>
  <c r="D290" i="41"/>
  <c r="O285" i="41"/>
  <c r="L285" i="41"/>
  <c r="I285" i="41"/>
  <c r="F285" i="41"/>
  <c r="O284" i="41"/>
  <c r="L284" i="41"/>
  <c r="I284" i="41"/>
  <c r="F284" i="41"/>
  <c r="O283" i="41"/>
  <c r="N283" i="41"/>
  <c r="M283" i="41"/>
  <c r="K283" i="41"/>
  <c r="J283" i="41"/>
  <c r="H283" i="41"/>
  <c r="G283" i="41"/>
  <c r="F283" i="41"/>
  <c r="E283" i="41"/>
  <c r="D283" i="41"/>
  <c r="O282" i="41"/>
  <c r="L282" i="41"/>
  <c r="L281" i="41" s="1"/>
  <c r="I282" i="41"/>
  <c r="I281" i="41" s="1"/>
  <c r="F282" i="41"/>
  <c r="F281" i="41" s="1"/>
  <c r="O281" i="41"/>
  <c r="N281" i="41"/>
  <c r="M281" i="41"/>
  <c r="K281" i="41"/>
  <c r="J281" i="41"/>
  <c r="H281" i="41"/>
  <c r="G281" i="41"/>
  <c r="E281" i="41"/>
  <c r="D281" i="41"/>
  <c r="O280" i="41"/>
  <c r="L280" i="41"/>
  <c r="I280" i="41"/>
  <c r="F280" i="41"/>
  <c r="O279" i="41"/>
  <c r="L279" i="41"/>
  <c r="I279" i="41"/>
  <c r="F279" i="41"/>
  <c r="O278" i="41"/>
  <c r="L278" i="41"/>
  <c r="I278" i="41"/>
  <c r="F278" i="41"/>
  <c r="O277" i="41"/>
  <c r="L277" i="41"/>
  <c r="L276" i="41" s="1"/>
  <c r="I277" i="41"/>
  <c r="I276" i="41" s="1"/>
  <c r="F277" i="41"/>
  <c r="O276" i="41"/>
  <c r="N276" i="41"/>
  <c r="M276" i="41"/>
  <c r="K276" i="41"/>
  <c r="J276" i="41"/>
  <c r="H276" i="41"/>
  <c r="G276" i="41"/>
  <c r="E276" i="41"/>
  <c r="D276" i="41"/>
  <c r="O275" i="41"/>
  <c r="L275" i="41"/>
  <c r="I275" i="41"/>
  <c r="F275" i="41"/>
  <c r="O274" i="41"/>
  <c r="L274" i="41"/>
  <c r="I274" i="41"/>
  <c r="F274" i="41"/>
  <c r="O273" i="41"/>
  <c r="L273" i="41"/>
  <c r="L272" i="41" s="1"/>
  <c r="I273" i="41"/>
  <c r="I272" i="41" s="1"/>
  <c r="F273" i="41"/>
  <c r="O272" i="41"/>
  <c r="N272" i="41"/>
  <c r="M272" i="41"/>
  <c r="K272" i="41"/>
  <c r="J272" i="41"/>
  <c r="H272" i="41"/>
  <c r="G272" i="41"/>
  <c r="G270" i="41" s="1"/>
  <c r="G269" i="41" s="1"/>
  <c r="F272" i="41"/>
  <c r="E272" i="41"/>
  <c r="D272" i="41"/>
  <c r="O271" i="41"/>
  <c r="L271" i="41"/>
  <c r="I271" i="41"/>
  <c r="I270" i="41" s="1"/>
  <c r="F271" i="41"/>
  <c r="M270" i="41"/>
  <c r="M269" i="41" s="1"/>
  <c r="D270" i="41"/>
  <c r="O268" i="41"/>
  <c r="L268" i="41"/>
  <c r="I268" i="41"/>
  <c r="F268" i="41"/>
  <c r="O267" i="41"/>
  <c r="L267" i="41"/>
  <c r="I267" i="41"/>
  <c r="F267" i="41"/>
  <c r="O266" i="41"/>
  <c r="L266" i="41"/>
  <c r="I266" i="41"/>
  <c r="F266" i="41"/>
  <c r="O265" i="41"/>
  <c r="L265" i="41"/>
  <c r="I265" i="41"/>
  <c r="I264" i="41" s="1"/>
  <c r="F265" i="41"/>
  <c r="N264" i="41"/>
  <c r="M264" i="41"/>
  <c r="K264" i="41"/>
  <c r="J264" i="41"/>
  <c r="H264" i="41"/>
  <c r="G264" i="41"/>
  <c r="E264" i="41"/>
  <c r="D264" i="41"/>
  <c r="O263" i="41"/>
  <c r="L263" i="41"/>
  <c r="I263" i="41"/>
  <c r="F263" i="41"/>
  <c r="O262" i="41"/>
  <c r="L262" i="41"/>
  <c r="I262" i="41"/>
  <c r="F262" i="41"/>
  <c r="O261" i="41"/>
  <c r="L261" i="41"/>
  <c r="I261" i="41"/>
  <c r="I260" i="41" s="1"/>
  <c r="I259" i="41" s="1"/>
  <c r="F261" i="41"/>
  <c r="O260" i="41"/>
  <c r="N260" i="41"/>
  <c r="N259" i="41" s="1"/>
  <c r="M260" i="41"/>
  <c r="K260" i="41"/>
  <c r="J260" i="41"/>
  <c r="H260" i="41"/>
  <c r="H259" i="41" s="1"/>
  <c r="G260" i="41"/>
  <c r="E260" i="41"/>
  <c r="D260" i="41"/>
  <c r="K259" i="41"/>
  <c r="O258" i="41"/>
  <c r="L258" i="41"/>
  <c r="I258" i="41"/>
  <c r="F258" i="41"/>
  <c r="O257" i="41"/>
  <c r="L257" i="41"/>
  <c r="I257" i="41"/>
  <c r="F257" i="41"/>
  <c r="O256" i="41"/>
  <c r="L256" i="41"/>
  <c r="I256" i="41"/>
  <c r="F256" i="41"/>
  <c r="O255" i="41"/>
  <c r="L255" i="41"/>
  <c r="I255" i="41"/>
  <c r="F255" i="41"/>
  <c r="O254" i="41"/>
  <c r="L254" i="41"/>
  <c r="I254" i="41"/>
  <c r="F254" i="41"/>
  <c r="O253" i="41"/>
  <c r="L253" i="41"/>
  <c r="L252" i="41" s="1"/>
  <c r="L251" i="41" s="1"/>
  <c r="I253" i="41"/>
  <c r="F253" i="41"/>
  <c r="N252" i="41"/>
  <c r="N251" i="41" s="1"/>
  <c r="M252" i="41"/>
  <c r="M251" i="41" s="1"/>
  <c r="K252" i="41"/>
  <c r="J252" i="41"/>
  <c r="J251" i="41" s="1"/>
  <c r="H252" i="41"/>
  <c r="G252" i="41"/>
  <c r="G251" i="41" s="1"/>
  <c r="E252" i="41"/>
  <c r="E251" i="41" s="1"/>
  <c r="D252" i="41"/>
  <c r="K251" i="41"/>
  <c r="H251" i="41"/>
  <c r="D251" i="41"/>
  <c r="O250" i="41"/>
  <c r="L250" i="41"/>
  <c r="I250" i="41"/>
  <c r="F250" i="41"/>
  <c r="O249" i="41"/>
  <c r="L249" i="41"/>
  <c r="I249" i="41"/>
  <c r="F249" i="41"/>
  <c r="O248" i="41"/>
  <c r="L248" i="41"/>
  <c r="I248" i="41"/>
  <c r="F248" i="41"/>
  <c r="O247" i="41"/>
  <c r="L247" i="41"/>
  <c r="L246" i="41" s="1"/>
  <c r="I247" i="41"/>
  <c r="F247" i="41"/>
  <c r="N246" i="41"/>
  <c r="M246" i="41"/>
  <c r="K246" i="41"/>
  <c r="J246" i="41"/>
  <c r="H246" i="41"/>
  <c r="G246" i="41"/>
  <c r="E246" i="41"/>
  <c r="D246" i="41"/>
  <c r="O245" i="41"/>
  <c r="L245" i="41"/>
  <c r="I245" i="41"/>
  <c r="F245" i="41"/>
  <c r="O244" i="41"/>
  <c r="L244" i="41"/>
  <c r="I244" i="41"/>
  <c r="F244" i="41"/>
  <c r="O243" i="41"/>
  <c r="L243" i="41"/>
  <c r="I243" i="41"/>
  <c r="F243" i="41"/>
  <c r="O242" i="41"/>
  <c r="L242" i="41"/>
  <c r="I242" i="41"/>
  <c r="F242" i="41"/>
  <c r="O241" i="41"/>
  <c r="L241" i="41"/>
  <c r="I241" i="41"/>
  <c r="F241" i="41"/>
  <c r="O240" i="41"/>
  <c r="L240" i="41"/>
  <c r="I240" i="41"/>
  <c r="F240" i="41"/>
  <c r="C240" i="41" s="1"/>
  <c r="O239" i="41"/>
  <c r="L239" i="41"/>
  <c r="L238" i="41" s="1"/>
  <c r="I239" i="41"/>
  <c r="F239" i="41"/>
  <c r="N238" i="41"/>
  <c r="M238" i="41"/>
  <c r="K238" i="41"/>
  <c r="J238" i="41"/>
  <c r="H238" i="41"/>
  <c r="G238" i="41"/>
  <c r="E238" i="41"/>
  <c r="D238" i="41"/>
  <c r="O237" i="41"/>
  <c r="L237" i="41"/>
  <c r="I237" i="41"/>
  <c r="F237" i="41"/>
  <c r="O236" i="41"/>
  <c r="O235" i="41" s="1"/>
  <c r="L236" i="41"/>
  <c r="I236" i="41"/>
  <c r="C236" i="41" s="1"/>
  <c r="F236" i="41"/>
  <c r="N235" i="41"/>
  <c r="M235" i="41"/>
  <c r="L235" i="41"/>
  <c r="K235" i="41"/>
  <c r="J235" i="41"/>
  <c r="H235" i="41"/>
  <c r="G235" i="41"/>
  <c r="F235" i="41"/>
  <c r="E235" i="41"/>
  <c r="D235" i="41"/>
  <c r="O234" i="41"/>
  <c r="O233" i="41" s="1"/>
  <c r="L234" i="41"/>
  <c r="L233" i="41" s="1"/>
  <c r="I234" i="41"/>
  <c r="F234" i="41"/>
  <c r="N233" i="41"/>
  <c r="M233" i="41"/>
  <c r="K233" i="41"/>
  <c r="J233" i="41"/>
  <c r="I233" i="41"/>
  <c r="H233" i="41"/>
  <c r="G233" i="41"/>
  <c r="E233" i="41"/>
  <c r="D233" i="41"/>
  <c r="D231" i="41" s="1"/>
  <c r="O232" i="41"/>
  <c r="L232" i="41"/>
  <c r="I232" i="41"/>
  <c r="F232" i="41"/>
  <c r="O229" i="41"/>
  <c r="L229" i="41"/>
  <c r="I229" i="41"/>
  <c r="F229" i="41"/>
  <c r="O228" i="41"/>
  <c r="L228" i="41"/>
  <c r="I228" i="41"/>
  <c r="I227" i="41" s="1"/>
  <c r="F228" i="41"/>
  <c r="O227" i="41"/>
  <c r="N227" i="41"/>
  <c r="M227" i="41"/>
  <c r="K227" i="41"/>
  <c r="J227" i="41"/>
  <c r="H227" i="41"/>
  <c r="G227" i="41"/>
  <c r="F227" i="41"/>
  <c r="E227" i="41"/>
  <c r="D227" i="41"/>
  <c r="O226" i="41"/>
  <c r="L226" i="41"/>
  <c r="I226" i="41"/>
  <c r="F226" i="41"/>
  <c r="O225" i="41"/>
  <c r="L225" i="41"/>
  <c r="I225" i="41"/>
  <c r="F225" i="41"/>
  <c r="O224" i="41"/>
  <c r="L224" i="41"/>
  <c r="I224" i="41"/>
  <c r="F224" i="41"/>
  <c r="O223" i="41"/>
  <c r="L223" i="41"/>
  <c r="I223" i="41"/>
  <c r="F223" i="41"/>
  <c r="O222" i="41"/>
  <c r="L222" i="41"/>
  <c r="I222" i="41"/>
  <c r="F222" i="41"/>
  <c r="O221" i="41"/>
  <c r="L221" i="41"/>
  <c r="I221" i="41"/>
  <c r="F221" i="41"/>
  <c r="O220" i="41"/>
  <c r="L220" i="41"/>
  <c r="I220" i="41"/>
  <c r="F220" i="41"/>
  <c r="O219" i="41"/>
  <c r="L219" i="41"/>
  <c r="I219" i="41"/>
  <c r="F219" i="41"/>
  <c r="O218" i="41"/>
  <c r="L218" i="41"/>
  <c r="I218" i="41"/>
  <c r="F218" i="41"/>
  <c r="O217" i="41"/>
  <c r="L217" i="41"/>
  <c r="I217" i="41"/>
  <c r="F217" i="41"/>
  <c r="N216" i="41"/>
  <c r="M216" i="41"/>
  <c r="K216" i="41"/>
  <c r="J216" i="41"/>
  <c r="H216" i="41"/>
  <c r="G216" i="41"/>
  <c r="E216" i="41"/>
  <c r="D216" i="41"/>
  <c r="O215" i="41"/>
  <c r="L215" i="41"/>
  <c r="I215" i="41"/>
  <c r="F215" i="41"/>
  <c r="O214" i="41"/>
  <c r="L214" i="41"/>
  <c r="I214" i="41"/>
  <c r="F214" i="41"/>
  <c r="O213" i="41"/>
  <c r="L213" i="41"/>
  <c r="I213" i="41"/>
  <c r="F213" i="41"/>
  <c r="O212" i="41"/>
  <c r="L212" i="41"/>
  <c r="I212" i="41"/>
  <c r="F212" i="41"/>
  <c r="O211" i="41"/>
  <c r="L211" i="41"/>
  <c r="I211" i="41"/>
  <c r="F211" i="41"/>
  <c r="O210" i="41"/>
  <c r="L210" i="41"/>
  <c r="I210" i="41"/>
  <c r="F210" i="41"/>
  <c r="O209" i="41"/>
  <c r="L209" i="41"/>
  <c r="I209" i="41"/>
  <c r="F209" i="41"/>
  <c r="O208" i="41"/>
  <c r="L208" i="41"/>
  <c r="I208" i="41"/>
  <c r="F208" i="41"/>
  <c r="O207" i="41"/>
  <c r="L207" i="41"/>
  <c r="I207" i="41"/>
  <c r="F207" i="41"/>
  <c r="O206" i="41"/>
  <c r="L206" i="41"/>
  <c r="I206" i="41"/>
  <c r="F206" i="41"/>
  <c r="N205" i="41"/>
  <c r="M205" i="41"/>
  <c r="M204" i="41" s="1"/>
  <c r="K205" i="41"/>
  <c r="J205" i="41"/>
  <c r="H205" i="41"/>
  <c r="G205" i="41"/>
  <c r="E205" i="41"/>
  <c r="E204" i="41" s="1"/>
  <c r="D205" i="41"/>
  <c r="J204" i="41"/>
  <c r="O203" i="41"/>
  <c r="L203" i="41"/>
  <c r="I203" i="41"/>
  <c r="F203" i="41"/>
  <c r="O202" i="41"/>
  <c r="L202" i="41"/>
  <c r="I202" i="41"/>
  <c r="F202" i="41"/>
  <c r="O201" i="41"/>
  <c r="L201" i="41"/>
  <c r="I201" i="41"/>
  <c r="F201" i="41"/>
  <c r="O200" i="41"/>
  <c r="L200" i="41"/>
  <c r="I200" i="41"/>
  <c r="F200" i="41"/>
  <c r="O199" i="41"/>
  <c r="O198" i="41" s="1"/>
  <c r="L199" i="41"/>
  <c r="I199" i="41"/>
  <c r="F199" i="41"/>
  <c r="N198" i="41"/>
  <c r="N196" i="41" s="1"/>
  <c r="M198" i="41"/>
  <c r="M196" i="41" s="1"/>
  <c r="K198" i="41"/>
  <c r="K196" i="41" s="1"/>
  <c r="J198" i="41"/>
  <c r="J196" i="41" s="1"/>
  <c r="I198" i="41"/>
  <c r="H198" i="41"/>
  <c r="H196" i="41" s="1"/>
  <c r="G198" i="41"/>
  <c r="E198" i="41"/>
  <c r="E196" i="41" s="1"/>
  <c r="D198" i="41"/>
  <c r="D196" i="41" s="1"/>
  <c r="O197" i="41"/>
  <c r="L197" i="41"/>
  <c r="I197" i="41"/>
  <c r="F197" i="41"/>
  <c r="G196" i="41"/>
  <c r="O193" i="41"/>
  <c r="O192" i="41" s="1"/>
  <c r="O191" i="41" s="1"/>
  <c r="L193" i="41"/>
  <c r="L192" i="41" s="1"/>
  <c r="L191" i="41" s="1"/>
  <c r="I193" i="41"/>
  <c r="F193" i="41"/>
  <c r="N192" i="41"/>
  <c r="N191" i="41" s="1"/>
  <c r="M192" i="41"/>
  <c r="M191" i="41" s="1"/>
  <c r="K192" i="41"/>
  <c r="J192" i="41"/>
  <c r="J191" i="41" s="1"/>
  <c r="H192" i="41"/>
  <c r="H191" i="41" s="1"/>
  <c r="G192" i="41"/>
  <c r="G191" i="41" s="1"/>
  <c r="F192" i="41"/>
  <c r="F191" i="41" s="1"/>
  <c r="E192" i="41"/>
  <c r="E191" i="41" s="1"/>
  <c r="D192" i="41"/>
  <c r="D191" i="41" s="1"/>
  <c r="K191" i="41"/>
  <c r="O190" i="41"/>
  <c r="L190" i="41"/>
  <c r="I190" i="41"/>
  <c r="F190" i="41"/>
  <c r="O189" i="41"/>
  <c r="L189" i="41"/>
  <c r="L188" i="41" s="1"/>
  <c r="I189" i="41"/>
  <c r="F189" i="41"/>
  <c r="O188" i="41"/>
  <c r="N188" i="41"/>
  <c r="N187" i="41" s="1"/>
  <c r="M188" i="41"/>
  <c r="K188" i="41"/>
  <c r="J188" i="41"/>
  <c r="I188" i="41"/>
  <c r="H188" i="41"/>
  <c r="G188" i="41"/>
  <c r="G187" i="41" s="1"/>
  <c r="E188" i="41"/>
  <c r="D188" i="41"/>
  <c r="J187" i="41"/>
  <c r="O186" i="41"/>
  <c r="L186" i="41"/>
  <c r="I186" i="41"/>
  <c r="F186" i="41"/>
  <c r="O185" i="41"/>
  <c r="L185" i="41"/>
  <c r="I185" i="41"/>
  <c r="I184" i="41" s="1"/>
  <c r="F185" i="41"/>
  <c r="N184" i="41"/>
  <c r="M184" i="41"/>
  <c r="K184" i="41"/>
  <c r="J184" i="41"/>
  <c r="H184" i="41"/>
  <c r="G184" i="41"/>
  <c r="E184" i="41"/>
  <c r="D184" i="41"/>
  <c r="O183" i="41"/>
  <c r="L183" i="41"/>
  <c r="I183" i="41"/>
  <c r="F183" i="41"/>
  <c r="O182" i="41"/>
  <c r="L182" i="41"/>
  <c r="I182" i="41"/>
  <c r="F182" i="41"/>
  <c r="O181" i="41"/>
  <c r="L181" i="41"/>
  <c r="I181" i="41"/>
  <c r="F181" i="41"/>
  <c r="O180" i="41"/>
  <c r="L180" i="41"/>
  <c r="I180" i="41"/>
  <c r="F180" i="41"/>
  <c r="N179" i="41"/>
  <c r="M179" i="41"/>
  <c r="K179" i="41"/>
  <c r="J179" i="41"/>
  <c r="H179" i="41"/>
  <c r="G179" i="41"/>
  <c r="E179" i="41"/>
  <c r="D179" i="41"/>
  <c r="O178" i="41"/>
  <c r="L178" i="41"/>
  <c r="I178" i="41"/>
  <c r="F178" i="41"/>
  <c r="O177" i="41"/>
  <c r="L177" i="41"/>
  <c r="I177" i="41"/>
  <c r="F177" i="41"/>
  <c r="O176" i="41"/>
  <c r="O175" i="41" s="1"/>
  <c r="L176" i="41"/>
  <c r="L175" i="41" s="1"/>
  <c r="I176" i="41"/>
  <c r="F176" i="41"/>
  <c r="F175" i="41" s="1"/>
  <c r="N175" i="41"/>
  <c r="N174" i="41" s="1"/>
  <c r="M175" i="41"/>
  <c r="M174" i="41" s="1"/>
  <c r="K175" i="41"/>
  <c r="J175" i="41"/>
  <c r="H175" i="41"/>
  <c r="H174" i="41" s="1"/>
  <c r="H173" i="41" s="1"/>
  <c r="G175" i="41"/>
  <c r="G174" i="41" s="1"/>
  <c r="G173" i="41" s="1"/>
  <c r="E175" i="41"/>
  <c r="E174" i="41" s="1"/>
  <c r="E173" i="41" s="1"/>
  <c r="D175" i="41"/>
  <c r="O172" i="41"/>
  <c r="L172" i="41"/>
  <c r="I172" i="41"/>
  <c r="F172" i="41"/>
  <c r="O171" i="41"/>
  <c r="L171" i="41"/>
  <c r="I171" i="41"/>
  <c r="F171" i="41"/>
  <c r="O170" i="41"/>
  <c r="L170" i="41"/>
  <c r="I170" i="41"/>
  <c r="F170" i="41"/>
  <c r="O169" i="41"/>
  <c r="L169" i="41"/>
  <c r="I169" i="41"/>
  <c r="F169" i="41"/>
  <c r="O168" i="41"/>
  <c r="L168" i="41"/>
  <c r="I168" i="41"/>
  <c r="F168" i="41"/>
  <c r="O167" i="41"/>
  <c r="O166" i="41" s="1"/>
  <c r="L167" i="41"/>
  <c r="I167" i="41"/>
  <c r="F167" i="41"/>
  <c r="N166" i="41"/>
  <c r="M166" i="41"/>
  <c r="K166" i="41"/>
  <c r="K165" i="41" s="1"/>
  <c r="J166" i="41"/>
  <c r="J165" i="41" s="1"/>
  <c r="H166" i="41"/>
  <c r="H165" i="41" s="1"/>
  <c r="G166" i="41"/>
  <c r="G165" i="41" s="1"/>
  <c r="E166" i="41"/>
  <c r="D166" i="41"/>
  <c r="D165" i="41" s="1"/>
  <c r="N165" i="41"/>
  <c r="M165" i="41"/>
  <c r="E165" i="41"/>
  <c r="O164" i="41"/>
  <c r="L164" i="41"/>
  <c r="I164" i="41"/>
  <c r="F164" i="41"/>
  <c r="O163" i="41"/>
  <c r="L163" i="41"/>
  <c r="I163" i="41"/>
  <c r="F163" i="41"/>
  <c r="O162" i="41"/>
  <c r="L162" i="41"/>
  <c r="I162" i="41"/>
  <c r="F162" i="41"/>
  <c r="O161" i="41"/>
  <c r="L161" i="41"/>
  <c r="L160" i="41" s="1"/>
  <c r="I161" i="41"/>
  <c r="I160" i="41" s="1"/>
  <c r="F161" i="41"/>
  <c r="N160" i="41"/>
  <c r="M160" i="41"/>
  <c r="K160" i="41"/>
  <c r="J160" i="41"/>
  <c r="H160" i="41"/>
  <c r="G160" i="41"/>
  <c r="F160" i="41"/>
  <c r="E160" i="41"/>
  <c r="D160" i="41"/>
  <c r="O159" i="41"/>
  <c r="L159" i="41"/>
  <c r="I159" i="41"/>
  <c r="F159" i="41"/>
  <c r="O158" i="41"/>
  <c r="L158" i="41"/>
  <c r="I158" i="41"/>
  <c r="F158" i="41"/>
  <c r="O157" i="41"/>
  <c r="L157" i="41"/>
  <c r="I157" i="41"/>
  <c r="F157" i="41"/>
  <c r="O156" i="41"/>
  <c r="L156" i="41"/>
  <c r="I156" i="41"/>
  <c r="F156" i="41"/>
  <c r="O155" i="41"/>
  <c r="L155" i="41"/>
  <c r="I155" i="41"/>
  <c r="F155" i="41"/>
  <c r="O154" i="41"/>
  <c r="L154" i="41"/>
  <c r="I154" i="41"/>
  <c r="F154" i="41"/>
  <c r="O153" i="41"/>
  <c r="L153" i="41"/>
  <c r="I153" i="41"/>
  <c r="F153" i="41"/>
  <c r="O152" i="41"/>
  <c r="L152" i="41"/>
  <c r="I152" i="41"/>
  <c r="F152" i="41"/>
  <c r="N151" i="41"/>
  <c r="M151" i="41"/>
  <c r="K151" i="41"/>
  <c r="J151" i="41"/>
  <c r="H151" i="41"/>
  <c r="G151" i="41"/>
  <c r="E151" i="41"/>
  <c r="D151" i="41"/>
  <c r="O150" i="41"/>
  <c r="L150" i="41"/>
  <c r="I150" i="41"/>
  <c r="F150" i="41"/>
  <c r="O149" i="41"/>
  <c r="L149" i="41"/>
  <c r="I149" i="41"/>
  <c r="F149" i="41"/>
  <c r="O148" i="41"/>
  <c r="L148" i="41"/>
  <c r="I148" i="41"/>
  <c r="F148" i="41"/>
  <c r="O147" i="41"/>
  <c r="L147" i="41"/>
  <c r="I147" i="41"/>
  <c r="F147" i="41"/>
  <c r="O146" i="41"/>
  <c r="L146" i="41"/>
  <c r="I146" i="41"/>
  <c r="F146" i="41"/>
  <c r="O145" i="41"/>
  <c r="L145" i="41"/>
  <c r="I145" i="41"/>
  <c r="I144" i="41" s="1"/>
  <c r="F145" i="41"/>
  <c r="N144" i="41"/>
  <c r="M144" i="41"/>
  <c r="K144" i="41"/>
  <c r="J144" i="41"/>
  <c r="H144" i="41"/>
  <c r="G144" i="41"/>
  <c r="E144" i="41"/>
  <c r="D144" i="41"/>
  <c r="O143" i="41"/>
  <c r="L143" i="41"/>
  <c r="I143" i="41"/>
  <c r="F143" i="41"/>
  <c r="O142" i="41"/>
  <c r="O141" i="41" s="1"/>
  <c r="L142" i="41"/>
  <c r="I142" i="41"/>
  <c r="I141" i="41" s="1"/>
  <c r="F142" i="41"/>
  <c r="F141" i="41" s="1"/>
  <c r="N141" i="41"/>
  <c r="M141" i="41"/>
  <c r="K141" i="41"/>
  <c r="J141" i="41"/>
  <c r="H141" i="41"/>
  <c r="G141" i="41"/>
  <c r="E141" i="41"/>
  <c r="D141" i="41"/>
  <c r="O140" i="41"/>
  <c r="L140" i="41"/>
  <c r="I140" i="41"/>
  <c r="F140" i="41"/>
  <c r="O139" i="41"/>
  <c r="L139" i="41"/>
  <c r="I139" i="41"/>
  <c r="F139" i="41"/>
  <c r="O138" i="41"/>
  <c r="L138" i="41"/>
  <c r="I138" i="41"/>
  <c r="F138" i="41"/>
  <c r="O137" i="41"/>
  <c r="L137" i="41"/>
  <c r="I137" i="41"/>
  <c r="F137" i="41"/>
  <c r="N136" i="41"/>
  <c r="M136" i="41"/>
  <c r="K136" i="41"/>
  <c r="J136" i="41"/>
  <c r="I136" i="41"/>
  <c r="H136" i="41"/>
  <c r="G136" i="41"/>
  <c r="F136" i="41"/>
  <c r="E136" i="41"/>
  <c r="D136" i="41"/>
  <c r="O135" i="41"/>
  <c r="L135" i="41"/>
  <c r="I135" i="41"/>
  <c r="F135" i="41"/>
  <c r="O134" i="41"/>
  <c r="L134" i="41"/>
  <c r="I134" i="41"/>
  <c r="F134" i="41"/>
  <c r="O133" i="41"/>
  <c r="L133" i="41"/>
  <c r="I133" i="41"/>
  <c r="F133" i="41"/>
  <c r="O132" i="41"/>
  <c r="L132" i="41"/>
  <c r="I132" i="41"/>
  <c r="F132" i="41"/>
  <c r="O131" i="41"/>
  <c r="N131" i="41"/>
  <c r="M131" i="41"/>
  <c r="K131" i="41"/>
  <c r="J131" i="41"/>
  <c r="H131" i="41"/>
  <c r="G131" i="41"/>
  <c r="F131" i="41"/>
  <c r="E131" i="41"/>
  <c r="D131" i="41"/>
  <c r="O129" i="41"/>
  <c r="L129" i="41"/>
  <c r="L128" i="41" s="1"/>
  <c r="I129" i="41"/>
  <c r="I128" i="41" s="1"/>
  <c r="F129" i="41"/>
  <c r="F128" i="41" s="1"/>
  <c r="O128" i="41"/>
  <c r="N128" i="41"/>
  <c r="M128" i="41"/>
  <c r="K128" i="41"/>
  <c r="J128" i="41"/>
  <c r="H128" i="41"/>
  <c r="G128" i="41"/>
  <c r="E128" i="41"/>
  <c r="D128" i="41"/>
  <c r="O127" i="41"/>
  <c r="L127" i="41"/>
  <c r="I127" i="41"/>
  <c r="F127" i="41"/>
  <c r="C127" i="41" s="1"/>
  <c r="O126" i="41"/>
  <c r="L126" i="41"/>
  <c r="I126" i="41"/>
  <c r="F126" i="41"/>
  <c r="O125" i="41"/>
  <c r="L125" i="41"/>
  <c r="I125" i="41"/>
  <c r="F125" i="41"/>
  <c r="O124" i="41"/>
  <c r="L124" i="41"/>
  <c r="I124" i="41"/>
  <c r="F124" i="41"/>
  <c r="O123" i="41"/>
  <c r="L123" i="41"/>
  <c r="L122" i="41" s="1"/>
  <c r="I123" i="41"/>
  <c r="F123" i="41"/>
  <c r="N122" i="41"/>
  <c r="M122" i="41"/>
  <c r="K122" i="41"/>
  <c r="J122" i="41"/>
  <c r="H122" i="41"/>
  <c r="G122" i="41"/>
  <c r="E122" i="41"/>
  <c r="D122" i="41"/>
  <c r="O121" i="41"/>
  <c r="L121" i="41"/>
  <c r="I121" i="41"/>
  <c r="F121" i="41"/>
  <c r="O120" i="41"/>
  <c r="L120" i="41"/>
  <c r="I120" i="41"/>
  <c r="F120" i="41"/>
  <c r="O119" i="41"/>
  <c r="L119" i="41"/>
  <c r="I119" i="41"/>
  <c r="F119" i="41"/>
  <c r="O118" i="41"/>
  <c r="L118" i="41"/>
  <c r="I118" i="41"/>
  <c r="F118" i="41"/>
  <c r="O117" i="41"/>
  <c r="L117" i="41"/>
  <c r="I117" i="41"/>
  <c r="F117" i="41"/>
  <c r="F116" i="41" s="1"/>
  <c r="N116" i="41"/>
  <c r="M116" i="41"/>
  <c r="K116" i="41"/>
  <c r="J116" i="41"/>
  <c r="H116" i="41"/>
  <c r="G116" i="41"/>
  <c r="E116" i="41"/>
  <c r="D116" i="41"/>
  <c r="O115" i="41"/>
  <c r="L115" i="41"/>
  <c r="I115" i="41"/>
  <c r="F115" i="41"/>
  <c r="O114" i="41"/>
  <c r="L114" i="41"/>
  <c r="I114" i="41"/>
  <c r="C114" i="41" s="1"/>
  <c r="F114" i="41"/>
  <c r="O113" i="41"/>
  <c r="L113" i="41"/>
  <c r="I113" i="41"/>
  <c r="F113" i="41"/>
  <c r="N112" i="41"/>
  <c r="M112" i="41"/>
  <c r="K112" i="41"/>
  <c r="J112" i="41"/>
  <c r="H112" i="41"/>
  <c r="G112" i="41"/>
  <c r="E112" i="41"/>
  <c r="D112" i="41"/>
  <c r="O111" i="41"/>
  <c r="L111" i="41"/>
  <c r="I111" i="41"/>
  <c r="F111" i="41"/>
  <c r="O110" i="41"/>
  <c r="L110" i="41"/>
  <c r="I110" i="41"/>
  <c r="F110" i="41"/>
  <c r="O109" i="41"/>
  <c r="L109" i="41"/>
  <c r="I109" i="41"/>
  <c r="F109" i="41"/>
  <c r="O108" i="41"/>
  <c r="L108" i="41"/>
  <c r="I108" i="41"/>
  <c r="F108" i="41"/>
  <c r="O107" i="41"/>
  <c r="L107" i="41"/>
  <c r="I107" i="41"/>
  <c r="F107" i="41"/>
  <c r="O106" i="41"/>
  <c r="L106" i="41"/>
  <c r="I106" i="41"/>
  <c r="F106" i="41"/>
  <c r="O105" i="41"/>
  <c r="L105" i="41"/>
  <c r="I105" i="41"/>
  <c r="F105" i="41"/>
  <c r="O104" i="41"/>
  <c r="O103" i="41" s="1"/>
  <c r="L104" i="41"/>
  <c r="L103" i="41" s="1"/>
  <c r="I104" i="41"/>
  <c r="F104" i="41"/>
  <c r="F103" i="41" s="1"/>
  <c r="N103" i="41"/>
  <c r="M103" i="41"/>
  <c r="K103" i="41"/>
  <c r="J103" i="41"/>
  <c r="H103" i="41"/>
  <c r="G103" i="41"/>
  <c r="E103" i="41"/>
  <c r="D103" i="41"/>
  <c r="O102" i="41"/>
  <c r="L102" i="41"/>
  <c r="I102" i="41"/>
  <c r="F102" i="41"/>
  <c r="O101" i="41"/>
  <c r="L101" i="41"/>
  <c r="I101" i="41"/>
  <c r="F101" i="41"/>
  <c r="O100" i="41"/>
  <c r="L100" i="41"/>
  <c r="I100" i="41"/>
  <c r="F100" i="41"/>
  <c r="O99" i="41"/>
  <c r="L99" i="41"/>
  <c r="I99" i="41"/>
  <c r="F99" i="41"/>
  <c r="O98" i="41"/>
  <c r="L98" i="41"/>
  <c r="I98" i="41"/>
  <c r="F98" i="41"/>
  <c r="O97" i="41"/>
  <c r="L97" i="41"/>
  <c r="I97" i="41"/>
  <c r="F97" i="41"/>
  <c r="O96" i="41"/>
  <c r="O95" i="41" s="1"/>
  <c r="L96" i="41"/>
  <c r="L95" i="41" s="1"/>
  <c r="I96" i="41"/>
  <c r="F96" i="41"/>
  <c r="F95" i="41" s="1"/>
  <c r="N95" i="41"/>
  <c r="M95" i="41"/>
  <c r="K95" i="41"/>
  <c r="J95" i="41"/>
  <c r="H95" i="41"/>
  <c r="G95" i="41"/>
  <c r="E95" i="41"/>
  <c r="D95" i="41"/>
  <c r="O94" i="41"/>
  <c r="L94" i="41"/>
  <c r="I94" i="41"/>
  <c r="F94" i="41"/>
  <c r="O93" i="41"/>
  <c r="L93" i="41"/>
  <c r="I93" i="41"/>
  <c r="F93" i="41"/>
  <c r="O92" i="41"/>
  <c r="L92" i="41"/>
  <c r="I92" i="41"/>
  <c r="F92" i="41"/>
  <c r="O91" i="41"/>
  <c r="L91" i="41"/>
  <c r="I91" i="41"/>
  <c r="F91" i="41"/>
  <c r="O90" i="41"/>
  <c r="L90" i="41"/>
  <c r="L89" i="41" s="1"/>
  <c r="I90" i="41"/>
  <c r="F90" i="41"/>
  <c r="F89" i="41" s="1"/>
  <c r="N89" i="41"/>
  <c r="M89" i="41"/>
  <c r="K89" i="41"/>
  <c r="J89" i="41"/>
  <c r="H89" i="41"/>
  <c r="G89" i="41"/>
  <c r="E89" i="41"/>
  <c r="D89" i="41"/>
  <c r="O88" i="41"/>
  <c r="L88" i="41"/>
  <c r="I88" i="41"/>
  <c r="C88" i="41" s="1"/>
  <c r="F88" i="41"/>
  <c r="O87" i="41"/>
  <c r="L87" i="41"/>
  <c r="I87" i="41"/>
  <c r="F87" i="41"/>
  <c r="O86" i="41"/>
  <c r="L86" i="41"/>
  <c r="I86" i="41"/>
  <c r="F86" i="41"/>
  <c r="O85" i="41"/>
  <c r="L85" i="41"/>
  <c r="I85" i="41"/>
  <c r="F85" i="41"/>
  <c r="N84" i="41"/>
  <c r="M84" i="41"/>
  <c r="K84" i="41"/>
  <c r="K83" i="41" s="1"/>
  <c r="J84" i="41"/>
  <c r="H84" i="41"/>
  <c r="G84" i="41"/>
  <c r="E84" i="41"/>
  <c r="D84" i="41"/>
  <c r="O82" i="41"/>
  <c r="L82" i="41"/>
  <c r="I82" i="41"/>
  <c r="F82" i="41"/>
  <c r="O81" i="41"/>
  <c r="L81" i="41"/>
  <c r="I81" i="41"/>
  <c r="I80" i="41" s="1"/>
  <c r="F81" i="41"/>
  <c r="O80" i="41"/>
  <c r="N80" i="41"/>
  <c r="M80" i="41"/>
  <c r="K80" i="41"/>
  <c r="J80" i="41"/>
  <c r="H80" i="41"/>
  <c r="G80" i="41"/>
  <c r="F80" i="41"/>
  <c r="E80" i="41"/>
  <c r="D80" i="41"/>
  <c r="O79" i="41"/>
  <c r="L79" i="41"/>
  <c r="I79" i="41"/>
  <c r="F79" i="41"/>
  <c r="O78" i="41"/>
  <c r="L78" i="41"/>
  <c r="L77" i="41" s="1"/>
  <c r="I78" i="41"/>
  <c r="I77" i="41" s="1"/>
  <c r="F78" i="41"/>
  <c r="O77" i="41"/>
  <c r="O76" i="41" s="1"/>
  <c r="N77" i="41"/>
  <c r="N76" i="41" s="1"/>
  <c r="M77" i="41"/>
  <c r="K77" i="41"/>
  <c r="J77" i="41"/>
  <c r="H77" i="41"/>
  <c r="H76" i="41" s="1"/>
  <c r="G77" i="41"/>
  <c r="F77" i="41"/>
  <c r="E77" i="41"/>
  <c r="D77" i="41"/>
  <c r="D76" i="41" s="1"/>
  <c r="O74" i="41"/>
  <c r="L74" i="41"/>
  <c r="I74" i="41"/>
  <c r="F74" i="41"/>
  <c r="O73" i="41"/>
  <c r="L73" i="41"/>
  <c r="I73" i="41"/>
  <c r="F73" i="41"/>
  <c r="O72" i="41"/>
  <c r="L72" i="41"/>
  <c r="I72" i="41"/>
  <c r="F72" i="41"/>
  <c r="O71" i="41"/>
  <c r="L71" i="41"/>
  <c r="I71" i="41"/>
  <c r="F71" i="41"/>
  <c r="O70" i="41"/>
  <c r="L70" i="41"/>
  <c r="I70" i="41"/>
  <c r="I69" i="41" s="1"/>
  <c r="F70" i="41"/>
  <c r="N69" i="41"/>
  <c r="N67" i="41" s="1"/>
  <c r="M69" i="41"/>
  <c r="K69" i="41"/>
  <c r="K67" i="41" s="1"/>
  <c r="J69" i="41"/>
  <c r="J67" i="41" s="1"/>
  <c r="H69" i="41"/>
  <c r="H67" i="41" s="1"/>
  <c r="G69" i="41"/>
  <c r="G67" i="41" s="1"/>
  <c r="F69" i="41"/>
  <c r="E69" i="41"/>
  <c r="D69" i="41"/>
  <c r="D67" i="41" s="1"/>
  <c r="O68" i="41"/>
  <c r="L68" i="41"/>
  <c r="I68" i="41"/>
  <c r="F68" i="41"/>
  <c r="M67" i="41"/>
  <c r="E67" i="41"/>
  <c r="O66" i="41"/>
  <c r="L66" i="41"/>
  <c r="I66" i="41"/>
  <c r="F66" i="41"/>
  <c r="O65" i="41"/>
  <c r="L65" i="41"/>
  <c r="I65" i="41"/>
  <c r="F65" i="41"/>
  <c r="O64" i="41"/>
  <c r="L64" i="41"/>
  <c r="I64" i="41"/>
  <c r="F64" i="41"/>
  <c r="O63" i="41"/>
  <c r="L63" i="41"/>
  <c r="I63" i="41"/>
  <c r="F63" i="41"/>
  <c r="O62" i="41"/>
  <c r="L62" i="41"/>
  <c r="I62" i="41"/>
  <c r="F62" i="41"/>
  <c r="O61" i="41"/>
  <c r="L61" i="41"/>
  <c r="I61" i="41"/>
  <c r="F61" i="41"/>
  <c r="O60" i="41"/>
  <c r="L60" i="41"/>
  <c r="I60" i="41"/>
  <c r="C60" i="41" s="1"/>
  <c r="F60" i="41"/>
  <c r="O59" i="41"/>
  <c r="O58" i="41" s="1"/>
  <c r="L59" i="41"/>
  <c r="I59" i="41"/>
  <c r="F59" i="41"/>
  <c r="N58" i="41"/>
  <c r="M58" i="41"/>
  <c r="K58" i="41"/>
  <c r="J58" i="41"/>
  <c r="H58" i="41"/>
  <c r="G58" i="41"/>
  <c r="E58" i="41"/>
  <c r="D58" i="41"/>
  <c r="O57" i="41"/>
  <c r="L57" i="41"/>
  <c r="I57" i="41"/>
  <c r="F57" i="41"/>
  <c r="O56" i="41"/>
  <c r="L56" i="41"/>
  <c r="I56" i="41"/>
  <c r="I55" i="41" s="1"/>
  <c r="F56" i="41"/>
  <c r="F55" i="41" s="1"/>
  <c r="N55" i="41"/>
  <c r="N54" i="41" s="1"/>
  <c r="M55" i="41"/>
  <c r="L55" i="41"/>
  <c r="K55" i="41"/>
  <c r="J55" i="41"/>
  <c r="J54" i="41" s="1"/>
  <c r="H55" i="41"/>
  <c r="G55" i="41"/>
  <c r="G54" i="41" s="1"/>
  <c r="E55" i="41"/>
  <c r="D55" i="41"/>
  <c r="D54" i="41" s="1"/>
  <c r="O47" i="41"/>
  <c r="C47" i="41" s="1"/>
  <c r="O46" i="41"/>
  <c r="C46" i="41" s="1"/>
  <c r="N45" i="41"/>
  <c r="M45" i="41"/>
  <c r="L44" i="41"/>
  <c r="I44" i="41"/>
  <c r="I43" i="41" s="1"/>
  <c r="F44" i="41"/>
  <c r="L43" i="41"/>
  <c r="K43" i="41"/>
  <c r="J43" i="41"/>
  <c r="H43" i="41"/>
  <c r="G43" i="41"/>
  <c r="F43" i="41"/>
  <c r="E43" i="41"/>
  <c r="D43" i="41"/>
  <c r="F42" i="41"/>
  <c r="C42" i="41" s="1"/>
  <c r="E41" i="41"/>
  <c r="D41" i="41"/>
  <c r="L40" i="41"/>
  <c r="C40" i="41" s="1"/>
  <c r="L39" i="41"/>
  <c r="C39" i="41" s="1"/>
  <c r="L38" i="41"/>
  <c r="C38" i="41"/>
  <c r="L37" i="41"/>
  <c r="C37" i="41" s="1"/>
  <c r="K36" i="41"/>
  <c r="J36" i="41"/>
  <c r="L35" i="41"/>
  <c r="C35" i="41" s="1"/>
  <c r="L34" i="41"/>
  <c r="C34" i="41" s="1"/>
  <c r="K33" i="41"/>
  <c r="J33" i="41"/>
  <c r="L32" i="41"/>
  <c r="L31" i="41" s="1"/>
  <c r="C31" i="41" s="1"/>
  <c r="K31" i="41"/>
  <c r="J31" i="41"/>
  <c r="L30" i="41"/>
  <c r="C30" i="41" s="1"/>
  <c r="L29" i="41"/>
  <c r="L28" i="41"/>
  <c r="C28" i="41" s="1"/>
  <c r="K27" i="41"/>
  <c r="J27" i="41"/>
  <c r="F25" i="41"/>
  <c r="C25" i="41" s="1"/>
  <c r="I24" i="41"/>
  <c r="E24" i="41"/>
  <c r="F24" i="41" s="1"/>
  <c r="O23" i="41"/>
  <c r="L23" i="41"/>
  <c r="I23" i="41"/>
  <c r="F23" i="41"/>
  <c r="O22" i="41"/>
  <c r="L22" i="41"/>
  <c r="L21" i="41" s="1"/>
  <c r="I22" i="41"/>
  <c r="I21" i="41" s="1"/>
  <c r="F22" i="41"/>
  <c r="F21" i="41" s="1"/>
  <c r="O21" i="41"/>
  <c r="O289" i="41" s="1"/>
  <c r="O288" i="41" s="1"/>
  <c r="N21" i="41"/>
  <c r="N289" i="41" s="1"/>
  <c r="N288" i="41" s="1"/>
  <c r="M21" i="41"/>
  <c r="K21" i="41"/>
  <c r="J21" i="41"/>
  <c r="J289" i="41" s="1"/>
  <c r="H21" i="41"/>
  <c r="H20" i="41" s="1"/>
  <c r="G21" i="41"/>
  <c r="G289" i="41" s="1"/>
  <c r="G288" i="41" s="1"/>
  <c r="E21" i="41"/>
  <c r="E289" i="41" s="1"/>
  <c r="E288" i="41" s="1"/>
  <c r="D21" i="41"/>
  <c r="I75" i="42" l="1"/>
  <c r="O194" i="42"/>
  <c r="L52" i="42"/>
  <c r="C288" i="42"/>
  <c r="C83" i="42"/>
  <c r="K51" i="42"/>
  <c r="H286" i="42"/>
  <c r="I52" i="42"/>
  <c r="G51" i="42"/>
  <c r="F195" i="42"/>
  <c r="G286" i="42"/>
  <c r="C54" i="42"/>
  <c r="F230" i="42"/>
  <c r="C231" i="42"/>
  <c r="I230" i="42"/>
  <c r="I286" i="42" s="1"/>
  <c r="O51" i="42"/>
  <c r="L286" i="42"/>
  <c r="O286" i="42"/>
  <c r="G287" i="42"/>
  <c r="G50" i="42"/>
  <c r="C26" i="42"/>
  <c r="L20" i="42"/>
  <c r="L51" i="42"/>
  <c r="L50" i="42" s="1"/>
  <c r="H287" i="42"/>
  <c r="H50" i="42"/>
  <c r="C195" i="42"/>
  <c r="C53" i="42"/>
  <c r="C270" i="42"/>
  <c r="F269" i="42"/>
  <c r="F194" i="42" s="1"/>
  <c r="N50" i="42"/>
  <c r="N287" i="42"/>
  <c r="F75" i="42"/>
  <c r="C75" i="42" s="1"/>
  <c r="C76" i="42"/>
  <c r="C20" i="42"/>
  <c r="D20" i="41"/>
  <c r="O45" i="41"/>
  <c r="G76" i="41"/>
  <c r="M76" i="41"/>
  <c r="I76" i="41"/>
  <c r="O112" i="41"/>
  <c r="C178" i="41"/>
  <c r="C182" i="41"/>
  <c r="C183" i="41"/>
  <c r="C219" i="41"/>
  <c r="C223" i="41"/>
  <c r="O252" i="41"/>
  <c r="O251" i="41" s="1"/>
  <c r="C285" i="41"/>
  <c r="C295" i="41"/>
  <c r="C297" i="41"/>
  <c r="D83" i="41"/>
  <c r="C126" i="41"/>
  <c r="O122" i="41"/>
  <c r="O196" i="41"/>
  <c r="M195" i="41"/>
  <c r="E195" i="41"/>
  <c r="C211" i="41"/>
  <c r="C239" i="41"/>
  <c r="C256" i="41"/>
  <c r="H270" i="41"/>
  <c r="H269" i="41" s="1"/>
  <c r="L270" i="41"/>
  <c r="M20" i="41"/>
  <c r="C105" i="41"/>
  <c r="C155" i="41"/>
  <c r="O187" i="41"/>
  <c r="D259" i="41"/>
  <c r="L27" i="41"/>
  <c r="C32" i="41"/>
  <c r="L33" i="41"/>
  <c r="C33" i="41" s="1"/>
  <c r="M54" i="41"/>
  <c r="M53" i="41" s="1"/>
  <c r="C73" i="41"/>
  <c r="K76" i="41"/>
  <c r="C82" i="41"/>
  <c r="C92" i="41"/>
  <c r="C96" i="41"/>
  <c r="C100" i="41"/>
  <c r="H83" i="41"/>
  <c r="C118" i="41"/>
  <c r="O136" i="41"/>
  <c r="C143" i="41"/>
  <c r="C161" i="41"/>
  <c r="C171" i="41"/>
  <c r="K174" i="41"/>
  <c r="K173" i="41" s="1"/>
  <c r="C234" i="41"/>
  <c r="C244" i="41"/>
  <c r="J259" i="41"/>
  <c r="C280" i="41"/>
  <c r="C291" i="41"/>
  <c r="I216" i="41"/>
  <c r="L260" i="41"/>
  <c r="J288" i="41"/>
  <c r="E54" i="41"/>
  <c r="E53" i="41" s="1"/>
  <c r="F67" i="41"/>
  <c r="E76" i="41"/>
  <c r="J76" i="41"/>
  <c r="C86" i="41"/>
  <c r="C87" i="41"/>
  <c r="O84" i="41"/>
  <c r="C110" i="41"/>
  <c r="C113" i="41"/>
  <c r="D130" i="41"/>
  <c r="H130" i="41"/>
  <c r="C135" i="41"/>
  <c r="C137" i="41"/>
  <c r="C158" i="41"/>
  <c r="C159" i="41"/>
  <c r="C199" i="41"/>
  <c r="C203" i="41"/>
  <c r="C224" i="41"/>
  <c r="C248" i="41"/>
  <c r="C255" i="41"/>
  <c r="C268" i="41"/>
  <c r="D269" i="41"/>
  <c r="E270" i="41"/>
  <c r="E269" i="41" s="1"/>
  <c r="C272" i="41"/>
  <c r="K231" i="41"/>
  <c r="K26" i="41"/>
  <c r="K20" i="41" s="1"/>
  <c r="C44" i="41"/>
  <c r="K54" i="41"/>
  <c r="C64" i="41"/>
  <c r="C66" i="41"/>
  <c r="C72" i="41"/>
  <c r="E83" i="41"/>
  <c r="I84" i="41"/>
  <c r="O116" i="41"/>
  <c r="C146" i="41"/>
  <c r="C150" i="41"/>
  <c r="C154" i="41"/>
  <c r="C167" i="41"/>
  <c r="D174" i="41"/>
  <c r="D173" i="41" s="1"/>
  <c r="C186" i="41"/>
  <c r="E187" i="41"/>
  <c r="C197" i="41"/>
  <c r="C207" i="41"/>
  <c r="C215" i="41"/>
  <c r="C218" i="41"/>
  <c r="O216" i="41"/>
  <c r="J231" i="41"/>
  <c r="J230" i="41" s="1"/>
  <c r="N231" i="41"/>
  <c r="N230" i="41" s="1"/>
  <c r="G231" i="41"/>
  <c r="G259" i="41"/>
  <c r="M259" i="41"/>
  <c r="E259" i="41"/>
  <c r="K270" i="41"/>
  <c r="K269" i="41" s="1"/>
  <c r="L269" i="41"/>
  <c r="O55" i="41"/>
  <c r="O54" i="41" s="1"/>
  <c r="C138" i="41"/>
  <c r="F198" i="41"/>
  <c r="F196" i="41" s="1"/>
  <c r="M289" i="41"/>
  <c r="M288" i="41" s="1"/>
  <c r="G20" i="41"/>
  <c r="I58" i="41"/>
  <c r="I54" i="41" s="1"/>
  <c r="L58" i="41"/>
  <c r="L54" i="41" s="1"/>
  <c r="J53" i="41"/>
  <c r="C70" i="41"/>
  <c r="C71" i="41"/>
  <c r="O69" i="41"/>
  <c r="G83" i="41"/>
  <c r="C93" i="41"/>
  <c r="C98" i="41"/>
  <c r="C99" i="41"/>
  <c r="C102" i="41"/>
  <c r="C111" i="41"/>
  <c r="F112" i="41"/>
  <c r="I112" i="41"/>
  <c r="C119" i="41"/>
  <c r="J130" i="41"/>
  <c r="C134" i="41"/>
  <c r="C148" i="41"/>
  <c r="C157" i="41"/>
  <c r="C164" i="41"/>
  <c r="D75" i="41"/>
  <c r="N173" i="41"/>
  <c r="O184" i="41"/>
  <c r="C201" i="41"/>
  <c r="C206" i="41"/>
  <c r="C212" i="41"/>
  <c r="K204" i="41"/>
  <c r="K195" i="41" s="1"/>
  <c r="C221" i="41"/>
  <c r="G204" i="41"/>
  <c r="G195" i="41" s="1"/>
  <c r="C229" i="41"/>
  <c r="M231" i="41"/>
  <c r="C243" i="41"/>
  <c r="I246" i="41"/>
  <c r="D230" i="41"/>
  <c r="C275" i="41"/>
  <c r="I283" i="41"/>
  <c r="I289" i="41" s="1"/>
  <c r="I290" i="41"/>
  <c r="C292" i="41"/>
  <c r="J26" i="41"/>
  <c r="L36" i="41"/>
  <c r="C36" i="41" s="1"/>
  <c r="C43" i="41"/>
  <c r="H54" i="41"/>
  <c r="H53" i="41" s="1"/>
  <c r="C59" i="41"/>
  <c r="C65" i="41"/>
  <c r="I67" i="41"/>
  <c r="C74" i="41"/>
  <c r="F76" i="41"/>
  <c r="C78" i="41"/>
  <c r="C79" i="41"/>
  <c r="C81" i="41"/>
  <c r="N83" i="41"/>
  <c r="C85" i="41"/>
  <c r="C90" i="41"/>
  <c r="C91" i="41"/>
  <c r="O89" i="41"/>
  <c r="O83" i="41" s="1"/>
  <c r="I95" i="41"/>
  <c r="C95" i="41" s="1"/>
  <c r="C106" i="41"/>
  <c r="C107" i="41"/>
  <c r="C109" i="41"/>
  <c r="C117" i="41"/>
  <c r="C128" i="41"/>
  <c r="K130" i="41"/>
  <c r="C133" i="41"/>
  <c r="M130" i="41"/>
  <c r="C140" i="41"/>
  <c r="C147" i="41"/>
  <c r="G130" i="41"/>
  <c r="L151" i="41"/>
  <c r="C163" i="41"/>
  <c r="C170" i="41"/>
  <c r="C177" i="41"/>
  <c r="L179" i="41"/>
  <c r="L174" i="41" s="1"/>
  <c r="K187" i="41"/>
  <c r="C190" i="41"/>
  <c r="D187" i="41"/>
  <c r="L198" i="41"/>
  <c r="L196" i="41" s="1"/>
  <c r="I205" i="41"/>
  <c r="C209" i="41"/>
  <c r="C226" i="41"/>
  <c r="D204" i="41"/>
  <c r="H204" i="41"/>
  <c r="H195" i="41" s="1"/>
  <c r="F233" i="41"/>
  <c r="I238" i="41"/>
  <c r="C257" i="41"/>
  <c r="C279" i="41"/>
  <c r="C281" i="41"/>
  <c r="C284" i="41"/>
  <c r="C296" i="41"/>
  <c r="N53" i="41"/>
  <c r="F289" i="41"/>
  <c r="K289" i="41"/>
  <c r="K288" i="41" s="1"/>
  <c r="C22" i="41"/>
  <c r="C23" i="41"/>
  <c r="C24" i="41"/>
  <c r="C29" i="41"/>
  <c r="F41" i="41"/>
  <c r="C41" i="41" s="1"/>
  <c r="D53" i="41"/>
  <c r="C57" i="41"/>
  <c r="C62" i="41"/>
  <c r="C63" i="41"/>
  <c r="O67" i="41"/>
  <c r="L69" i="41"/>
  <c r="L67" i="41" s="1"/>
  <c r="J83" i="41"/>
  <c r="I89" i="41"/>
  <c r="C94" i="41"/>
  <c r="C97" i="41"/>
  <c r="C101" i="41"/>
  <c r="I103" i="41"/>
  <c r="C103" i="41" s="1"/>
  <c r="C108" i="41"/>
  <c r="C115" i="41"/>
  <c r="I116" i="41"/>
  <c r="M83" i="41"/>
  <c r="M75" i="41" s="1"/>
  <c r="E130" i="41"/>
  <c r="E75" i="41" s="1"/>
  <c r="E52" i="41" s="1"/>
  <c r="C139" i="41"/>
  <c r="C145" i="41"/>
  <c r="O144" i="41"/>
  <c r="O151" i="41"/>
  <c r="O160" i="41"/>
  <c r="C181" i="41"/>
  <c r="M173" i="41"/>
  <c r="L184" i="41"/>
  <c r="H187" i="41"/>
  <c r="D195" i="41"/>
  <c r="C214" i="41"/>
  <c r="N204" i="41"/>
  <c r="N195" i="41" s="1"/>
  <c r="C220" i="41"/>
  <c r="C228" i="41"/>
  <c r="O264" i="41"/>
  <c r="C271" i="41"/>
  <c r="N270" i="41"/>
  <c r="N269" i="41" s="1"/>
  <c r="C294" i="41"/>
  <c r="I20" i="41"/>
  <c r="C27" i="41"/>
  <c r="G53" i="41"/>
  <c r="K53" i="41"/>
  <c r="C55" i="41"/>
  <c r="C89" i="41"/>
  <c r="C56" i="41"/>
  <c r="I151" i="41"/>
  <c r="C152" i="41"/>
  <c r="C267" i="41"/>
  <c r="F264" i="41"/>
  <c r="F58" i="41"/>
  <c r="C61" i="41"/>
  <c r="L80" i="41"/>
  <c r="L76" i="41" s="1"/>
  <c r="L84" i="41"/>
  <c r="F144" i="41"/>
  <c r="J174" i="41"/>
  <c r="J173" i="41" s="1"/>
  <c r="F179" i="41"/>
  <c r="F174" i="41" s="1"/>
  <c r="L231" i="41"/>
  <c r="C232" i="41"/>
  <c r="C233" i="41"/>
  <c r="L290" i="41"/>
  <c r="C68" i="41"/>
  <c r="C104" i="41"/>
  <c r="C189" i="41"/>
  <c r="F188" i="41"/>
  <c r="C298" i="41"/>
  <c r="C21" i="41"/>
  <c r="C77" i="41"/>
  <c r="C123" i="41"/>
  <c r="C142" i="41"/>
  <c r="C162" i="41"/>
  <c r="O165" i="41"/>
  <c r="I179" i="41"/>
  <c r="C180" i="41"/>
  <c r="M187" i="41"/>
  <c r="C222" i="41"/>
  <c r="F216" i="41"/>
  <c r="E20" i="41"/>
  <c r="D289" i="41"/>
  <c r="D288" i="41" s="1"/>
  <c r="H289" i="41"/>
  <c r="H288" i="41" s="1"/>
  <c r="L112" i="41"/>
  <c r="L116" i="41"/>
  <c r="C121" i="41"/>
  <c r="F122" i="41"/>
  <c r="C125" i="41"/>
  <c r="I131" i="41"/>
  <c r="C132" i="41"/>
  <c r="L141" i="41"/>
  <c r="C141" i="41" s="1"/>
  <c r="C156" i="41"/>
  <c r="L166" i="41"/>
  <c r="L165" i="41" s="1"/>
  <c r="C172" i="41"/>
  <c r="C185" i="41"/>
  <c r="F184" i="41"/>
  <c r="L187" i="41"/>
  <c r="C210" i="41"/>
  <c r="F205" i="41"/>
  <c r="L216" i="41"/>
  <c r="F246" i="41"/>
  <c r="C247" i="41"/>
  <c r="O259" i="41"/>
  <c r="I269" i="41"/>
  <c r="J270" i="41"/>
  <c r="J269" i="41" s="1"/>
  <c r="C168" i="41"/>
  <c r="I166" i="41"/>
  <c r="I165" i="41" s="1"/>
  <c r="I192" i="41"/>
  <c r="C193" i="41"/>
  <c r="J20" i="41"/>
  <c r="N20" i="41"/>
  <c r="F84" i="41"/>
  <c r="C120" i="41"/>
  <c r="C124" i="41"/>
  <c r="I122" i="41"/>
  <c r="C129" i="41"/>
  <c r="N130" i="41"/>
  <c r="L131" i="41"/>
  <c r="L136" i="41"/>
  <c r="C136" i="41" s="1"/>
  <c r="L144" i="41"/>
  <c r="C149" i="41"/>
  <c r="F151" i="41"/>
  <c r="C153" i="41"/>
  <c r="F166" i="41"/>
  <c r="C169" i="41"/>
  <c r="I175" i="41"/>
  <c r="C176" i="41"/>
  <c r="O179" i="41"/>
  <c r="O174" i="41" s="1"/>
  <c r="H231" i="41"/>
  <c r="H230" i="41" s="1"/>
  <c r="C237" i="41"/>
  <c r="I235" i="41"/>
  <c r="C235" i="41" s="1"/>
  <c r="C263" i="41"/>
  <c r="F260" i="41"/>
  <c r="C200" i="41"/>
  <c r="O238" i="41"/>
  <c r="C245" i="41"/>
  <c r="C249" i="41"/>
  <c r="C250" i="41"/>
  <c r="F252" i="41"/>
  <c r="C254" i="41"/>
  <c r="L264" i="41"/>
  <c r="L259" i="41" s="1"/>
  <c r="O270" i="41"/>
  <c r="O269" i="41" s="1"/>
  <c r="C273" i="41"/>
  <c r="C274" i="41"/>
  <c r="F276" i="41"/>
  <c r="C276" i="41" s="1"/>
  <c r="C277" i="41"/>
  <c r="C278" i="41"/>
  <c r="F290" i="41"/>
  <c r="I196" i="41"/>
  <c r="O205" i="41"/>
  <c r="O204" i="41" s="1"/>
  <c r="O195" i="41" s="1"/>
  <c r="L205" i="41"/>
  <c r="C213" i="41"/>
  <c r="C217" i="41"/>
  <c r="K230" i="41"/>
  <c r="F238" i="41"/>
  <c r="I252" i="41"/>
  <c r="I251" i="41" s="1"/>
  <c r="C253" i="41"/>
  <c r="C293" i="41"/>
  <c r="J195" i="41"/>
  <c r="C202" i="41"/>
  <c r="C208" i="41"/>
  <c r="C225" i="41"/>
  <c r="L227" i="41"/>
  <c r="C227" i="41" s="1"/>
  <c r="E231" i="41"/>
  <c r="E230" i="41" s="1"/>
  <c r="E194" i="41" s="1"/>
  <c r="C241" i="41"/>
  <c r="C242" i="41"/>
  <c r="O246" i="41"/>
  <c r="C258" i="41"/>
  <c r="C261" i="41"/>
  <c r="C262" i="41"/>
  <c r="C265" i="41"/>
  <c r="C266" i="41"/>
  <c r="C282" i="41"/>
  <c r="L283" i="41"/>
  <c r="F52" i="42" l="1"/>
  <c r="K287" i="42"/>
  <c r="K50" i="42"/>
  <c r="L287" i="42"/>
  <c r="F51" i="42"/>
  <c r="C52" i="42"/>
  <c r="I194" i="42"/>
  <c r="I51" i="42" s="1"/>
  <c r="C230" i="42"/>
  <c r="C269" i="42"/>
  <c r="F286" i="42"/>
  <c r="C286" i="42" s="1"/>
  <c r="O50" i="42"/>
  <c r="O287" i="42"/>
  <c r="G194" i="41"/>
  <c r="C112" i="41"/>
  <c r="I53" i="41"/>
  <c r="H75" i="41"/>
  <c r="H52" i="41" s="1"/>
  <c r="H51" i="41" s="1"/>
  <c r="C45" i="41"/>
  <c r="O20" i="41"/>
  <c r="L53" i="41"/>
  <c r="G230" i="41"/>
  <c r="K75" i="41"/>
  <c r="K52" i="41" s="1"/>
  <c r="K51" i="41" s="1"/>
  <c r="D52" i="41"/>
  <c r="I288" i="41"/>
  <c r="H194" i="41"/>
  <c r="N75" i="41"/>
  <c r="N286" i="41" s="1"/>
  <c r="C58" i="41"/>
  <c r="D286" i="41"/>
  <c r="I83" i="41"/>
  <c r="J75" i="41"/>
  <c r="J52" i="41" s="1"/>
  <c r="M230" i="41"/>
  <c r="M194" i="41" s="1"/>
  <c r="K194" i="41"/>
  <c r="G75" i="41"/>
  <c r="G286" i="41" s="1"/>
  <c r="I195" i="41"/>
  <c r="I204" i="41"/>
  <c r="C290" i="41"/>
  <c r="C184" i="41"/>
  <c r="L26" i="41"/>
  <c r="L20" i="41" s="1"/>
  <c r="O130" i="41"/>
  <c r="C67" i="41"/>
  <c r="N52" i="41"/>
  <c r="C122" i="41"/>
  <c r="C198" i="41"/>
  <c r="I174" i="41"/>
  <c r="I173" i="41" s="1"/>
  <c r="C151" i="41"/>
  <c r="L130" i="41"/>
  <c r="D194" i="41"/>
  <c r="D51" i="41" s="1"/>
  <c r="D50" i="41" s="1"/>
  <c r="E51" i="41"/>
  <c r="E287" i="41" s="1"/>
  <c r="N194" i="41"/>
  <c r="O231" i="41"/>
  <c r="O230" i="41" s="1"/>
  <c r="O194" i="41" s="1"/>
  <c r="F20" i="41"/>
  <c r="C20" i="41" s="1"/>
  <c r="I130" i="41"/>
  <c r="I75" i="41" s="1"/>
  <c r="C116" i="41"/>
  <c r="M286" i="41"/>
  <c r="L173" i="41"/>
  <c r="C69" i="41"/>
  <c r="O53" i="41"/>
  <c r="O75" i="41"/>
  <c r="C238" i="41"/>
  <c r="L204" i="41"/>
  <c r="O173" i="41"/>
  <c r="O286" i="41" s="1"/>
  <c r="C160" i="41"/>
  <c r="E50" i="41"/>
  <c r="C76" i="41"/>
  <c r="C283" i="41"/>
  <c r="F259" i="41"/>
  <c r="C259" i="41" s="1"/>
  <c r="C260" i="41"/>
  <c r="F165" i="41"/>
  <c r="C165" i="41" s="1"/>
  <c r="C166" i="41"/>
  <c r="C84" i="41"/>
  <c r="F83" i="41"/>
  <c r="C205" i="41"/>
  <c r="F204" i="41"/>
  <c r="F173" i="41"/>
  <c r="C131" i="41"/>
  <c r="C188" i="41"/>
  <c r="F187" i="41"/>
  <c r="F231" i="41"/>
  <c r="C179" i="41"/>
  <c r="F130" i="41"/>
  <c r="F54" i="41"/>
  <c r="M52" i="41"/>
  <c r="M51" i="41" s="1"/>
  <c r="J194" i="41"/>
  <c r="C192" i="41"/>
  <c r="I191" i="41"/>
  <c r="C216" i="41"/>
  <c r="F288" i="41"/>
  <c r="L83" i="41"/>
  <c r="C80" i="41"/>
  <c r="F251" i="41"/>
  <c r="C251" i="41" s="1"/>
  <c r="C252" i="41"/>
  <c r="L195" i="41"/>
  <c r="E286" i="41"/>
  <c r="C246" i="41"/>
  <c r="L230" i="41"/>
  <c r="C264" i="41"/>
  <c r="L289" i="41"/>
  <c r="C26" i="41"/>
  <c r="I231" i="41"/>
  <c r="I230" i="41" s="1"/>
  <c r="F270" i="41"/>
  <c r="C175" i="41"/>
  <c r="C144" i="41"/>
  <c r="C196" i="41"/>
  <c r="C194" i="42" l="1"/>
  <c r="I287" i="42"/>
  <c r="I50" i="42"/>
  <c r="F287" i="42"/>
  <c r="F50" i="42"/>
  <c r="C51" i="42"/>
  <c r="C174" i="41"/>
  <c r="I194" i="41"/>
  <c r="L194" i="41"/>
  <c r="H286" i="41"/>
  <c r="C173" i="41"/>
  <c r="K286" i="41"/>
  <c r="J51" i="41"/>
  <c r="J50" i="41" s="1"/>
  <c r="J286" i="41"/>
  <c r="O52" i="41"/>
  <c r="O51" i="41" s="1"/>
  <c r="O287" i="41" s="1"/>
  <c r="D287" i="41"/>
  <c r="G52" i="41"/>
  <c r="G51" i="41" s="1"/>
  <c r="G287" i="41" s="1"/>
  <c r="H287" i="41"/>
  <c r="H50" i="41"/>
  <c r="L75" i="41"/>
  <c r="L52" i="41" s="1"/>
  <c r="L51" i="41" s="1"/>
  <c r="L287" i="41" s="1"/>
  <c r="C130" i="41"/>
  <c r="N51" i="41"/>
  <c r="J287" i="41"/>
  <c r="C191" i="41"/>
  <c r="I187" i="41"/>
  <c r="C187" i="41" s="1"/>
  <c r="C54" i="41"/>
  <c r="F53" i="41"/>
  <c r="C83" i="41"/>
  <c r="F75" i="41"/>
  <c r="C270" i="41"/>
  <c r="F269" i="41"/>
  <c r="L288" i="41"/>
  <c r="C289" i="41"/>
  <c r="K50" i="41"/>
  <c r="K287" i="41"/>
  <c r="C288" i="41"/>
  <c r="M50" i="41"/>
  <c r="M287" i="41"/>
  <c r="F230" i="41"/>
  <c r="C230" i="41" s="1"/>
  <c r="C231" i="41"/>
  <c r="G50" i="41"/>
  <c r="C204" i="41"/>
  <c r="F195" i="41"/>
  <c r="C50" i="42" l="1"/>
  <c r="C287" i="42"/>
  <c r="O50" i="41"/>
  <c r="C75" i="41"/>
  <c r="L50" i="41"/>
  <c r="L286" i="41"/>
  <c r="N287" i="41"/>
  <c r="N50" i="41"/>
  <c r="F194" i="41"/>
  <c r="C194" i="41" s="1"/>
  <c r="C195" i="41"/>
  <c r="I52" i="41"/>
  <c r="I51" i="41" s="1"/>
  <c r="I286" i="41"/>
  <c r="C269" i="41"/>
  <c r="F286" i="41"/>
  <c r="F52" i="41"/>
  <c r="C53" i="41"/>
  <c r="C286" i="41" l="1"/>
  <c r="C52" i="41"/>
  <c r="F51" i="41"/>
  <c r="I287" i="41"/>
  <c r="I50" i="41"/>
  <c r="F287" i="41" l="1"/>
  <c r="C287" i="41" s="1"/>
  <c r="C51" i="41"/>
  <c r="F50" i="41"/>
  <c r="C50" i="41" s="1"/>
  <c r="O298" i="40" l="1"/>
  <c r="L298" i="40"/>
  <c r="I298" i="40"/>
  <c r="F298" i="40"/>
  <c r="O297" i="40"/>
  <c r="L297" i="40"/>
  <c r="I297" i="40"/>
  <c r="F297" i="40"/>
  <c r="O296" i="40"/>
  <c r="L296" i="40"/>
  <c r="I296" i="40"/>
  <c r="F296" i="40"/>
  <c r="O295" i="40"/>
  <c r="L295" i="40"/>
  <c r="I295" i="40"/>
  <c r="F295" i="40"/>
  <c r="C295" i="40"/>
  <c r="O294" i="40"/>
  <c r="L294" i="40"/>
  <c r="I294" i="40"/>
  <c r="F294" i="40"/>
  <c r="O293" i="40"/>
  <c r="L293" i="40"/>
  <c r="I293" i="40"/>
  <c r="F293" i="40"/>
  <c r="O292" i="40"/>
  <c r="L292" i="40"/>
  <c r="I292" i="40"/>
  <c r="F292" i="40"/>
  <c r="O291" i="40"/>
  <c r="L291" i="40"/>
  <c r="I291" i="40"/>
  <c r="F291" i="40"/>
  <c r="C291" i="40" s="1"/>
  <c r="N290" i="40"/>
  <c r="M290" i="40"/>
  <c r="L290" i="40"/>
  <c r="K290" i="40"/>
  <c r="J290" i="40"/>
  <c r="H290" i="40"/>
  <c r="G290" i="40"/>
  <c r="E290" i="40"/>
  <c r="D290" i="40"/>
  <c r="O285" i="40"/>
  <c r="L285" i="40"/>
  <c r="I285" i="40"/>
  <c r="F285" i="40"/>
  <c r="O284" i="40"/>
  <c r="L284" i="40"/>
  <c r="L283" i="40" s="1"/>
  <c r="I284" i="40"/>
  <c r="F284" i="40"/>
  <c r="O283" i="40"/>
  <c r="N283" i="40"/>
  <c r="M283" i="40"/>
  <c r="K283" i="40"/>
  <c r="J283" i="40"/>
  <c r="H283" i="40"/>
  <c r="G283" i="40"/>
  <c r="F283" i="40"/>
  <c r="E283" i="40"/>
  <c r="D283" i="40"/>
  <c r="O282" i="40"/>
  <c r="L282" i="40"/>
  <c r="I282" i="40"/>
  <c r="F282" i="40"/>
  <c r="O281" i="40"/>
  <c r="N281" i="40"/>
  <c r="M281" i="40"/>
  <c r="L281" i="40"/>
  <c r="K281" i="40"/>
  <c r="J281" i="40"/>
  <c r="I281" i="40"/>
  <c r="H281" i="40"/>
  <c r="G281" i="40"/>
  <c r="E281" i="40"/>
  <c r="D281" i="40"/>
  <c r="O280" i="40"/>
  <c r="L280" i="40"/>
  <c r="I280" i="40"/>
  <c r="F280" i="40"/>
  <c r="O279" i="40"/>
  <c r="L279" i="40"/>
  <c r="I279" i="40"/>
  <c r="F279" i="40"/>
  <c r="O278" i="40"/>
  <c r="L278" i="40"/>
  <c r="I278" i="40"/>
  <c r="F278" i="40"/>
  <c r="O277" i="40"/>
  <c r="L277" i="40"/>
  <c r="L276" i="40" s="1"/>
  <c r="I277" i="40"/>
  <c r="I276" i="40" s="1"/>
  <c r="F277" i="40"/>
  <c r="N276" i="40"/>
  <c r="M276" i="40"/>
  <c r="K276" i="40"/>
  <c r="J276" i="40"/>
  <c r="H276" i="40"/>
  <c r="G276" i="40"/>
  <c r="E276" i="40"/>
  <c r="D276" i="40"/>
  <c r="O275" i="40"/>
  <c r="L275" i="40"/>
  <c r="I275" i="40"/>
  <c r="F275" i="40"/>
  <c r="C275" i="40"/>
  <c r="O274" i="40"/>
  <c r="L274" i="40"/>
  <c r="I274" i="40"/>
  <c r="F274" i="40"/>
  <c r="C274" i="40" s="1"/>
  <c r="O273" i="40"/>
  <c r="L273" i="40"/>
  <c r="I273" i="40"/>
  <c r="F273" i="40"/>
  <c r="F272" i="40" s="1"/>
  <c r="O272" i="40"/>
  <c r="N272" i="40"/>
  <c r="M272" i="40"/>
  <c r="L272" i="40"/>
  <c r="K272" i="40"/>
  <c r="J272" i="40"/>
  <c r="H272" i="40"/>
  <c r="H270" i="40" s="1"/>
  <c r="H269" i="40" s="1"/>
  <c r="G272" i="40"/>
  <c r="G270" i="40" s="1"/>
  <c r="G269" i="40" s="1"/>
  <c r="E272" i="40"/>
  <c r="D272" i="40"/>
  <c r="O271" i="40"/>
  <c r="L271" i="40"/>
  <c r="C271" i="40" s="1"/>
  <c r="I271" i="40"/>
  <c r="F271" i="40"/>
  <c r="M270" i="40"/>
  <c r="M269" i="40" s="1"/>
  <c r="E270" i="40"/>
  <c r="D270" i="40"/>
  <c r="O268" i="40"/>
  <c r="L268" i="40"/>
  <c r="I268" i="40"/>
  <c r="F268" i="40"/>
  <c r="O267" i="40"/>
  <c r="L267" i="40"/>
  <c r="I267" i="40"/>
  <c r="F267" i="40"/>
  <c r="O266" i="40"/>
  <c r="L266" i="40"/>
  <c r="I266" i="40"/>
  <c r="F266" i="40"/>
  <c r="O265" i="40"/>
  <c r="L265" i="40"/>
  <c r="I265" i="40"/>
  <c r="I264" i="40" s="1"/>
  <c r="F265" i="40"/>
  <c r="F264" i="40" s="1"/>
  <c r="N264" i="40"/>
  <c r="M264" i="40"/>
  <c r="K264" i="40"/>
  <c r="J264" i="40"/>
  <c r="H264" i="40"/>
  <c r="G264" i="40"/>
  <c r="E264" i="40"/>
  <c r="D264" i="40"/>
  <c r="O263" i="40"/>
  <c r="L263" i="40"/>
  <c r="I263" i="40"/>
  <c r="F263" i="40"/>
  <c r="O262" i="40"/>
  <c r="L262" i="40"/>
  <c r="I262" i="40"/>
  <c r="F262" i="40"/>
  <c r="O261" i="40"/>
  <c r="L261" i="40"/>
  <c r="I261" i="40"/>
  <c r="F261" i="40"/>
  <c r="N260" i="40"/>
  <c r="M260" i="40"/>
  <c r="L260" i="40"/>
  <c r="K260" i="40"/>
  <c r="J260" i="40"/>
  <c r="H260" i="40"/>
  <c r="G260" i="40"/>
  <c r="G259" i="40" s="1"/>
  <c r="E260" i="40"/>
  <c r="D260" i="40"/>
  <c r="M259" i="40"/>
  <c r="E259" i="40"/>
  <c r="O258" i="40"/>
  <c r="L258" i="40"/>
  <c r="I258" i="40"/>
  <c r="F258" i="40"/>
  <c r="O257" i="40"/>
  <c r="L257" i="40"/>
  <c r="I257" i="40"/>
  <c r="F257" i="40"/>
  <c r="O256" i="40"/>
  <c r="L256" i="40"/>
  <c r="I256" i="40"/>
  <c r="F256" i="40"/>
  <c r="O255" i="40"/>
  <c r="L255" i="40"/>
  <c r="I255" i="40"/>
  <c r="F255" i="40"/>
  <c r="O254" i="40"/>
  <c r="L254" i="40"/>
  <c r="I254" i="40"/>
  <c r="F254" i="40"/>
  <c r="O253" i="40"/>
  <c r="L253" i="40"/>
  <c r="I253" i="40"/>
  <c r="F253" i="40"/>
  <c r="N252" i="40"/>
  <c r="N251" i="40" s="1"/>
  <c r="M252" i="40"/>
  <c r="M251" i="40" s="1"/>
  <c r="K252" i="40"/>
  <c r="K251" i="40" s="1"/>
  <c r="J252" i="40"/>
  <c r="J251" i="40" s="1"/>
  <c r="H252" i="40"/>
  <c r="G252" i="40"/>
  <c r="E252" i="40"/>
  <c r="E251" i="40" s="1"/>
  <c r="D252" i="40"/>
  <c r="D251" i="40" s="1"/>
  <c r="H251" i="40"/>
  <c r="G251" i="40"/>
  <c r="O250" i="40"/>
  <c r="L250" i="40"/>
  <c r="I250" i="40"/>
  <c r="F250" i="40"/>
  <c r="O249" i="40"/>
  <c r="L249" i="40"/>
  <c r="I249" i="40"/>
  <c r="F249" i="40"/>
  <c r="O248" i="40"/>
  <c r="L248" i="40"/>
  <c r="I248" i="40"/>
  <c r="F248" i="40"/>
  <c r="O247" i="40"/>
  <c r="O246" i="40" s="1"/>
  <c r="L247" i="40"/>
  <c r="L246" i="40" s="1"/>
  <c r="I247" i="40"/>
  <c r="F247" i="40"/>
  <c r="C247" i="40"/>
  <c r="N246" i="40"/>
  <c r="M246" i="40"/>
  <c r="K246" i="40"/>
  <c r="J246" i="40"/>
  <c r="H246" i="40"/>
  <c r="G246" i="40"/>
  <c r="E246" i="40"/>
  <c r="D246" i="40"/>
  <c r="O245" i="40"/>
  <c r="L245" i="40"/>
  <c r="I245" i="40"/>
  <c r="F245" i="40"/>
  <c r="O244" i="40"/>
  <c r="L244" i="40"/>
  <c r="I244" i="40"/>
  <c r="F244" i="40"/>
  <c r="O243" i="40"/>
  <c r="L243" i="40"/>
  <c r="I243" i="40"/>
  <c r="F243" i="40"/>
  <c r="O242" i="40"/>
  <c r="L242" i="40"/>
  <c r="I242" i="40"/>
  <c r="F242" i="40"/>
  <c r="O241" i="40"/>
  <c r="L241" i="40"/>
  <c r="I241" i="40"/>
  <c r="F241" i="40"/>
  <c r="O240" i="40"/>
  <c r="L240" i="40"/>
  <c r="I240" i="40"/>
  <c r="F240" i="40"/>
  <c r="O239" i="40"/>
  <c r="L239" i="40"/>
  <c r="L238" i="40" s="1"/>
  <c r="I239" i="40"/>
  <c r="F239" i="40"/>
  <c r="C239" i="40" s="1"/>
  <c r="N238" i="40"/>
  <c r="M238" i="40"/>
  <c r="K238" i="40"/>
  <c r="J238" i="40"/>
  <c r="H238" i="40"/>
  <c r="G238" i="40"/>
  <c r="E238" i="40"/>
  <c r="D238" i="40"/>
  <c r="O237" i="40"/>
  <c r="L237" i="40"/>
  <c r="I237" i="40"/>
  <c r="F237" i="40"/>
  <c r="O236" i="40"/>
  <c r="L236" i="40"/>
  <c r="I236" i="40"/>
  <c r="F236" i="40"/>
  <c r="F235" i="40" s="1"/>
  <c r="O235" i="40"/>
  <c r="N235" i="40"/>
  <c r="M235" i="40"/>
  <c r="K235" i="40"/>
  <c r="K231" i="40" s="1"/>
  <c r="J235" i="40"/>
  <c r="H235" i="40"/>
  <c r="G235" i="40"/>
  <c r="E235" i="40"/>
  <c r="D235" i="40"/>
  <c r="O234" i="40"/>
  <c r="L234" i="40"/>
  <c r="L233" i="40" s="1"/>
  <c r="I234" i="40"/>
  <c r="I233" i="40" s="1"/>
  <c r="F234" i="40"/>
  <c r="O233" i="40"/>
  <c r="N233" i="40"/>
  <c r="M233" i="40"/>
  <c r="M231" i="40" s="1"/>
  <c r="K233" i="40"/>
  <c r="J233" i="40"/>
  <c r="H233" i="40"/>
  <c r="G233" i="40"/>
  <c r="E233" i="40"/>
  <c r="D233" i="40"/>
  <c r="O232" i="40"/>
  <c r="L232" i="40"/>
  <c r="I232" i="40"/>
  <c r="F232" i="40"/>
  <c r="N231" i="40"/>
  <c r="O229" i="40"/>
  <c r="L229" i="40"/>
  <c r="I229" i="40"/>
  <c r="F229" i="40"/>
  <c r="O228" i="40"/>
  <c r="L228" i="40"/>
  <c r="L227" i="40" s="1"/>
  <c r="I228" i="40"/>
  <c r="I227" i="40" s="1"/>
  <c r="F228" i="40"/>
  <c r="O227" i="40"/>
  <c r="N227" i="40"/>
  <c r="M227" i="40"/>
  <c r="K227" i="40"/>
  <c r="J227" i="40"/>
  <c r="H227" i="40"/>
  <c r="G227" i="40"/>
  <c r="F227" i="40"/>
  <c r="E227" i="40"/>
  <c r="D227" i="40"/>
  <c r="O226" i="40"/>
  <c r="L226" i="40"/>
  <c r="I226" i="40"/>
  <c r="F226" i="40"/>
  <c r="E226" i="40"/>
  <c r="O225" i="40"/>
  <c r="L225" i="40"/>
  <c r="I225" i="40"/>
  <c r="F225" i="40"/>
  <c r="O224" i="40"/>
  <c r="L224" i="40"/>
  <c r="C224" i="40" s="1"/>
  <c r="I224" i="40"/>
  <c r="F224" i="40"/>
  <c r="O223" i="40"/>
  <c r="L223" i="40"/>
  <c r="I223" i="40"/>
  <c r="F223" i="40"/>
  <c r="O222" i="40"/>
  <c r="L222" i="40"/>
  <c r="I222" i="40"/>
  <c r="F222" i="40"/>
  <c r="O221" i="40"/>
  <c r="L221" i="40"/>
  <c r="I221" i="40"/>
  <c r="F221" i="40"/>
  <c r="O220" i="40"/>
  <c r="L220" i="40"/>
  <c r="I220" i="40"/>
  <c r="F220" i="40"/>
  <c r="O219" i="40"/>
  <c r="L219" i="40"/>
  <c r="I219" i="40"/>
  <c r="F219" i="40"/>
  <c r="O218" i="40"/>
  <c r="L218" i="40"/>
  <c r="I218" i="40"/>
  <c r="F218" i="40"/>
  <c r="O217" i="40"/>
  <c r="L217" i="40"/>
  <c r="I217" i="40"/>
  <c r="F217" i="40"/>
  <c r="N216" i="40"/>
  <c r="M216" i="40"/>
  <c r="K216" i="40"/>
  <c r="J216" i="40"/>
  <c r="H216" i="40"/>
  <c r="G216" i="40"/>
  <c r="E216" i="40"/>
  <c r="D216" i="40"/>
  <c r="O215" i="40"/>
  <c r="L215" i="40"/>
  <c r="I215" i="40"/>
  <c r="F215" i="40"/>
  <c r="O214" i="40"/>
  <c r="L214" i="40"/>
  <c r="I214" i="40"/>
  <c r="F214" i="40"/>
  <c r="O213" i="40"/>
  <c r="L213" i="40"/>
  <c r="I213" i="40"/>
  <c r="F213" i="40"/>
  <c r="O212" i="40"/>
  <c r="L212" i="40"/>
  <c r="I212" i="40"/>
  <c r="F212" i="40"/>
  <c r="O211" i="40"/>
  <c r="L211" i="40"/>
  <c r="I211" i="40"/>
  <c r="F211" i="40"/>
  <c r="O210" i="40"/>
  <c r="L210" i="40"/>
  <c r="I210" i="40"/>
  <c r="F210" i="40"/>
  <c r="O209" i="40"/>
  <c r="L209" i="40"/>
  <c r="I209" i="40"/>
  <c r="F209" i="40"/>
  <c r="O208" i="40"/>
  <c r="L208" i="40"/>
  <c r="I208" i="40"/>
  <c r="F208" i="40"/>
  <c r="O207" i="40"/>
  <c r="L207" i="40"/>
  <c r="I207" i="40"/>
  <c r="F207" i="40"/>
  <c r="O206" i="40"/>
  <c r="L206" i="40"/>
  <c r="I206" i="40"/>
  <c r="F206" i="40"/>
  <c r="F205" i="40" s="1"/>
  <c r="N205" i="40"/>
  <c r="N204" i="40" s="1"/>
  <c r="M205" i="40"/>
  <c r="K205" i="40"/>
  <c r="J205" i="40"/>
  <c r="H205" i="40"/>
  <c r="H204" i="40" s="1"/>
  <c r="G205" i="40"/>
  <c r="E205" i="40"/>
  <c r="D205" i="40"/>
  <c r="D204" i="40" s="1"/>
  <c r="G204" i="40"/>
  <c r="O203" i="40"/>
  <c r="L203" i="40"/>
  <c r="I203" i="40"/>
  <c r="F203" i="40"/>
  <c r="O202" i="40"/>
  <c r="L202" i="40"/>
  <c r="I202" i="40"/>
  <c r="F202" i="40"/>
  <c r="O201" i="40"/>
  <c r="L201" i="40"/>
  <c r="I201" i="40"/>
  <c r="F201" i="40"/>
  <c r="O200" i="40"/>
  <c r="L200" i="40"/>
  <c r="I200" i="40"/>
  <c r="F200" i="40"/>
  <c r="O199" i="40"/>
  <c r="L199" i="40"/>
  <c r="I199" i="40"/>
  <c r="F199" i="40"/>
  <c r="N198" i="40"/>
  <c r="N196" i="40" s="1"/>
  <c r="M198" i="40"/>
  <c r="K198" i="40"/>
  <c r="K196" i="40" s="1"/>
  <c r="J198" i="40"/>
  <c r="J196" i="40" s="1"/>
  <c r="I198" i="40"/>
  <c r="H198" i="40"/>
  <c r="H196" i="40" s="1"/>
  <c r="G198" i="40"/>
  <c r="G196" i="40" s="1"/>
  <c r="E198" i="40"/>
  <c r="E196" i="40" s="1"/>
  <c r="D198" i="40"/>
  <c r="D196" i="40" s="1"/>
  <c r="D195" i="40" s="1"/>
  <c r="O197" i="40"/>
  <c r="L197" i="40"/>
  <c r="I197" i="40"/>
  <c r="F197" i="40"/>
  <c r="M196" i="40"/>
  <c r="O193" i="40"/>
  <c r="L193" i="40"/>
  <c r="L192" i="40" s="1"/>
  <c r="I193" i="40"/>
  <c r="I192" i="40" s="1"/>
  <c r="I191" i="40" s="1"/>
  <c r="F193" i="40"/>
  <c r="O192" i="40"/>
  <c r="O191" i="40" s="1"/>
  <c r="N192" i="40"/>
  <c r="N191" i="40" s="1"/>
  <c r="M192" i="40"/>
  <c r="M191" i="40" s="1"/>
  <c r="K192" i="40"/>
  <c r="K191" i="40" s="1"/>
  <c r="J192" i="40"/>
  <c r="J191" i="40" s="1"/>
  <c r="H192" i="40"/>
  <c r="G192" i="40"/>
  <c r="G191" i="40" s="1"/>
  <c r="E192" i="40"/>
  <c r="E191" i="40" s="1"/>
  <c r="D192" i="40"/>
  <c r="D191" i="40" s="1"/>
  <c r="L191" i="40"/>
  <c r="H191" i="40"/>
  <c r="O190" i="40"/>
  <c r="L190" i="40"/>
  <c r="I190" i="40"/>
  <c r="F190" i="40"/>
  <c r="O189" i="40"/>
  <c r="L189" i="40"/>
  <c r="L188" i="40" s="1"/>
  <c r="I189" i="40"/>
  <c r="I188" i="40" s="1"/>
  <c r="F189" i="40"/>
  <c r="O188" i="40"/>
  <c r="N188" i="40"/>
  <c r="M188" i="40"/>
  <c r="K188" i="40"/>
  <c r="J188" i="40"/>
  <c r="H188" i="40"/>
  <c r="G188" i="40"/>
  <c r="G187" i="40" s="1"/>
  <c r="E188" i="40"/>
  <c r="D188" i="40"/>
  <c r="O186" i="40"/>
  <c r="L186" i="40"/>
  <c r="I186" i="40"/>
  <c r="F186" i="40"/>
  <c r="O185" i="40"/>
  <c r="O184" i="40" s="1"/>
  <c r="L185" i="40"/>
  <c r="L184" i="40" s="1"/>
  <c r="I185" i="40"/>
  <c r="I184" i="40" s="1"/>
  <c r="F185" i="40"/>
  <c r="N184" i="40"/>
  <c r="M184" i="40"/>
  <c r="K184" i="40"/>
  <c r="J184" i="40"/>
  <c r="H184" i="40"/>
  <c r="G184" i="40"/>
  <c r="E184" i="40"/>
  <c r="D184" i="40"/>
  <c r="O183" i="40"/>
  <c r="L183" i="40"/>
  <c r="I183" i="40"/>
  <c r="F183" i="40"/>
  <c r="O182" i="40"/>
  <c r="L182" i="40"/>
  <c r="I182" i="40"/>
  <c r="F182" i="40"/>
  <c r="O181" i="40"/>
  <c r="L181" i="40"/>
  <c r="I181" i="40"/>
  <c r="F181" i="40"/>
  <c r="O180" i="40"/>
  <c r="L180" i="40"/>
  <c r="I180" i="40"/>
  <c r="I179" i="40" s="1"/>
  <c r="F180" i="40"/>
  <c r="O179" i="40"/>
  <c r="N179" i="40"/>
  <c r="M179" i="40"/>
  <c r="K179" i="40"/>
  <c r="J179" i="40"/>
  <c r="H179" i="40"/>
  <c r="G179" i="40"/>
  <c r="E179" i="40"/>
  <c r="D179" i="40"/>
  <c r="O178" i="40"/>
  <c r="L178" i="40"/>
  <c r="I178" i="40"/>
  <c r="F178" i="40"/>
  <c r="O177" i="40"/>
  <c r="L177" i="40"/>
  <c r="I177" i="40"/>
  <c r="F177" i="40"/>
  <c r="O176" i="40"/>
  <c r="L176" i="40"/>
  <c r="L175" i="40" s="1"/>
  <c r="I176" i="40"/>
  <c r="I175" i="40" s="1"/>
  <c r="F176" i="40"/>
  <c r="O175" i="40"/>
  <c r="N175" i="40"/>
  <c r="N174" i="40" s="1"/>
  <c r="M175" i="40"/>
  <c r="M174" i="40" s="1"/>
  <c r="M173" i="40" s="1"/>
  <c r="K175" i="40"/>
  <c r="J175" i="40"/>
  <c r="H175" i="40"/>
  <c r="H174" i="40" s="1"/>
  <c r="G175" i="40"/>
  <c r="G174" i="40" s="1"/>
  <c r="G173" i="40" s="1"/>
  <c r="E175" i="40"/>
  <c r="D175" i="40"/>
  <c r="D174" i="40"/>
  <c r="O172" i="40"/>
  <c r="L172" i="40"/>
  <c r="I172" i="40"/>
  <c r="F172" i="40"/>
  <c r="O171" i="40"/>
  <c r="L171" i="40"/>
  <c r="I171" i="40"/>
  <c r="F171" i="40"/>
  <c r="O170" i="40"/>
  <c r="L170" i="40"/>
  <c r="I170" i="40"/>
  <c r="F170" i="40"/>
  <c r="O169" i="40"/>
  <c r="L169" i="40"/>
  <c r="I169" i="40"/>
  <c r="F169" i="40"/>
  <c r="O168" i="40"/>
  <c r="L168" i="40"/>
  <c r="I168" i="40"/>
  <c r="F168" i="40"/>
  <c r="O167" i="40"/>
  <c r="O166" i="40" s="1"/>
  <c r="L167" i="40"/>
  <c r="I167" i="40"/>
  <c r="I166" i="40" s="1"/>
  <c r="I165" i="40" s="1"/>
  <c r="F167" i="40"/>
  <c r="C167" i="40"/>
  <c r="N166" i="40"/>
  <c r="N165" i="40" s="1"/>
  <c r="M166" i="40"/>
  <c r="M165" i="40" s="1"/>
  <c r="K166" i="40"/>
  <c r="K165" i="40" s="1"/>
  <c r="J166" i="40"/>
  <c r="J165" i="40" s="1"/>
  <c r="H166" i="40"/>
  <c r="H165" i="40" s="1"/>
  <c r="G166" i="40"/>
  <c r="G165" i="40" s="1"/>
  <c r="E166" i="40"/>
  <c r="E165" i="40" s="1"/>
  <c r="D166" i="40"/>
  <c r="D165" i="40" s="1"/>
  <c r="O164" i="40"/>
  <c r="L164" i="40"/>
  <c r="I164" i="40"/>
  <c r="F164" i="40"/>
  <c r="O163" i="40"/>
  <c r="L163" i="40"/>
  <c r="I163" i="40"/>
  <c r="F163" i="40"/>
  <c r="O162" i="40"/>
  <c r="L162" i="40"/>
  <c r="I162" i="40"/>
  <c r="F162" i="40"/>
  <c r="O161" i="40"/>
  <c r="O160" i="40" s="1"/>
  <c r="L161" i="40"/>
  <c r="L160" i="40" s="1"/>
  <c r="I161" i="40"/>
  <c r="I160" i="40" s="1"/>
  <c r="F161" i="40"/>
  <c r="F160" i="40" s="1"/>
  <c r="N160" i="40"/>
  <c r="M160" i="40"/>
  <c r="K160" i="40"/>
  <c r="J160" i="40"/>
  <c r="H160" i="40"/>
  <c r="G160" i="40"/>
  <c r="E160" i="40"/>
  <c r="D160" i="40"/>
  <c r="O159" i="40"/>
  <c r="L159" i="40"/>
  <c r="I159" i="40"/>
  <c r="F159" i="40"/>
  <c r="O158" i="40"/>
  <c r="L158" i="40"/>
  <c r="I158" i="40"/>
  <c r="F158" i="40"/>
  <c r="O157" i="40"/>
  <c r="L157" i="40"/>
  <c r="I157" i="40"/>
  <c r="F157" i="40"/>
  <c r="O156" i="40"/>
  <c r="L156" i="40"/>
  <c r="I156" i="40"/>
  <c r="F156" i="40"/>
  <c r="O155" i="40"/>
  <c r="L155" i="40"/>
  <c r="I155" i="40"/>
  <c r="F155" i="40"/>
  <c r="O154" i="40"/>
  <c r="L154" i="40"/>
  <c r="I154" i="40"/>
  <c r="F154" i="40"/>
  <c r="O153" i="40"/>
  <c r="L153" i="40"/>
  <c r="I153" i="40"/>
  <c r="F153" i="40"/>
  <c r="O152" i="40"/>
  <c r="L152" i="40"/>
  <c r="I152" i="40"/>
  <c r="F152" i="40"/>
  <c r="N151" i="40"/>
  <c r="M151" i="40"/>
  <c r="K151" i="40"/>
  <c r="J151" i="40"/>
  <c r="H151" i="40"/>
  <c r="G151" i="40"/>
  <c r="E151" i="40"/>
  <c r="D151" i="40"/>
  <c r="O150" i="40"/>
  <c r="L150" i="40"/>
  <c r="I150" i="40"/>
  <c r="F150" i="40"/>
  <c r="O149" i="40"/>
  <c r="L149" i="40"/>
  <c r="I149" i="40"/>
  <c r="F149" i="40"/>
  <c r="O148" i="40"/>
  <c r="L148" i="40"/>
  <c r="I148" i="40"/>
  <c r="F148" i="40"/>
  <c r="O147" i="40"/>
  <c r="L147" i="40"/>
  <c r="I147" i="40"/>
  <c r="F147" i="40"/>
  <c r="O146" i="40"/>
  <c r="L146" i="40"/>
  <c r="I146" i="40"/>
  <c r="F146" i="40"/>
  <c r="O145" i="40"/>
  <c r="L145" i="40"/>
  <c r="I145" i="40"/>
  <c r="F145" i="40"/>
  <c r="F144" i="40" s="1"/>
  <c r="N144" i="40"/>
  <c r="M144" i="40"/>
  <c r="K144" i="40"/>
  <c r="J144" i="40"/>
  <c r="H144" i="40"/>
  <c r="G144" i="40"/>
  <c r="E144" i="40"/>
  <c r="D144" i="40"/>
  <c r="O143" i="40"/>
  <c r="L143" i="40"/>
  <c r="I143" i="40"/>
  <c r="F143" i="40"/>
  <c r="O142" i="40"/>
  <c r="L142" i="40"/>
  <c r="L141" i="40" s="1"/>
  <c r="I142" i="40"/>
  <c r="I141" i="40" s="1"/>
  <c r="F142" i="40"/>
  <c r="N141" i="40"/>
  <c r="M141" i="40"/>
  <c r="K141" i="40"/>
  <c r="J141" i="40"/>
  <c r="H141" i="40"/>
  <c r="G141" i="40"/>
  <c r="E141" i="40"/>
  <c r="D141" i="40"/>
  <c r="O140" i="40"/>
  <c r="L140" i="40"/>
  <c r="I140" i="40"/>
  <c r="F140" i="40"/>
  <c r="O139" i="40"/>
  <c r="L139" i="40"/>
  <c r="I139" i="40"/>
  <c r="F139" i="40"/>
  <c r="O138" i="40"/>
  <c r="L138" i="40"/>
  <c r="I138" i="40"/>
  <c r="F138" i="40"/>
  <c r="O137" i="40"/>
  <c r="L137" i="40"/>
  <c r="I137" i="40"/>
  <c r="I136" i="40" s="1"/>
  <c r="F137" i="40"/>
  <c r="N136" i="40"/>
  <c r="M136" i="40"/>
  <c r="K136" i="40"/>
  <c r="J136" i="40"/>
  <c r="H136" i="40"/>
  <c r="G136" i="40"/>
  <c r="E136" i="40"/>
  <c r="D136" i="40"/>
  <c r="O135" i="40"/>
  <c r="L135" i="40"/>
  <c r="I135" i="40"/>
  <c r="C135" i="40" s="1"/>
  <c r="F135" i="40"/>
  <c r="O134" i="40"/>
  <c r="L134" i="40"/>
  <c r="I134" i="40"/>
  <c r="F134" i="40"/>
  <c r="O133" i="40"/>
  <c r="L133" i="40"/>
  <c r="I133" i="40"/>
  <c r="F133" i="40"/>
  <c r="O132" i="40"/>
  <c r="L132" i="40"/>
  <c r="L131" i="40" s="1"/>
  <c r="I132" i="40"/>
  <c r="F132" i="40"/>
  <c r="N131" i="40"/>
  <c r="M131" i="40"/>
  <c r="K131" i="40"/>
  <c r="J131" i="40"/>
  <c r="H131" i="40"/>
  <c r="G131" i="40"/>
  <c r="G130" i="40" s="1"/>
  <c r="E131" i="40"/>
  <c r="D131" i="40"/>
  <c r="O129" i="40"/>
  <c r="O128" i="40" s="1"/>
  <c r="L129" i="40"/>
  <c r="L128" i="40" s="1"/>
  <c r="I129" i="40"/>
  <c r="I128" i="40" s="1"/>
  <c r="F129" i="40"/>
  <c r="N128" i="40"/>
  <c r="M128" i="40"/>
  <c r="K128" i="40"/>
  <c r="J128" i="40"/>
  <c r="H128" i="40"/>
  <c r="G128" i="40"/>
  <c r="F128" i="40"/>
  <c r="E128" i="40"/>
  <c r="D128" i="40"/>
  <c r="O127" i="40"/>
  <c r="L127" i="40"/>
  <c r="I127" i="40"/>
  <c r="F127" i="40"/>
  <c r="O126" i="40"/>
  <c r="L126" i="40"/>
  <c r="I126" i="40"/>
  <c r="F126" i="40"/>
  <c r="O125" i="40"/>
  <c r="L125" i="40"/>
  <c r="I125" i="40"/>
  <c r="F125" i="40"/>
  <c r="O124" i="40"/>
  <c r="L124" i="40"/>
  <c r="I124" i="40"/>
  <c r="F124" i="40"/>
  <c r="O123" i="40"/>
  <c r="L123" i="40"/>
  <c r="I123" i="40"/>
  <c r="I122" i="40" s="1"/>
  <c r="F123" i="40"/>
  <c r="N122" i="40"/>
  <c r="M122" i="40"/>
  <c r="K122" i="40"/>
  <c r="J122" i="40"/>
  <c r="H122" i="40"/>
  <c r="G122" i="40"/>
  <c r="E122" i="40"/>
  <c r="D122" i="40"/>
  <c r="O121" i="40"/>
  <c r="L121" i="40"/>
  <c r="I121" i="40"/>
  <c r="F121" i="40"/>
  <c r="O120" i="40"/>
  <c r="L120" i="40"/>
  <c r="I120" i="40"/>
  <c r="F120" i="40"/>
  <c r="O119" i="40"/>
  <c r="L119" i="40"/>
  <c r="I119" i="40"/>
  <c r="F119" i="40"/>
  <c r="O118" i="40"/>
  <c r="L118" i="40"/>
  <c r="I118" i="40"/>
  <c r="F118" i="40"/>
  <c r="O117" i="40"/>
  <c r="L117" i="40"/>
  <c r="I117" i="40"/>
  <c r="I116" i="40" s="1"/>
  <c r="F117" i="40"/>
  <c r="N116" i="40"/>
  <c r="M116" i="40"/>
  <c r="K116" i="40"/>
  <c r="J116" i="40"/>
  <c r="H116" i="40"/>
  <c r="G116" i="40"/>
  <c r="F116" i="40"/>
  <c r="E116" i="40"/>
  <c r="D116" i="40"/>
  <c r="O115" i="40"/>
  <c r="L115" i="40"/>
  <c r="I115" i="40"/>
  <c r="F115" i="40"/>
  <c r="O114" i="40"/>
  <c r="L114" i="40"/>
  <c r="I114" i="40"/>
  <c r="F114" i="40"/>
  <c r="O113" i="40"/>
  <c r="O112" i="40" s="1"/>
  <c r="L113" i="40"/>
  <c r="I113" i="40"/>
  <c r="I112" i="40" s="1"/>
  <c r="F113" i="40"/>
  <c r="F112" i="40" s="1"/>
  <c r="N112" i="40"/>
  <c r="M112" i="40"/>
  <c r="K112" i="40"/>
  <c r="J112" i="40"/>
  <c r="H112" i="40"/>
  <c r="G112" i="40"/>
  <c r="E112" i="40"/>
  <c r="D112" i="40"/>
  <c r="O111" i="40"/>
  <c r="L111" i="40"/>
  <c r="I111" i="40"/>
  <c r="F111" i="40"/>
  <c r="O110" i="40"/>
  <c r="L110" i="40"/>
  <c r="I110" i="40"/>
  <c r="F110" i="40"/>
  <c r="O109" i="40"/>
  <c r="L109" i="40"/>
  <c r="I109" i="40"/>
  <c r="F109" i="40"/>
  <c r="O108" i="40"/>
  <c r="L108" i="40"/>
  <c r="I108" i="40"/>
  <c r="F108" i="40"/>
  <c r="O107" i="40"/>
  <c r="L107" i="40"/>
  <c r="I107" i="40"/>
  <c r="F107" i="40"/>
  <c r="O106" i="40"/>
  <c r="L106" i="40"/>
  <c r="I106" i="40"/>
  <c r="F106" i="40"/>
  <c r="O105" i="40"/>
  <c r="L105" i="40"/>
  <c r="I105" i="40"/>
  <c r="F105" i="40"/>
  <c r="O104" i="40"/>
  <c r="L104" i="40"/>
  <c r="L103" i="40" s="1"/>
  <c r="I104" i="40"/>
  <c r="F104" i="40"/>
  <c r="N103" i="40"/>
  <c r="M103" i="40"/>
  <c r="K103" i="40"/>
  <c r="J103" i="40"/>
  <c r="H103" i="40"/>
  <c r="G103" i="40"/>
  <c r="E103" i="40"/>
  <c r="D103" i="40"/>
  <c r="O102" i="40"/>
  <c r="L102" i="40"/>
  <c r="I102" i="40"/>
  <c r="F102" i="40"/>
  <c r="O101" i="40"/>
  <c r="L101" i="40"/>
  <c r="I101" i="40"/>
  <c r="F101" i="40"/>
  <c r="O100" i="40"/>
  <c r="L100" i="40"/>
  <c r="I100" i="40"/>
  <c r="F100" i="40"/>
  <c r="O99" i="40"/>
  <c r="L99" i="40"/>
  <c r="I99" i="40"/>
  <c r="F99" i="40"/>
  <c r="O98" i="40"/>
  <c r="L98" i="40"/>
  <c r="I98" i="40"/>
  <c r="F98" i="40"/>
  <c r="O97" i="40"/>
  <c r="L97" i="40"/>
  <c r="I97" i="40"/>
  <c r="F97" i="40"/>
  <c r="O96" i="40"/>
  <c r="O95" i="40" s="1"/>
  <c r="L96" i="40"/>
  <c r="I96" i="40"/>
  <c r="F96" i="40"/>
  <c r="N95" i="40"/>
  <c r="M95" i="40"/>
  <c r="K95" i="40"/>
  <c r="J95" i="40"/>
  <c r="H95" i="40"/>
  <c r="G95" i="40"/>
  <c r="E95" i="40"/>
  <c r="D95" i="40"/>
  <c r="O94" i="40"/>
  <c r="L94" i="40"/>
  <c r="I94" i="40"/>
  <c r="F94" i="40"/>
  <c r="O93" i="40"/>
  <c r="L93" i="40"/>
  <c r="I93" i="40"/>
  <c r="F93" i="40"/>
  <c r="O92" i="40"/>
  <c r="L92" i="40"/>
  <c r="I92" i="40"/>
  <c r="F92" i="40"/>
  <c r="O91" i="40"/>
  <c r="L91" i="40"/>
  <c r="I91" i="40"/>
  <c r="F91" i="40"/>
  <c r="O90" i="40"/>
  <c r="O89" i="40" s="1"/>
  <c r="L90" i="40"/>
  <c r="L89" i="40" s="1"/>
  <c r="I90" i="40"/>
  <c r="F90" i="40"/>
  <c r="N89" i="40"/>
  <c r="M89" i="40"/>
  <c r="K89" i="40"/>
  <c r="J89" i="40"/>
  <c r="H89" i="40"/>
  <c r="G89" i="40"/>
  <c r="E89" i="40"/>
  <c r="D89" i="40"/>
  <c r="O88" i="40"/>
  <c r="L88" i="40"/>
  <c r="I88" i="40"/>
  <c r="F88" i="40"/>
  <c r="O87" i="40"/>
  <c r="L87" i="40"/>
  <c r="I87" i="40"/>
  <c r="F87" i="40"/>
  <c r="O86" i="40"/>
  <c r="L86" i="40"/>
  <c r="I86" i="40"/>
  <c r="F86" i="40"/>
  <c r="O85" i="40"/>
  <c r="L85" i="40"/>
  <c r="I85" i="40"/>
  <c r="F85" i="40"/>
  <c r="N84" i="40"/>
  <c r="M84" i="40"/>
  <c r="K84" i="40"/>
  <c r="J84" i="40"/>
  <c r="I84" i="40"/>
  <c r="H84" i="40"/>
  <c r="G84" i="40"/>
  <c r="E84" i="40"/>
  <c r="D84" i="40"/>
  <c r="O82" i="40"/>
  <c r="L82" i="40"/>
  <c r="I82" i="40"/>
  <c r="F82" i="40"/>
  <c r="O81" i="40"/>
  <c r="O80" i="40" s="1"/>
  <c r="L81" i="40"/>
  <c r="I81" i="40"/>
  <c r="I80" i="40" s="1"/>
  <c r="F81" i="40"/>
  <c r="F80" i="40" s="1"/>
  <c r="N80" i="40"/>
  <c r="M80" i="40"/>
  <c r="K80" i="40"/>
  <c r="J80" i="40"/>
  <c r="H80" i="40"/>
  <c r="G80" i="40"/>
  <c r="E80" i="40"/>
  <c r="D80" i="40"/>
  <c r="O79" i="40"/>
  <c r="L79" i="40"/>
  <c r="I79" i="40"/>
  <c r="F79" i="40"/>
  <c r="O78" i="40"/>
  <c r="L78" i="40"/>
  <c r="I78" i="40"/>
  <c r="I77" i="40" s="1"/>
  <c r="F78" i="40"/>
  <c r="N77" i="40"/>
  <c r="M77" i="40"/>
  <c r="M76" i="40" s="1"/>
  <c r="K77" i="40"/>
  <c r="J77" i="40"/>
  <c r="H77" i="40"/>
  <c r="G77" i="40"/>
  <c r="E77" i="40"/>
  <c r="E76" i="40" s="1"/>
  <c r="D77" i="40"/>
  <c r="D76" i="40" s="1"/>
  <c r="H76" i="40"/>
  <c r="O74" i="40"/>
  <c r="L74" i="40"/>
  <c r="I74" i="40"/>
  <c r="F74" i="40"/>
  <c r="O73" i="40"/>
  <c r="L73" i="40"/>
  <c r="I73" i="40"/>
  <c r="F73" i="40"/>
  <c r="O72" i="40"/>
  <c r="L72" i="40"/>
  <c r="I72" i="40"/>
  <c r="F72" i="40"/>
  <c r="O71" i="40"/>
  <c r="L71" i="40"/>
  <c r="I71" i="40"/>
  <c r="F71" i="40"/>
  <c r="O70" i="40"/>
  <c r="O69" i="40" s="1"/>
  <c r="L70" i="40"/>
  <c r="L69" i="40" s="1"/>
  <c r="I70" i="40"/>
  <c r="F70" i="40"/>
  <c r="N69" i="40"/>
  <c r="M69" i="40"/>
  <c r="K69" i="40"/>
  <c r="J69" i="40"/>
  <c r="H69" i="40"/>
  <c r="H67" i="40" s="1"/>
  <c r="G69" i="40"/>
  <c r="G67" i="40" s="1"/>
  <c r="E69" i="40"/>
  <c r="E67" i="40" s="1"/>
  <c r="D69" i="40"/>
  <c r="D67" i="40" s="1"/>
  <c r="O68" i="40"/>
  <c r="L68" i="40"/>
  <c r="I68" i="40"/>
  <c r="F68" i="40"/>
  <c r="N67" i="40"/>
  <c r="M67" i="40"/>
  <c r="K67" i="40"/>
  <c r="J67" i="40"/>
  <c r="O66" i="40"/>
  <c r="L66" i="40"/>
  <c r="I66" i="40"/>
  <c r="F66" i="40"/>
  <c r="O65" i="40"/>
  <c r="L65" i="40"/>
  <c r="C65" i="40" s="1"/>
  <c r="I65" i="40"/>
  <c r="F65" i="40"/>
  <c r="O64" i="40"/>
  <c r="L64" i="40"/>
  <c r="I64" i="40"/>
  <c r="F64" i="40"/>
  <c r="O63" i="40"/>
  <c r="L63" i="40"/>
  <c r="I63" i="40"/>
  <c r="F63" i="40"/>
  <c r="O62" i="40"/>
  <c r="L62" i="40"/>
  <c r="I62" i="40"/>
  <c r="F62" i="40"/>
  <c r="O61" i="40"/>
  <c r="L61" i="40"/>
  <c r="I61" i="40"/>
  <c r="F61" i="40"/>
  <c r="O60" i="40"/>
  <c r="L60" i="40"/>
  <c r="I60" i="40"/>
  <c r="F60" i="40"/>
  <c r="O59" i="40"/>
  <c r="L59" i="40"/>
  <c r="I59" i="40"/>
  <c r="F59" i="40"/>
  <c r="N58" i="40"/>
  <c r="M58" i="40"/>
  <c r="K58" i="40"/>
  <c r="J58" i="40"/>
  <c r="H58" i="40"/>
  <c r="G58" i="40"/>
  <c r="E58" i="40"/>
  <c r="D58" i="40"/>
  <c r="O57" i="40"/>
  <c r="L57" i="40"/>
  <c r="I57" i="40"/>
  <c r="F57" i="40"/>
  <c r="O56" i="40"/>
  <c r="L56" i="40"/>
  <c r="L55" i="40" s="1"/>
  <c r="I56" i="40"/>
  <c r="I55" i="40" s="1"/>
  <c r="F56" i="40"/>
  <c r="F55" i="40" s="1"/>
  <c r="N55" i="40"/>
  <c r="M55" i="40"/>
  <c r="M54" i="40" s="1"/>
  <c r="K55" i="40"/>
  <c r="J55" i="40"/>
  <c r="H55" i="40"/>
  <c r="G55" i="40"/>
  <c r="G54" i="40" s="1"/>
  <c r="E55" i="40"/>
  <c r="E54" i="40" s="1"/>
  <c r="D55" i="40"/>
  <c r="K54" i="40"/>
  <c r="J54" i="40"/>
  <c r="H54" i="40"/>
  <c r="H53" i="40" s="1"/>
  <c r="O47" i="40"/>
  <c r="C47" i="40" s="1"/>
  <c r="O46" i="40"/>
  <c r="C46" i="40" s="1"/>
  <c r="N45" i="40"/>
  <c r="M45" i="40"/>
  <c r="L44" i="40"/>
  <c r="L43" i="40" s="1"/>
  <c r="I44" i="40"/>
  <c r="F44" i="40"/>
  <c r="K43" i="40"/>
  <c r="J43" i="40"/>
  <c r="I43" i="40"/>
  <c r="H43" i="40"/>
  <c r="G43" i="40"/>
  <c r="E43" i="40"/>
  <c r="D43" i="40"/>
  <c r="F42" i="40"/>
  <c r="F41" i="40" s="1"/>
  <c r="C41" i="40" s="1"/>
  <c r="E41" i="40"/>
  <c r="D41" i="40"/>
  <c r="L40" i="40"/>
  <c r="C40" i="40" s="1"/>
  <c r="L39" i="40"/>
  <c r="C39" i="40" s="1"/>
  <c r="L38" i="40"/>
  <c r="C38" i="40" s="1"/>
  <c r="L37" i="40"/>
  <c r="C37" i="40" s="1"/>
  <c r="K36" i="40"/>
  <c r="J36" i="40"/>
  <c r="L35" i="40"/>
  <c r="C35" i="40" s="1"/>
  <c r="L34" i="40"/>
  <c r="C34" i="40" s="1"/>
  <c r="K33" i="40"/>
  <c r="J33" i="40"/>
  <c r="L32" i="40"/>
  <c r="C32" i="40" s="1"/>
  <c r="L31" i="40"/>
  <c r="C31" i="40" s="1"/>
  <c r="K31" i="40"/>
  <c r="J31" i="40"/>
  <c r="L30" i="40"/>
  <c r="C30" i="40"/>
  <c r="L29" i="40"/>
  <c r="C29" i="40" s="1"/>
  <c r="L28" i="40"/>
  <c r="C28" i="40" s="1"/>
  <c r="K27" i="40"/>
  <c r="K26" i="40" s="1"/>
  <c r="J27" i="40"/>
  <c r="F25" i="40"/>
  <c r="C25" i="40" s="1"/>
  <c r="I24" i="40"/>
  <c r="E24" i="40"/>
  <c r="F24" i="40" s="1"/>
  <c r="C24" i="40" s="1"/>
  <c r="O23" i="40"/>
  <c r="L23" i="40"/>
  <c r="I23" i="40"/>
  <c r="F23" i="40"/>
  <c r="O22" i="40"/>
  <c r="L22" i="40"/>
  <c r="L21" i="40" s="1"/>
  <c r="I22" i="40"/>
  <c r="I21" i="40" s="1"/>
  <c r="F22" i="40"/>
  <c r="O21" i="40"/>
  <c r="O289" i="40" s="1"/>
  <c r="N21" i="40"/>
  <c r="M21" i="40"/>
  <c r="M20" i="40" s="1"/>
  <c r="K21" i="40"/>
  <c r="K289" i="40" s="1"/>
  <c r="K288" i="40" s="1"/>
  <c r="J21" i="40"/>
  <c r="J289" i="40" s="1"/>
  <c r="J288" i="40" s="1"/>
  <c r="H21" i="40"/>
  <c r="H20" i="40" s="1"/>
  <c r="G21" i="40"/>
  <c r="F21" i="40"/>
  <c r="F289" i="40" s="1"/>
  <c r="E21" i="40"/>
  <c r="E289" i="40" s="1"/>
  <c r="D21" i="40"/>
  <c r="D20" i="40" l="1"/>
  <c r="N54" i="40"/>
  <c r="N53" i="40" s="1"/>
  <c r="I196" i="40"/>
  <c r="D231" i="40"/>
  <c r="J231" i="40"/>
  <c r="C70" i="40"/>
  <c r="L77" i="40"/>
  <c r="C123" i="40"/>
  <c r="K53" i="40"/>
  <c r="E53" i="40"/>
  <c r="G83" i="40"/>
  <c r="K83" i="40"/>
  <c r="D130" i="40"/>
  <c r="C146" i="40"/>
  <c r="C155" i="40"/>
  <c r="M204" i="40"/>
  <c r="C267" i="40"/>
  <c r="C183" i="40"/>
  <c r="K259" i="40"/>
  <c r="I187" i="40"/>
  <c r="L112" i="40"/>
  <c r="E130" i="40"/>
  <c r="E75" i="40" s="1"/>
  <c r="M230" i="40"/>
  <c r="L270" i="40"/>
  <c r="L269" i="40" s="1"/>
  <c r="K20" i="40"/>
  <c r="C59" i="40"/>
  <c r="C62" i="40"/>
  <c r="C64" i="40"/>
  <c r="E83" i="40"/>
  <c r="H173" i="40"/>
  <c r="C185" i="40"/>
  <c r="C221" i="40"/>
  <c r="C223" i="40"/>
  <c r="D289" i="40"/>
  <c r="D288" i="40" s="1"/>
  <c r="H289" i="40"/>
  <c r="H288" i="40" s="1"/>
  <c r="N289" i="40"/>
  <c r="N288" i="40" s="1"/>
  <c r="J26" i="40"/>
  <c r="G53" i="40"/>
  <c r="M53" i="40"/>
  <c r="L58" i="40"/>
  <c r="L54" i="40" s="1"/>
  <c r="J76" i="40"/>
  <c r="C79" i="40"/>
  <c r="C91" i="40"/>
  <c r="C94" i="40"/>
  <c r="C99" i="40"/>
  <c r="C111" i="40"/>
  <c r="C112" i="40"/>
  <c r="C127" i="40"/>
  <c r="C163" i="40"/>
  <c r="F184" i="40"/>
  <c r="C184" i="40" s="1"/>
  <c r="L187" i="40"/>
  <c r="C200" i="40"/>
  <c r="C212" i="40"/>
  <c r="C214" i="40"/>
  <c r="E204" i="40"/>
  <c r="K204" i="40"/>
  <c r="J259" i="40"/>
  <c r="L264" i="40"/>
  <c r="J270" i="40"/>
  <c r="J269" i="40" s="1"/>
  <c r="N270" i="40"/>
  <c r="N269" i="40" s="1"/>
  <c r="C279" i="40"/>
  <c r="M195" i="40"/>
  <c r="M194" i="40" s="1"/>
  <c r="H195" i="40"/>
  <c r="G289" i="40"/>
  <c r="C60" i="40"/>
  <c r="I76" i="40"/>
  <c r="O77" i="40"/>
  <c r="O76" i="40" s="1"/>
  <c r="M130" i="40"/>
  <c r="C143" i="40"/>
  <c r="C159" i="40"/>
  <c r="C171" i="40"/>
  <c r="D173" i="40"/>
  <c r="C186" i="40"/>
  <c r="N195" i="40"/>
  <c r="C208" i="40"/>
  <c r="C220" i="40"/>
  <c r="C243" i="40"/>
  <c r="C245" i="40"/>
  <c r="C257" i="40"/>
  <c r="G20" i="40"/>
  <c r="E288" i="40"/>
  <c r="C44" i="40"/>
  <c r="O67" i="40"/>
  <c r="L84" i="40"/>
  <c r="C87" i="40"/>
  <c r="M83" i="40"/>
  <c r="M75" i="40" s="1"/>
  <c r="C107" i="40"/>
  <c r="C119" i="40"/>
  <c r="C120" i="40"/>
  <c r="C121" i="40"/>
  <c r="C139" i="40"/>
  <c r="C147" i="40"/>
  <c r="H130" i="40"/>
  <c r="E174" i="40"/>
  <c r="E173" i="40" s="1"/>
  <c r="K174" i="40"/>
  <c r="K173" i="40" s="1"/>
  <c r="C176" i="40"/>
  <c r="E187" i="40"/>
  <c r="J187" i="40"/>
  <c r="O187" i="40"/>
  <c r="D187" i="40"/>
  <c r="N187" i="40"/>
  <c r="C263" i="40"/>
  <c r="D259" i="40"/>
  <c r="H259" i="40"/>
  <c r="K270" i="40"/>
  <c r="K269" i="40" s="1"/>
  <c r="D230" i="40"/>
  <c r="J83" i="40"/>
  <c r="C22" i="40"/>
  <c r="C23" i="40"/>
  <c r="C42" i="40"/>
  <c r="F43" i="40"/>
  <c r="C43" i="40" s="1"/>
  <c r="O55" i="40"/>
  <c r="C55" i="40" s="1"/>
  <c r="C63" i="40"/>
  <c r="C73" i="40"/>
  <c r="C74" i="40"/>
  <c r="G76" i="40"/>
  <c r="G75" i="40" s="1"/>
  <c r="K76" i="40"/>
  <c r="F77" i="40"/>
  <c r="C77" i="40" s="1"/>
  <c r="C85" i="40"/>
  <c r="C86" i="40"/>
  <c r="C92" i="40"/>
  <c r="C114" i="40"/>
  <c r="C115" i="40"/>
  <c r="C126" i="40"/>
  <c r="C150" i="40"/>
  <c r="C152" i="40"/>
  <c r="C153" i="40"/>
  <c r="O151" i="40"/>
  <c r="C160" i="40"/>
  <c r="C161" i="40"/>
  <c r="C162" i="40"/>
  <c r="C170" i="40"/>
  <c r="I174" i="40"/>
  <c r="I173" i="40" s="1"/>
  <c r="E195" i="40"/>
  <c r="O198" i="40"/>
  <c r="O196" i="40" s="1"/>
  <c r="J204" i="40"/>
  <c r="J195" i="40" s="1"/>
  <c r="C207" i="40"/>
  <c r="C213" i="40"/>
  <c r="C225" i="40"/>
  <c r="G231" i="40"/>
  <c r="G230" i="40" s="1"/>
  <c r="L252" i="40"/>
  <c r="L251" i="40" s="1"/>
  <c r="C265" i="40"/>
  <c r="C266" i="40"/>
  <c r="O264" i="40"/>
  <c r="D269" i="40"/>
  <c r="D194" i="40" s="1"/>
  <c r="E269" i="40"/>
  <c r="C284" i="40"/>
  <c r="C285" i="40"/>
  <c r="M289" i="40"/>
  <c r="M288" i="40" s="1"/>
  <c r="C292" i="40"/>
  <c r="I290" i="40"/>
  <c r="C296" i="40"/>
  <c r="C297" i="40"/>
  <c r="G288" i="40"/>
  <c r="C57" i="40"/>
  <c r="D54" i="40"/>
  <c r="D53" i="40" s="1"/>
  <c r="I69" i="40"/>
  <c r="N76" i="40"/>
  <c r="C82" i="40"/>
  <c r="H83" i="40"/>
  <c r="H75" i="40" s="1"/>
  <c r="H52" i="40" s="1"/>
  <c r="C102" i="40"/>
  <c r="C105" i="40"/>
  <c r="O103" i="40"/>
  <c r="L116" i="40"/>
  <c r="O131" i="40"/>
  <c r="L136" i="40"/>
  <c r="C158" i="40"/>
  <c r="C172" i="40"/>
  <c r="C190" i="40"/>
  <c r="H187" i="40"/>
  <c r="K195" i="40"/>
  <c r="C203" i="40"/>
  <c r="C209" i="40"/>
  <c r="C211" i="40"/>
  <c r="C226" i="40"/>
  <c r="C229" i="40"/>
  <c r="E231" i="40"/>
  <c r="E230" i="40" s="1"/>
  <c r="C240" i="40"/>
  <c r="O252" i="40"/>
  <c r="O251" i="40" s="1"/>
  <c r="C280" i="40"/>
  <c r="I283" i="40"/>
  <c r="C283" i="40" s="1"/>
  <c r="I67" i="40"/>
  <c r="L259" i="40"/>
  <c r="O58" i="40"/>
  <c r="C61" i="40"/>
  <c r="C66" i="40"/>
  <c r="C68" i="40"/>
  <c r="C71" i="40"/>
  <c r="C81" i="40"/>
  <c r="D83" i="40"/>
  <c r="D75" i="40" s="1"/>
  <c r="D286" i="40" s="1"/>
  <c r="C90" i="40"/>
  <c r="N83" i="40"/>
  <c r="L95" i="40"/>
  <c r="C108" i="40"/>
  <c r="C110" i="40"/>
  <c r="C118" i="40"/>
  <c r="L122" i="40"/>
  <c r="C137" i="40"/>
  <c r="O144" i="40"/>
  <c r="L166" i="40"/>
  <c r="L165" i="40" s="1"/>
  <c r="J174" i="40"/>
  <c r="J173" i="40" s="1"/>
  <c r="L179" i="40"/>
  <c r="L174" i="40" s="1"/>
  <c r="L173" i="40" s="1"/>
  <c r="L198" i="40"/>
  <c r="L196" i="40" s="1"/>
  <c r="C202" i="40"/>
  <c r="C215" i="40"/>
  <c r="O216" i="40"/>
  <c r="C248" i="40"/>
  <c r="J230" i="40"/>
  <c r="C258" i="40"/>
  <c r="F260" i="40"/>
  <c r="C262" i="40"/>
  <c r="F276" i="40"/>
  <c r="C276" i="40" s="1"/>
  <c r="C277" i="40"/>
  <c r="C278" i="40"/>
  <c r="O276" i="40"/>
  <c r="O270" i="40" s="1"/>
  <c r="O269" i="40" s="1"/>
  <c r="I289" i="40"/>
  <c r="I288" i="40" s="1"/>
  <c r="I20" i="40"/>
  <c r="L289" i="40"/>
  <c r="L288" i="40" s="1"/>
  <c r="F76" i="40"/>
  <c r="C254" i="40"/>
  <c r="F252" i="40"/>
  <c r="C21" i="40"/>
  <c r="L27" i="40"/>
  <c r="F69" i="40"/>
  <c r="I131" i="40"/>
  <c r="L144" i="40"/>
  <c r="C255" i="40"/>
  <c r="C298" i="40"/>
  <c r="L36" i="40"/>
  <c r="C36" i="40" s="1"/>
  <c r="C106" i="40"/>
  <c r="F103" i="40"/>
  <c r="C217" i="40"/>
  <c r="L216" i="40"/>
  <c r="E20" i="40"/>
  <c r="L33" i="40"/>
  <c r="C33" i="40" s="1"/>
  <c r="O45" i="40"/>
  <c r="J53" i="40"/>
  <c r="I58" i="40"/>
  <c r="I54" i="40" s="1"/>
  <c r="L67" i="40"/>
  <c r="L53" i="40" s="1"/>
  <c r="C72" i="40"/>
  <c r="F84" i="40"/>
  <c r="C88" i="40"/>
  <c r="C98" i="40"/>
  <c r="F95" i="40"/>
  <c r="I103" i="40"/>
  <c r="C109" i="40"/>
  <c r="C117" i="40"/>
  <c r="N130" i="40"/>
  <c r="N75" i="40" s="1"/>
  <c r="C177" i="40"/>
  <c r="C178" i="40"/>
  <c r="F175" i="40"/>
  <c r="C138" i="40"/>
  <c r="F136" i="40"/>
  <c r="L80" i="40"/>
  <c r="L76" i="40" s="1"/>
  <c r="J20" i="40"/>
  <c r="N20" i="40"/>
  <c r="C56" i="40"/>
  <c r="F58" i="40"/>
  <c r="C78" i="40"/>
  <c r="O84" i="40"/>
  <c r="I89" i="40"/>
  <c r="I83" i="40" s="1"/>
  <c r="F89" i="40"/>
  <c r="I95" i="40"/>
  <c r="C96" i="40"/>
  <c r="C100" i="40"/>
  <c r="C101" i="40"/>
  <c r="O136" i="40"/>
  <c r="C142" i="40"/>
  <c r="F141" i="40"/>
  <c r="C154" i="40"/>
  <c r="F151" i="40"/>
  <c r="C93" i="40"/>
  <c r="C97" i="40"/>
  <c r="C113" i="40"/>
  <c r="O122" i="40"/>
  <c r="C128" i="40"/>
  <c r="C129" i="40"/>
  <c r="J130" i="40"/>
  <c r="J75" i="40" s="1"/>
  <c r="C140" i="40"/>
  <c r="C145" i="40"/>
  <c r="I151" i="40"/>
  <c r="C156" i="40"/>
  <c r="C157" i="40"/>
  <c r="C164" i="40"/>
  <c r="O165" i="40"/>
  <c r="N173" i="40"/>
  <c r="C180" i="40"/>
  <c r="C181" i="40"/>
  <c r="C182" i="40"/>
  <c r="F179" i="40"/>
  <c r="C179" i="40" s="1"/>
  <c r="C199" i="40"/>
  <c r="F198" i="40"/>
  <c r="C198" i="40" s="1"/>
  <c r="C227" i="40"/>
  <c r="O116" i="40"/>
  <c r="C124" i="40"/>
  <c r="C125" i="40"/>
  <c r="K130" i="40"/>
  <c r="C132" i="40"/>
  <c r="C133" i="40"/>
  <c r="C134" i="40"/>
  <c r="F131" i="40"/>
  <c r="O141" i="40"/>
  <c r="I144" i="40"/>
  <c r="C148" i="40"/>
  <c r="C149" i="40"/>
  <c r="L151" i="40"/>
  <c r="C168" i="40"/>
  <c r="C169" i="40"/>
  <c r="O174" i="40"/>
  <c r="O173" i="40" s="1"/>
  <c r="G195" i="40"/>
  <c r="C232" i="40"/>
  <c r="C234" i="40"/>
  <c r="F233" i="40"/>
  <c r="C236" i="40"/>
  <c r="L235" i="40"/>
  <c r="L231" i="40" s="1"/>
  <c r="L230" i="40" s="1"/>
  <c r="C242" i="40"/>
  <c r="F238" i="40"/>
  <c r="C249" i="40"/>
  <c r="I246" i="40"/>
  <c r="I260" i="40"/>
  <c r="I259" i="40" s="1"/>
  <c r="C261" i="40"/>
  <c r="C104" i="40"/>
  <c r="K187" i="40"/>
  <c r="F188" i="40"/>
  <c r="C189" i="40"/>
  <c r="C197" i="40"/>
  <c r="C201" i="40"/>
  <c r="L205" i="40"/>
  <c r="C228" i="40"/>
  <c r="H231" i="40"/>
  <c r="H230" i="40" s="1"/>
  <c r="C241" i="40"/>
  <c r="I238" i="40"/>
  <c r="C244" i="40"/>
  <c r="I252" i="40"/>
  <c r="I251" i="40" s="1"/>
  <c r="C253" i="40"/>
  <c r="C256" i="40"/>
  <c r="C282" i="40"/>
  <c r="F281" i="40"/>
  <c r="C281" i="40" s="1"/>
  <c r="F122" i="40"/>
  <c r="C122" i="40" s="1"/>
  <c r="F166" i="40"/>
  <c r="M187" i="40"/>
  <c r="O205" i="40"/>
  <c r="O204" i="40" s="1"/>
  <c r="O195" i="40" s="1"/>
  <c r="C219" i="40"/>
  <c r="F216" i="40"/>
  <c r="N259" i="40"/>
  <c r="O260" i="40"/>
  <c r="C264" i="40"/>
  <c r="C268" i="40"/>
  <c r="O290" i="40"/>
  <c r="O288" i="40" s="1"/>
  <c r="F192" i="40"/>
  <c r="C193" i="40"/>
  <c r="I205" i="40"/>
  <c r="C206" i="40"/>
  <c r="C210" i="40"/>
  <c r="C218" i="40"/>
  <c r="I216" i="40"/>
  <c r="C222" i="40"/>
  <c r="K230" i="40"/>
  <c r="C237" i="40"/>
  <c r="I235" i="40"/>
  <c r="O238" i="40"/>
  <c r="O231" i="40" s="1"/>
  <c r="C250" i="40"/>
  <c r="F246" i="40"/>
  <c r="C246" i="40" s="1"/>
  <c r="N230" i="40"/>
  <c r="F259" i="40"/>
  <c r="I272" i="40"/>
  <c r="I270" i="40" s="1"/>
  <c r="I269" i="40" s="1"/>
  <c r="C273" i="40"/>
  <c r="C293" i="40"/>
  <c r="C294" i="40"/>
  <c r="F290" i="40"/>
  <c r="N52" i="40" l="1"/>
  <c r="K194" i="40"/>
  <c r="E286" i="40"/>
  <c r="E52" i="40"/>
  <c r="L83" i="40"/>
  <c r="G52" i="40"/>
  <c r="H286" i="40"/>
  <c r="C144" i="40"/>
  <c r="J194" i="40"/>
  <c r="M52" i="40"/>
  <c r="M51" i="40" s="1"/>
  <c r="C116" i="40"/>
  <c r="G194" i="40"/>
  <c r="G51" i="40" s="1"/>
  <c r="G287" i="40" s="1"/>
  <c r="N286" i="40"/>
  <c r="C235" i="40"/>
  <c r="C205" i="40"/>
  <c r="K75" i="40"/>
  <c r="K286" i="40" s="1"/>
  <c r="I53" i="40"/>
  <c r="J286" i="40"/>
  <c r="G286" i="40"/>
  <c r="C151" i="40"/>
  <c r="O130" i="40"/>
  <c r="C95" i="40"/>
  <c r="O259" i="40"/>
  <c r="O230" i="40" s="1"/>
  <c r="O194" i="40" s="1"/>
  <c r="F270" i="40"/>
  <c r="F196" i="40"/>
  <c r="C58" i="40"/>
  <c r="F20" i="40"/>
  <c r="O54" i="40"/>
  <c r="O53" i="40" s="1"/>
  <c r="M286" i="40"/>
  <c r="C238" i="40"/>
  <c r="D52" i="40"/>
  <c r="D51" i="40" s="1"/>
  <c r="E194" i="40"/>
  <c r="E51" i="40" s="1"/>
  <c r="C290" i="40"/>
  <c r="C216" i="40"/>
  <c r="L130" i="40"/>
  <c r="L75" i="40" s="1"/>
  <c r="L52" i="40" s="1"/>
  <c r="M50" i="40"/>
  <c r="M287" i="40"/>
  <c r="F191" i="40"/>
  <c r="C191" i="40" s="1"/>
  <c r="C192" i="40"/>
  <c r="C166" i="40"/>
  <c r="F165" i="40"/>
  <c r="C165" i="40" s="1"/>
  <c r="C272" i="40"/>
  <c r="F130" i="40"/>
  <c r="C131" i="40"/>
  <c r="F251" i="40"/>
  <c r="C251" i="40" s="1"/>
  <c r="C252" i="40"/>
  <c r="C260" i="40"/>
  <c r="F204" i="40"/>
  <c r="C270" i="40"/>
  <c r="F269" i="40"/>
  <c r="C196" i="40"/>
  <c r="H194" i="40"/>
  <c r="H51" i="40" s="1"/>
  <c r="O83" i="40"/>
  <c r="O75" i="40" s="1"/>
  <c r="O52" i="40" s="1"/>
  <c r="C136" i="40"/>
  <c r="C289" i="40"/>
  <c r="F288" i="40"/>
  <c r="C288" i="40" s="1"/>
  <c r="I130" i="40"/>
  <c r="I75" i="40" s="1"/>
  <c r="I52" i="40" s="1"/>
  <c r="L26" i="40"/>
  <c r="C27" i="40"/>
  <c r="F174" i="40"/>
  <c r="C175" i="40"/>
  <c r="C69" i="40"/>
  <c r="F67" i="40"/>
  <c r="C67" i="40" s="1"/>
  <c r="C80" i="40"/>
  <c r="N194" i="40"/>
  <c r="N51" i="40" s="1"/>
  <c r="L204" i="40"/>
  <c r="L195" i="40" s="1"/>
  <c r="L194" i="40" s="1"/>
  <c r="C141" i="40"/>
  <c r="C84" i="40"/>
  <c r="F83" i="40"/>
  <c r="J52" i="40"/>
  <c r="J51" i="40" s="1"/>
  <c r="C103" i="40"/>
  <c r="F54" i="40"/>
  <c r="I204" i="40"/>
  <c r="I195" i="40" s="1"/>
  <c r="I231" i="40"/>
  <c r="I230" i="40" s="1"/>
  <c r="I286" i="40" s="1"/>
  <c r="C188" i="40"/>
  <c r="F231" i="40"/>
  <c r="C233" i="40"/>
  <c r="C89" i="40"/>
  <c r="C45" i="40"/>
  <c r="O20" i="40"/>
  <c r="C76" i="40"/>
  <c r="F195" i="40" l="1"/>
  <c r="L51" i="40"/>
  <c r="L50" i="40" s="1"/>
  <c r="F75" i="40"/>
  <c r="K52" i="40"/>
  <c r="K51" i="40" s="1"/>
  <c r="C259" i="40"/>
  <c r="G50" i="40"/>
  <c r="E50" i="40"/>
  <c r="E287" i="40"/>
  <c r="O51" i="40"/>
  <c r="O50" i="40" s="1"/>
  <c r="D50" i="40"/>
  <c r="D287" i="40"/>
  <c r="C75" i="40"/>
  <c r="N50" i="40"/>
  <c r="N287" i="40"/>
  <c r="H287" i="40"/>
  <c r="H50" i="40"/>
  <c r="C269" i="40"/>
  <c r="F230" i="40"/>
  <c r="C230" i="40" s="1"/>
  <c r="C231" i="40"/>
  <c r="I194" i="40"/>
  <c r="I51" i="40" s="1"/>
  <c r="C174" i="40"/>
  <c r="F173" i="40"/>
  <c r="C173" i="40" s="1"/>
  <c r="O286" i="40"/>
  <c r="F53" i="40"/>
  <c r="C54" i="40"/>
  <c r="J50" i="40"/>
  <c r="J287" i="40"/>
  <c r="C204" i="40"/>
  <c r="L286" i="40"/>
  <c r="F187" i="40"/>
  <c r="C187" i="40" s="1"/>
  <c r="C83" i="40"/>
  <c r="L287" i="40"/>
  <c r="C26" i="40"/>
  <c r="L20" i="40"/>
  <c r="C20" i="40" s="1"/>
  <c r="C195" i="40"/>
  <c r="F194" i="40"/>
  <c r="C194" i="40" s="1"/>
  <c r="C130" i="40"/>
  <c r="K287" i="40" l="1"/>
  <c r="K50" i="40"/>
  <c r="O287" i="40"/>
  <c r="I287" i="40"/>
  <c r="I50" i="40"/>
  <c r="C53" i="40"/>
  <c r="F52" i="40"/>
  <c r="F286" i="40"/>
  <c r="C286" i="40" s="1"/>
  <c r="C52" i="40" l="1"/>
  <c r="F51" i="40"/>
  <c r="F287" i="40" l="1"/>
  <c r="C287" i="40" s="1"/>
  <c r="C51" i="40"/>
  <c r="F50" i="40"/>
  <c r="C50" i="40" s="1"/>
  <c r="O298" i="38" l="1"/>
  <c r="L298" i="38"/>
  <c r="I298" i="38"/>
  <c r="F298" i="38"/>
  <c r="O297" i="38"/>
  <c r="L297" i="38"/>
  <c r="I297" i="38"/>
  <c r="F297" i="38"/>
  <c r="O296" i="38"/>
  <c r="L296" i="38"/>
  <c r="I296" i="38"/>
  <c r="F296" i="38"/>
  <c r="O295" i="38"/>
  <c r="L295" i="38"/>
  <c r="I295" i="38"/>
  <c r="F295" i="38"/>
  <c r="O294" i="38"/>
  <c r="L294" i="38"/>
  <c r="I294" i="38"/>
  <c r="F294" i="38"/>
  <c r="O293" i="38"/>
  <c r="L293" i="38"/>
  <c r="I293" i="38"/>
  <c r="F293" i="38"/>
  <c r="O292" i="38"/>
  <c r="L292" i="38"/>
  <c r="I292" i="38"/>
  <c r="F292" i="38"/>
  <c r="O291" i="38"/>
  <c r="O290" i="38" s="1"/>
  <c r="L291" i="38"/>
  <c r="I291" i="38"/>
  <c r="F291" i="38"/>
  <c r="N290" i="38"/>
  <c r="M290" i="38"/>
  <c r="K290" i="38"/>
  <c r="J290" i="38"/>
  <c r="H290" i="38"/>
  <c r="G290" i="38"/>
  <c r="E290" i="38"/>
  <c r="D290" i="38"/>
  <c r="O285" i="38"/>
  <c r="L285" i="38"/>
  <c r="I285" i="38"/>
  <c r="F285" i="38"/>
  <c r="O284" i="38"/>
  <c r="O283" i="38" s="1"/>
  <c r="L284" i="38"/>
  <c r="L283" i="38" s="1"/>
  <c r="I284" i="38"/>
  <c r="F284" i="38"/>
  <c r="N283" i="38"/>
  <c r="M283" i="38"/>
  <c r="K283" i="38"/>
  <c r="J283" i="38"/>
  <c r="H283" i="38"/>
  <c r="G283" i="38"/>
  <c r="E283" i="38"/>
  <c r="D283" i="38"/>
  <c r="O282" i="38"/>
  <c r="L282" i="38"/>
  <c r="L281" i="38" s="1"/>
  <c r="I282" i="38"/>
  <c r="I281" i="38" s="1"/>
  <c r="F282" i="38"/>
  <c r="F281" i="38" s="1"/>
  <c r="O281" i="38"/>
  <c r="N281" i="38"/>
  <c r="M281" i="38"/>
  <c r="K281" i="38"/>
  <c r="J281" i="38"/>
  <c r="H281" i="38"/>
  <c r="G281" i="38"/>
  <c r="E281" i="38"/>
  <c r="D281" i="38"/>
  <c r="O280" i="38"/>
  <c r="L280" i="38"/>
  <c r="I280" i="38"/>
  <c r="F280" i="38"/>
  <c r="O279" i="38"/>
  <c r="L279" i="38"/>
  <c r="I279" i="38"/>
  <c r="F279" i="38"/>
  <c r="C279" i="38" s="1"/>
  <c r="O278" i="38"/>
  <c r="L278" i="38"/>
  <c r="I278" i="38"/>
  <c r="F278" i="38"/>
  <c r="O277" i="38"/>
  <c r="L277" i="38"/>
  <c r="L276" i="38" s="1"/>
  <c r="I277" i="38"/>
  <c r="I276" i="38" s="1"/>
  <c r="F277" i="38"/>
  <c r="N276" i="38"/>
  <c r="M276" i="38"/>
  <c r="K276" i="38"/>
  <c r="J276" i="38"/>
  <c r="H276" i="38"/>
  <c r="G276" i="38"/>
  <c r="E276" i="38"/>
  <c r="D276" i="38"/>
  <c r="O275" i="38"/>
  <c r="L275" i="38"/>
  <c r="I275" i="38"/>
  <c r="F275" i="38"/>
  <c r="O274" i="38"/>
  <c r="L274" i="38"/>
  <c r="I274" i="38"/>
  <c r="F274" i="38"/>
  <c r="O273" i="38"/>
  <c r="L273" i="38"/>
  <c r="L272" i="38" s="1"/>
  <c r="I273" i="38"/>
  <c r="F273" i="38"/>
  <c r="O272" i="38"/>
  <c r="N272" i="38"/>
  <c r="N270" i="38" s="1"/>
  <c r="M272" i="38"/>
  <c r="K272" i="38"/>
  <c r="J272" i="38"/>
  <c r="H272" i="38"/>
  <c r="G272" i="38"/>
  <c r="F272" i="38"/>
  <c r="E272" i="38"/>
  <c r="D272" i="38"/>
  <c r="D270" i="38" s="1"/>
  <c r="O271" i="38"/>
  <c r="L271" i="38"/>
  <c r="I271" i="38"/>
  <c r="F271" i="38"/>
  <c r="M270" i="38"/>
  <c r="M269" i="38" s="1"/>
  <c r="H270" i="38"/>
  <c r="H269" i="38" s="1"/>
  <c r="O268" i="38"/>
  <c r="L268" i="38"/>
  <c r="I268" i="38"/>
  <c r="C268" i="38" s="1"/>
  <c r="F268" i="38"/>
  <c r="O267" i="38"/>
  <c r="L267" i="38"/>
  <c r="I267" i="38"/>
  <c r="F267" i="38"/>
  <c r="O266" i="38"/>
  <c r="L266" i="38"/>
  <c r="I266" i="38"/>
  <c r="F266" i="38"/>
  <c r="O265" i="38"/>
  <c r="L265" i="38"/>
  <c r="L264" i="38" s="1"/>
  <c r="I265" i="38"/>
  <c r="I264" i="38" s="1"/>
  <c r="F265" i="38"/>
  <c r="N264" i="38"/>
  <c r="M264" i="38"/>
  <c r="K264" i="38"/>
  <c r="J264" i="38"/>
  <c r="H264" i="38"/>
  <c r="G264" i="38"/>
  <c r="E264" i="38"/>
  <c r="D264" i="38"/>
  <c r="O263" i="38"/>
  <c r="L263" i="38"/>
  <c r="I263" i="38"/>
  <c r="F263" i="38"/>
  <c r="O262" i="38"/>
  <c r="L262" i="38"/>
  <c r="I262" i="38"/>
  <c r="F262" i="38"/>
  <c r="O261" i="38"/>
  <c r="L261" i="38"/>
  <c r="L260" i="38" s="1"/>
  <c r="L259" i="38" s="1"/>
  <c r="I261" i="38"/>
  <c r="I260" i="38" s="1"/>
  <c r="F261" i="38"/>
  <c r="N260" i="38"/>
  <c r="N259" i="38" s="1"/>
  <c r="M260" i="38"/>
  <c r="M259" i="38" s="1"/>
  <c r="K260" i="38"/>
  <c r="K259" i="38" s="1"/>
  <c r="J260" i="38"/>
  <c r="J259" i="38" s="1"/>
  <c r="H260" i="38"/>
  <c r="G260" i="38"/>
  <c r="G259" i="38" s="1"/>
  <c r="E260" i="38"/>
  <c r="D260" i="38"/>
  <c r="D259" i="38" s="1"/>
  <c r="H259" i="38"/>
  <c r="E259" i="38"/>
  <c r="O258" i="38"/>
  <c r="L258" i="38"/>
  <c r="I258" i="38"/>
  <c r="F258" i="38"/>
  <c r="O257" i="38"/>
  <c r="L257" i="38"/>
  <c r="I257" i="38"/>
  <c r="F257" i="38"/>
  <c r="O256" i="38"/>
  <c r="L256" i="38"/>
  <c r="I256" i="38"/>
  <c r="F256" i="38"/>
  <c r="O255" i="38"/>
  <c r="L255" i="38"/>
  <c r="I255" i="38"/>
  <c r="F255" i="38"/>
  <c r="O254" i="38"/>
  <c r="L254" i="38"/>
  <c r="I254" i="38"/>
  <c r="F254" i="38"/>
  <c r="O253" i="38"/>
  <c r="L253" i="38"/>
  <c r="I253" i="38"/>
  <c r="F253" i="38"/>
  <c r="O252" i="38"/>
  <c r="O251" i="38" s="1"/>
  <c r="N252" i="38"/>
  <c r="N251" i="38" s="1"/>
  <c r="M252" i="38"/>
  <c r="K252" i="38"/>
  <c r="K251" i="38" s="1"/>
  <c r="J252" i="38"/>
  <c r="J251" i="38" s="1"/>
  <c r="H252" i="38"/>
  <c r="H251" i="38" s="1"/>
  <c r="G252" i="38"/>
  <c r="F252" i="38"/>
  <c r="E252" i="38"/>
  <c r="D252" i="38"/>
  <c r="D251" i="38" s="1"/>
  <c r="M251" i="38"/>
  <c r="G251" i="38"/>
  <c r="E251" i="38"/>
  <c r="O250" i="38"/>
  <c r="L250" i="38"/>
  <c r="I250" i="38"/>
  <c r="F250" i="38"/>
  <c r="O249" i="38"/>
  <c r="L249" i="38"/>
  <c r="I249" i="38"/>
  <c r="F249" i="38"/>
  <c r="O248" i="38"/>
  <c r="L248" i="38"/>
  <c r="I248" i="38"/>
  <c r="F248" i="38"/>
  <c r="O247" i="38"/>
  <c r="L247" i="38"/>
  <c r="L246" i="38" s="1"/>
  <c r="I247" i="38"/>
  <c r="F247" i="38"/>
  <c r="N246" i="38"/>
  <c r="M246" i="38"/>
  <c r="K246" i="38"/>
  <c r="J246" i="38"/>
  <c r="H246" i="38"/>
  <c r="G246" i="38"/>
  <c r="E246" i="38"/>
  <c r="D246" i="38"/>
  <c r="O245" i="38"/>
  <c r="L245" i="38"/>
  <c r="I245" i="38"/>
  <c r="F245" i="38"/>
  <c r="C245" i="38" s="1"/>
  <c r="O244" i="38"/>
  <c r="L244" i="38"/>
  <c r="I244" i="38"/>
  <c r="F244" i="38"/>
  <c r="C244" i="38" s="1"/>
  <c r="O243" i="38"/>
  <c r="L243" i="38"/>
  <c r="I243" i="38"/>
  <c r="F243" i="38"/>
  <c r="O242" i="38"/>
  <c r="L242" i="38"/>
  <c r="I242" i="38"/>
  <c r="F242" i="38"/>
  <c r="O241" i="38"/>
  <c r="L241" i="38"/>
  <c r="I241" i="38"/>
  <c r="F241" i="38"/>
  <c r="O240" i="38"/>
  <c r="L240" i="38"/>
  <c r="I240" i="38"/>
  <c r="F240" i="38"/>
  <c r="O239" i="38"/>
  <c r="O238" i="38" s="1"/>
  <c r="L239" i="38"/>
  <c r="I239" i="38"/>
  <c r="F239" i="38"/>
  <c r="N238" i="38"/>
  <c r="M238" i="38"/>
  <c r="K238" i="38"/>
  <c r="J238" i="38"/>
  <c r="H238" i="38"/>
  <c r="G238" i="38"/>
  <c r="E238" i="38"/>
  <c r="D238" i="38"/>
  <c r="O237" i="38"/>
  <c r="L237" i="38"/>
  <c r="I237" i="38"/>
  <c r="F237" i="38"/>
  <c r="O236" i="38"/>
  <c r="L236" i="38"/>
  <c r="I236" i="38"/>
  <c r="F236" i="38"/>
  <c r="F235" i="38" s="1"/>
  <c r="O235" i="38"/>
  <c r="N235" i="38"/>
  <c r="M235" i="38"/>
  <c r="K235" i="38"/>
  <c r="J235" i="38"/>
  <c r="H235" i="38"/>
  <c r="G235" i="38"/>
  <c r="E235" i="38"/>
  <c r="D235" i="38"/>
  <c r="O234" i="38"/>
  <c r="L234" i="38"/>
  <c r="L233" i="38" s="1"/>
  <c r="I234" i="38"/>
  <c r="I233" i="38" s="1"/>
  <c r="F234" i="38"/>
  <c r="F233" i="38" s="1"/>
  <c r="O233" i="38"/>
  <c r="N233" i="38"/>
  <c r="M233" i="38"/>
  <c r="K233" i="38"/>
  <c r="J233" i="38"/>
  <c r="H233" i="38"/>
  <c r="G233" i="38"/>
  <c r="E233" i="38"/>
  <c r="D233" i="38"/>
  <c r="O232" i="38"/>
  <c r="L232" i="38"/>
  <c r="I232" i="38"/>
  <c r="F232" i="38"/>
  <c r="O229" i="38"/>
  <c r="L229" i="38"/>
  <c r="I229" i="38"/>
  <c r="F229" i="38"/>
  <c r="O228" i="38"/>
  <c r="O227" i="38" s="1"/>
  <c r="L228" i="38"/>
  <c r="I228" i="38"/>
  <c r="I227" i="38" s="1"/>
  <c r="F228" i="38"/>
  <c r="N227" i="38"/>
  <c r="M227" i="38"/>
  <c r="K227" i="38"/>
  <c r="J227" i="38"/>
  <c r="H227" i="38"/>
  <c r="G227" i="38"/>
  <c r="F227" i="38"/>
  <c r="E227" i="38"/>
  <c r="D227" i="38"/>
  <c r="O226" i="38"/>
  <c r="L226" i="38"/>
  <c r="I226" i="38"/>
  <c r="F226" i="38"/>
  <c r="O225" i="38"/>
  <c r="L225" i="38"/>
  <c r="I225" i="38"/>
  <c r="F225" i="38"/>
  <c r="O224" i="38"/>
  <c r="L224" i="38"/>
  <c r="I224" i="38"/>
  <c r="F224" i="38"/>
  <c r="O223" i="38"/>
  <c r="L223" i="38"/>
  <c r="I223" i="38"/>
  <c r="F223" i="38"/>
  <c r="O222" i="38"/>
  <c r="L222" i="38"/>
  <c r="I222" i="38"/>
  <c r="F222" i="38"/>
  <c r="O221" i="38"/>
  <c r="L221" i="38"/>
  <c r="I221" i="38"/>
  <c r="F221" i="38"/>
  <c r="O220" i="38"/>
  <c r="L220" i="38"/>
  <c r="I220" i="38"/>
  <c r="F220" i="38"/>
  <c r="C220" i="38" s="1"/>
  <c r="O219" i="38"/>
  <c r="L219" i="38"/>
  <c r="I219" i="38"/>
  <c r="F219" i="38"/>
  <c r="O218" i="38"/>
  <c r="L218" i="38"/>
  <c r="I218" i="38"/>
  <c r="F218" i="38"/>
  <c r="O217" i="38"/>
  <c r="L217" i="38"/>
  <c r="I217" i="38"/>
  <c r="F217" i="38"/>
  <c r="N216" i="38"/>
  <c r="M216" i="38"/>
  <c r="K216" i="38"/>
  <c r="J216" i="38"/>
  <c r="H216" i="38"/>
  <c r="G216" i="38"/>
  <c r="E216" i="38"/>
  <c r="D216" i="38"/>
  <c r="O215" i="38"/>
  <c r="L215" i="38"/>
  <c r="I215" i="38"/>
  <c r="F215" i="38"/>
  <c r="C215" i="38" s="1"/>
  <c r="O214" i="38"/>
  <c r="L214" i="38"/>
  <c r="I214" i="38"/>
  <c r="F214" i="38"/>
  <c r="O213" i="38"/>
  <c r="L213" i="38"/>
  <c r="I213" i="38"/>
  <c r="F213" i="38"/>
  <c r="O212" i="38"/>
  <c r="L212" i="38"/>
  <c r="I212" i="38"/>
  <c r="F212" i="38"/>
  <c r="O211" i="38"/>
  <c r="L211" i="38"/>
  <c r="I211" i="38"/>
  <c r="F211" i="38"/>
  <c r="C211" i="38" s="1"/>
  <c r="O210" i="38"/>
  <c r="L210" i="38"/>
  <c r="I210" i="38"/>
  <c r="F210" i="38"/>
  <c r="O209" i="38"/>
  <c r="L209" i="38"/>
  <c r="I209" i="38"/>
  <c r="F209" i="38"/>
  <c r="O208" i="38"/>
  <c r="L208" i="38"/>
  <c r="I208" i="38"/>
  <c r="F208" i="38"/>
  <c r="O207" i="38"/>
  <c r="L207" i="38"/>
  <c r="I207" i="38"/>
  <c r="F207" i="38"/>
  <c r="O206" i="38"/>
  <c r="L206" i="38"/>
  <c r="I206" i="38"/>
  <c r="F206" i="38"/>
  <c r="N205" i="38"/>
  <c r="M205" i="38"/>
  <c r="M204" i="38" s="1"/>
  <c r="K205" i="38"/>
  <c r="J205" i="38"/>
  <c r="H205" i="38"/>
  <c r="G205" i="38"/>
  <c r="E205" i="38"/>
  <c r="D205" i="38"/>
  <c r="O203" i="38"/>
  <c r="L203" i="38"/>
  <c r="I203" i="38"/>
  <c r="F203" i="38"/>
  <c r="O202" i="38"/>
  <c r="L202" i="38"/>
  <c r="I202" i="38"/>
  <c r="F202" i="38"/>
  <c r="O201" i="38"/>
  <c r="L201" i="38"/>
  <c r="I201" i="38"/>
  <c r="F201" i="38"/>
  <c r="O200" i="38"/>
  <c r="L200" i="38"/>
  <c r="I200" i="38"/>
  <c r="F200" i="38"/>
  <c r="O199" i="38"/>
  <c r="L199" i="38"/>
  <c r="L198" i="38" s="1"/>
  <c r="I199" i="38"/>
  <c r="F199" i="38"/>
  <c r="F198" i="38" s="1"/>
  <c r="N198" i="38"/>
  <c r="N196" i="38" s="1"/>
  <c r="M198" i="38"/>
  <c r="M196" i="38" s="1"/>
  <c r="K198" i="38"/>
  <c r="K196" i="38" s="1"/>
  <c r="J198" i="38"/>
  <c r="H198" i="38"/>
  <c r="H196" i="38" s="1"/>
  <c r="G198" i="38"/>
  <c r="E198" i="38"/>
  <c r="E196" i="38" s="1"/>
  <c r="D198" i="38"/>
  <c r="D196" i="38" s="1"/>
  <c r="O197" i="38"/>
  <c r="L197" i="38"/>
  <c r="I197" i="38"/>
  <c r="F197" i="38"/>
  <c r="J196" i="38"/>
  <c r="G196" i="38"/>
  <c r="O193" i="38"/>
  <c r="L193" i="38"/>
  <c r="L192" i="38" s="1"/>
  <c r="I193" i="38"/>
  <c r="F193" i="38"/>
  <c r="O192" i="38"/>
  <c r="O191" i="38" s="1"/>
  <c r="N192" i="38"/>
  <c r="N191" i="38" s="1"/>
  <c r="M192" i="38"/>
  <c r="K192" i="38"/>
  <c r="K191" i="38" s="1"/>
  <c r="J192" i="38"/>
  <c r="J191" i="38" s="1"/>
  <c r="H192" i="38"/>
  <c r="G192" i="38"/>
  <c r="G191" i="38" s="1"/>
  <c r="F192" i="38"/>
  <c r="F191" i="38" s="1"/>
  <c r="E192" i="38"/>
  <c r="E191" i="38" s="1"/>
  <c r="D192" i="38"/>
  <c r="M191" i="38"/>
  <c r="L191" i="38"/>
  <c r="H191" i="38"/>
  <c r="D191" i="38"/>
  <c r="O190" i="38"/>
  <c r="L190" i="38"/>
  <c r="I190" i="38"/>
  <c r="F190" i="38"/>
  <c r="O189" i="38"/>
  <c r="L189" i="38"/>
  <c r="L188" i="38" s="1"/>
  <c r="I189" i="38"/>
  <c r="F189" i="38"/>
  <c r="F188" i="38" s="1"/>
  <c r="O188" i="38"/>
  <c r="O187" i="38" s="1"/>
  <c r="N188" i="38"/>
  <c r="N187" i="38" s="1"/>
  <c r="M188" i="38"/>
  <c r="K188" i="38"/>
  <c r="J188" i="38"/>
  <c r="I188" i="38"/>
  <c r="H188" i="38"/>
  <c r="G188" i="38"/>
  <c r="G187" i="38" s="1"/>
  <c r="E188" i="38"/>
  <c r="D188" i="38"/>
  <c r="O186" i="38"/>
  <c r="L186" i="38"/>
  <c r="I186" i="38"/>
  <c r="F186" i="38"/>
  <c r="O185" i="38"/>
  <c r="O184" i="38" s="1"/>
  <c r="L185" i="38"/>
  <c r="L184" i="38" s="1"/>
  <c r="I185" i="38"/>
  <c r="I184" i="38" s="1"/>
  <c r="F185" i="38"/>
  <c r="N184" i="38"/>
  <c r="M184" i="38"/>
  <c r="K184" i="38"/>
  <c r="J184" i="38"/>
  <c r="H184" i="38"/>
  <c r="G184" i="38"/>
  <c r="E184" i="38"/>
  <c r="D184" i="38"/>
  <c r="O183" i="38"/>
  <c r="L183" i="38"/>
  <c r="I183" i="38"/>
  <c r="F183" i="38"/>
  <c r="O182" i="38"/>
  <c r="L182" i="38"/>
  <c r="I182" i="38"/>
  <c r="F182" i="38"/>
  <c r="O181" i="38"/>
  <c r="L181" i="38"/>
  <c r="I181" i="38"/>
  <c r="F181" i="38"/>
  <c r="O180" i="38"/>
  <c r="O179" i="38" s="1"/>
  <c r="L180" i="38"/>
  <c r="L179" i="38" s="1"/>
  <c r="I180" i="38"/>
  <c r="I179" i="38" s="1"/>
  <c r="F180" i="38"/>
  <c r="N179" i="38"/>
  <c r="M179" i="38"/>
  <c r="K179" i="38"/>
  <c r="J179" i="38"/>
  <c r="H179" i="38"/>
  <c r="G179" i="38"/>
  <c r="E179" i="38"/>
  <c r="D179" i="38"/>
  <c r="O178" i="38"/>
  <c r="L178" i="38"/>
  <c r="I178" i="38"/>
  <c r="F178" i="38"/>
  <c r="O177" i="38"/>
  <c r="L177" i="38"/>
  <c r="I177" i="38"/>
  <c r="F177" i="38"/>
  <c r="O176" i="38"/>
  <c r="L176" i="38"/>
  <c r="L175" i="38" s="1"/>
  <c r="I176" i="38"/>
  <c r="I175" i="38" s="1"/>
  <c r="F176" i="38"/>
  <c r="N175" i="38"/>
  <c r="M175" i="38"/>
  <c r="K175" i="38"/>
  <c r="K174" i="38" s="1"/>
  <c r="K173" i="38" s="1"/>
  <c r="J175" i="38"/>
  <c r="H175" i="38"/>
  <c r="H174" i="38" s="1"/>
  <c r="G175" i="38"/>
  <c r="F175" i="38"/>
  <c r="E175" i="38"/>
  <c r="D175" i="38"/>
  <c r="E174" i="38"/>
  <c r="O172" i="38"/>
  <c r="L172" i="38"/>
  <c r="I172" i="38"/>
  <c r="F172" i="38"/>
  <c r="O171" i="38"/>
  <c r="L171" i="38"/>
  <c r="I171" i="38"/>
  <c r="F171" i="38"/>
  <c r="O170" i="38"/>
  <c r="L170" i="38"/>
  <c r="I170" i="38"/>
  <c r="F170" i="38"/>
  <c r="O169" i="38"/>
  <c r="L169" i="38"/>
  <c r="I169" i="38"/>
  <c r="F169" i="38"/>
  <c r="O168" i="38"/>
  <c r="L168" i="38"/>
  <c r="I168" i="38"/>
  <c r="F168" i="38"/>
  <c r="O167" i="38"/>
  <c r="L167" i="38"/>
  <c r="I167" i="38"/>
  <c r="F167" i="38"/>
  <c r="N166" i="38"/>
  <c r="M166" i="38"/>
  <c r="K166" i="38"/>
  <c r="K165" i="38" s="1"/>
  <c r="J166" i="38"/>
  <c r="J165" i="38" s="1"/>
  <c r="H166" i="38"/>
  <c r="H165" i="38" s="1"/>
  <c r="G166" i="38"/>
  <c r="G165" i="38" s="1"/>
  <c r="E166" i="38"/>
  <c r="E165" i="38" s="1"/>
  <c r="D166" i="38"/>
  <c r="N165" i="38"/>
  <c r="M165" i="38"/>
  <c r="D165" i="38"/>
  <c r="O164" i="38"/>
  <c r="L164" i="38"/>
  <c r="I164" i="38"/>
  <c r="F164" i="38"/>
  <c r="O163" i="38"/>
  <c r="L163" i="38"/>
  <c r="I163" i="38"/>
  <c r="F163" i="38"/>
  <c r="O162" i="38"/>
  <c r="L162" i="38"/>
  <c r="I162" i="38"/>
  <c r="F162" i="38"/>
  <c r="C162" i="38" s="1"/>
  <c r="O161" i="38"/>
  <c r="L161" i="38"/>
  <c r="I161" i="38"/>
  <c r="I160" i="38" s="1"/>
  <c r="F161" i="38"/>
  <c r="N160" i="38"/>
  <c r="M160" i="38"/>
  <c r="L160" i="38"/>
  <c r="K160" i="38"/>
  <c r="J160" i="38"/>
  <c r="H160" i="38"/>
  <c r="G160" i="38"/>
  <c r="E160" i="38"/>
  <c r="D160" i="38"/>
  <c r="O159" i="38"/>
  <c r="L159" i="38"/>
  <c r="I159" i="38"/>
  <c r="F159" i="38"/>
  <c r="O158" i="38"/>
  <c r="L158" i="38"/>
  <c r="I158" i="38"/>
  <c r="F158" i="38"/>
  <c r="O157" i="38"/>
  <c r="L157" i="38"/>
  <c r="I157" i="38"/>
  <c r="F157" i="38"/>
  <c r="O156" i="38"/>
  <c r="L156" i="38"/>
  <c r="I156" i="38"/>
  <c r="F156" i="38"/>
  <c r="O155" i="38"/>
  <c r="L155" i="38"/>
  <c r="I155" i="38"/>
  <c r="F155" i="38"/>
  <c r="O154" i="38"/>
  <c r="L154" i="38"/>
  <c r="I154" i="38"/>
  <c r="F154" i="38"/>
  <c r="O153" i="38"/>
  <c r="L153" i="38"/>
  <c r="I153" i="38"/>
  <c r="F153" i="38"/>
  <c r="O152" i="38"/>
  <c r="L152" i="38"/>
  <c r="L151" i="38" s="1"/>
  <c r="I152" i="38"/>
  <c r="F152" i="38"/>
  <c r="N151" i="38"/>
  <c r="M151" i="38"/>
  <c r="K151" i="38"/>
  <c r="J151" i="38"/>
  <c r="H151" i="38"/>
  <c r="G151" i="38"/>
  <c r="E151" i="38"/>
  <c r="D151" i="38"/>
  <c r="O150" i="38"/>
  <c r="L150" i="38"/>
  <c r="I150" i="38"/>
  <c r="F150" i="38"/>
  <c r="O149" i="38"/>
  <c r="L149" i="38"/>
  <c r="I149" i="38"/>
  <c r="F149" i="38"/>
  <c r="O148" i="38"/>
  <c r="L148" i="38"/>
  <c r="I148" i="38"/>
  <c r="F148" i="38"/>
  <c r="O147" i="38"/>
  <c r="L147" i="38"/>
  <c r="I147" i="38"/>
  <c r="F147" i="38"/>
  <c r="O146" i="38"/>
  <c r="L146" i="38"/>
  <c r="I146" i="38"/>
  <c r="F146" i="38"/>
  <c r="O145" i="38"/>
  <c r="O144" i="38" s="1"/>
  <c r="L145" i="38"/>
  <c r="I145" i="38"/>
  <c r="F145" i="38"/>
  <c r="F144" i="38" s="1"/>
  <c r="N144" i="38"/>
  <c r="M144" i="38"/>
  <c r="K144" i="38"/>
  <c r="J144" i="38"/>
  <c r="H144" i="38"/>
  <c r="G144" i="38"/>
  <c r="E144" i="38"/>
  <c r="D144" i="38"/>
  <c r="O143" i="38"/>
  <c r="L143" i="38"/>
  <c r="I143" i="38"/>
  <c r="F143" i="38"/>
  <c r="O142" i="38"/>
  <c r="L142" i="38"/>
  <c r="I142" i="38"/>
  <c r="F142" i="38"/>
  <c r="F141" i="38" s="1"/>
  <c r="O141" i="38"/>
  <c r="N141" i="38"/>
  <c r="M141" i="38"/>
  <c r="K141" i="38"/>
  <c r="J141" i="38"/>
  <c r="H141" i="38"/>
  <c r="G141" i="38"/>
  <c r="E141" i="38"/>
  <c r="D141" i="38"/>
  <c r="O140" i="38"/>
  <c r="L140" i="38"/>
  <c r="I140" i="38"/>
  <c r="F140" i="38"/>
  <c r="O139" i="38"/>
  <c r="L139" i="38"/>
  <c r="I139" i="38"/>
  <c r="F139" i="38"/>
  <c r="O138" i="38"/>
  <c r="L138" i="38"/>
  <c r="I138" i="38"/>
  <c r="F138" i="38"/>
  <c r="O137" i="38"/>
  <c r="O136" i="38" s="1"/>
  <c r="L137" i="38"/>
  <c r="L136" i="38" s="1"/>
  <c r="I137" i="38"/>
  <c r="F137" i="38"/>
  <c r="F136" i="38" s="1"/>
  <c r="C137" i="38"/>
  <c r="N136" i="38"/>
  <c r="M136" i="38"/>
  <c r="K136" i="38"/>
  <c r="J136" i="38"/>
  <c r="H136" i="38"/>
  <c r="G136" i="38"/>
  <c r="E136" i="38"/>
  <c r="D136" i="38"/>
  <c r="O135" i="38"/>
  <c r="L135" i="38"/>
  <c r="I135" i="38"/>
  <c r="C135" i="38" s="1"/>
  <c r="F135" i="38"/>
  <c r="O134" i="38"/>
  <c r="L134" i="38"/>
  <c r="I134" i="38"/>
  <c r="F134" i="38"/>
  <c r="O133" i="38"/>
  <c r="L133" i="38"/>
  <c r="I133" i="38"/>
  <c r="F133" i="38"/>
  <c r="O132" i="38"/>
  <c r="L132" i="38"/>
  <c r="L131" i="38" s="1"/>
  <c r="I132" i="38"/>
  <c r="F132" i="38"/>
  <c r="N131" i="38"/>
  <c r="M131" i="38"/>
  <c r="K131" i="38"/>
  <c r="J131" i="38"/>
  <c r="J130" i="38" s="1"/>
  <c r="H131" i="38"/>
  <c r="G131" i="38"/>
  <c r="E131" i="38"/>
  <c r="D131" i="38"/>
  <c r="O129" i="38"/>
  <c r="O128" i="38" s="1"/>
  <c r="L129" i="38"/>
  <c r="I129" i="38"/>
  <c r="I128" i="38" s="1"/>
  <c r="F129" i="38"/>
  <c r="N128" i="38"/>
  <c r="M128" i="38"/>
  <c r="L128" i="38"/>
  <c r="K128" i="38"/>
  <c r="J128" i="38"/>
  <c r="H128" i="38"/>
  <c r="G128" i="38"/>
  <c r="E128" i="38"/>
  <c r="D128" i="38"/>
  <c r="O127" i="38"/>
  <c r="L127" i="38"/>
  <c r="I127" i="38"/>
  <c r="F127" i="38"/>
  <c r="O126" i="38"/>
  <c r="L126" i="38"/>
  <c r="I126" i="38"/>
  <c r="F126" i="38"/>
  <c r="O125" i="38"/>
  <c r="L125" i="38"/>
  <c r="I125" i="38"/>
  <c r="F125" i="38"/>
  <c r="O124" i="38"/>
  <c r="L124" i="38"/>
  <c r="I124" i="38"/>
  <c r="F124" i="38"/>
  <c r="O123" i="38"/>
  <c r="L123" i="38"/>
  <c r="L122" i="38" s="1"/>
  <c r="I123" i="38"/>
  <c r="F123" i="38"/>
  <c r="N122" i="38"/>
  <c r="M122" i="38"/>
  <c r="K122" i="38"/>
  <c r="J122" i="38"/>
  <c r="H122" i="38"/>
  <c r="G122" i="38"/>
  <c r="E122" i="38"/>
  <c r="D122" i="38"/>
  <c r="O121" i="38"/>
  <c r="L121" i="38"/>
  <c r="I121" i="38"/>
  <c r="F121" i="38"/>
  <c r="O120" i="38"/>
  <c r="L120" i="38"/>
  <c r="I120" i="38"/>
  <c r="F120" i="38"/>
  <c r="O119" i="38"/>
  <c r="L119" i="38"/>
  <c r="I119" i="38"/>
  <c r="F119" i="38"/>
  <c r="O118" i="38"/>
  <c r="L118" i="38"/>
  <c r="I118" i="38"/>
  <c r="F118" i="38"/>
  <c r="O117" i="38"/>
  <c r="L117" i="38"/>
  <c r="L116" i="38" s="1"/>
  <c r="I117" i="38"/>
  <c r="F117" i="38"/>
  <c r="F116" i="38" s="1"/>
  <c r="N116" i="38"/>
  <c r="M116" i="38"/>
  <c r="K116" i="38"/>
  <c r="J116" i="38"/>
  <c r="H116" i="38"/>
  <c r="G116" i="38"/>
  <c r="E116" i="38"/>
  <c r="D116" i="38"/>
  <c r="O115" i="38"/>
  <c r="L115" i="38"/>
  <c r="I115" i="38"/>
  <c r="F115" i="38"/>
  <c r="O114" i="38"/>
  <c r="L114" i="38"/>
  <c r="I114" i="38"/>
  <c r="F114" i="38"/>
  <c r="O113" i="38"/>
  <c r="O112" i="38" s="1"/>
  <c r="L113" i="38"/>
  <c r="I113" i="38"/>
  <c r="F113" i="38"/>
  <c r="N112" i="38"/>
  <c r="M112" i="38"/>
  <c r="K112" i="38"/>
  <c r="J112" i="38"/>
  <c r="H112" i="38"/>
  <c r="G112" i="38"/>
  <c r="E112" i="38"/>
  <c r="D112" i="38"/>
  <c r="O111" i="38"/>
  <c r="L111" i="38"/>
  <c r="I111" i="38"/>
  <c r="F111" i="38"/>
  <c r="O110" i="38"/>
  <c r="L110" i="38"/>
  <c r="C110" i="38" s="1"/>
  <c r="I110" i="38"/>
  <c r="F110" i="38"/>
  <c r="O109" i="38"/>
  <c r="L109" i="38"/>
  <c r="I109" i="38"/>
  <c r="F109" i="38"/>
  <c r="O108" i="38"/>
  <c r="L108" i="38"/>
  <c r="I108" i="38"/>
  <c r="F108" i="38"/>
  <c r="O107" i="38"/>
  <c r="L107" i="38"/>
  <c r="I107" i="38"/>
  <c r="F107" i="38"/>
  <c r="O106" i="38"/>
  <c r="L106" i="38"/>
  <c r="I106" i="38"/>
  <c r="F106" i="38"/>
  <c r="O105" i="38"/>
  <c r="L105" i="38"/>
  <c r="C105" i="38" s="1"/>
  <c r="I105" i="38"/>
  <c r="F105" i="38"/>
  <c r="O104" i="38"/>
  <c r="L104" i="38"/>
  <c r="I104" i="38"/>
  <c r="F104" i="38"/>
  <c r="N103" i="38"/>
  <c r="M103" i="38"/>
  <c r="K103" i="38"/>
  <c r="J103" i="38"/>
  <c r="H103" i="38"/>
  <c r="G103" i="38"/>
  <c r="E103" i="38"/>
  <c r="D103" i="38"/>
  <c r="O102" i="38"/>
  <c r="L102" i="38"/>
  <c r="I102" i="38"/>
  <c r="F102" i="38"/>
  <c r="O101" i="38"/>
  <c r="L101" i="38"/>
  <c r="C101" i="38" s="1"/>
  <c r="I101" i="38"/>
  <c r="F101" i="38"/>
  <c r="O100" i="38"/>
  <c r="L100" i="38"/>
  <c r="I100" i="38"/>
  <c r="F100" i="38"/>
  <c r="O99" i="38"/>
  <c r="L99" i="38"/>
  <c r="I99" i="38"/>
  <c r="F99" i="38"/>
  <c r="O98" i="38"/>
  <c r="L98" i="38"/>
  <c r="I98" i="38"/>
  <c r="F98" i="38"/>
  <c r="O97" i="38"/>
  <c r="L97" i="38"/>
  <c r="I97" i="38"/>
  <c r="F97" i="38"/>
  <c r="O96" i="38"/>
  <c r="L96" i="38"/>
  <c r="I96" i="38"/>
  <c r="F96" i="38"/>
  <c r="N95" i="38"/>
  <c r="M95" i="38"/>
  <c r="K95" i="38"/>
  <c r="J95" i="38"/>
  <c r="H95" i="38"/>
  <c r="G95" i="38"/>
  <c r="E95" i="38"/>
  <c r="D95" i="38"/>
  <c r="O94" i="38"/>
  <c r="L94" i="38"/>
  <c r="I94" i="38"/>
  <c r="F94" i="38"/>
  <c r="O93" i="38"/>
  <c r="L93" i="38"/>
  <c r="I93" i="38"/>
  <c r="F93" i="38"/>
  <c r="O92" i="38"/>
  <c r="L92" i="38"/>
  <c r="I92" i="38"/>
  <c r="F92" i="38"/>
  <c r="O91" i="38"/>
  <c r="L91" i="38"/>
  <c r="I91" i="38"/>
  <c r="F91" i="38"/>
  <c r="O90" i="38"/>
  <c r="L90" i="38"/>
  <c r="I90" i="38"/>
  <c r="F90" i="38"/>
  <c r="O89" i="38"/>
  <c r="N89" i="38"/>
  <c r="M89" i="38"/>
  <c r="K89" i="38"/>
  <c r="J89" i="38"/>
  <c r="H89" i="38"/>
  <c r="G89" i="38"/>
  <c r="E89" i="38"/>
  <c r="D89" i="38"/>
  <c r="O88" i="38"/>
  <c r="L88" i="38"/>
  <c r="I88" i="38"/>
  <c r="F88" i="38"/>
  <c r="O87" i="38"/>
  <c r="L87" i="38"/>
  <c r="I87" i="38"/>
  <c r="F87" i="38"/>
  <c r="O86" i="38"/>
  <c r="L86" i="38"/>
  <c r="I86" i="38"/>
  <c r="F86" i="38"/>
  <c r="O85" i="38"/>
  <c r="O84" i="38" s="1"/>
  <c r="L85" i="38"/>
  <c r="I85" i="38"/>
  <c r="F85" i="38"/>
  <c r="F84" i="38" s="1"/>
  <c r="N84" i="38"/>
  <c r="M84" i="38"/>
  <c r="K84" i="38"/>
  <c r="J84" i="38"/>
  <c r="H84" i="38"/>
  <c r="G84" i="38"/>
  <c r="E84" i="38"/>
  <c r="D84" i="38"/>
  <c r="O82" i="38"/>
  <c r="L82" i="38"/>
  <c r="I82" i="38"/>
  <c r="F82" i="38"/>
  <c r="O81" i="38"/>
  <c r="O80" i="38" s="1"/>
  <c r="L81" i="38"/>
  <c r="I81" i="38"/>
  <c r="I80" i="38" s="1"/>
  <c r="F81" i="38"/>
  <c r="F80" i="38" s="1"/>
  <c r="N80" i="38"/>
  <c r="M80" i="38"/>
  <c r="K80" i="38"/>
  <c r="J80" i="38"/>
  <c r="H80" i="38"/>
  <c r="G80" i="38"/>
  <c r="E80" i="38"/>
  <c r="D80" i="38"/>
  <c r="O79" i="38"/>
  <c r="L79" i="38"/>
  <c r="I79" i="38"/>
  <c r="F79" i="38"/>
  <c r="O78" i="38"/>
  <c r="O77" i="38" s="1"/>
  <c r="L78" i="38"/>
  <c r="I78" i="38"/>
  <c r="F78" i="38"/>
  <c r="N77" i="38"/>
  <c r="M77" i="38"/>
  <c r="K77" i="38"/>
  <c r="K76" i="38" s="1"/>
  <c r="J77" i="38"/>
  <c r="J76" i="38" s="1"/>
  <c r="H77" i="38"/>
  <c r="G77" i="38"/>
  <c r="G76" i="38" s="1"/>
  <c r="F77" i="38"/>
  <c r="E77" i="38"/>
  <c r="D77" i="38"/>
  <c r="D76" i="38" s="1"/>
  <c r="O74" i="38"/>
  <c r="L74" i="38"/>
  <c r="I74" i="38"/>
  <c r="F74" i="38"/>
  <c r="O73" i="38"/>
  <c r="L73" i="38"/>
  <c r="I73" i="38"/>
  <c r="F73" i="38"/>
  <c r="O72" i="38"/>
  <c r="L72" i="38"/>
  <c r="I72" i="38"/>
  <c r="F72" i="38"/>
  <c r="O71" i="38"/>
  <c r="L71" i="38"/>
  <c r="I71" i="38"/>
  <c r="F71" i="38"/>
  <c r="O70" i="38"/>
  <c r="L70" i="38"/>
  <c r="I70" i="38"/>
  <c r="F70" i="38"/>
  <c r="N69" i="38"/>
  <c r="M69" i="38"/>
  <c r="K69" i="38"/>
  <c r="K67" i="38" s="1"/>
  <c r="J69" i="38"/>
  <c r="J67" i="38" s="1"/>
  <c r="H69" i="38"/>
  <c r="H67" i="38" s="1"/>
  <c r="G69" i="38"/>
  <c r="G67" i="38" s="1"/>
  <c r="E69" i="38"/>
  <c r="D69" i="38"/>
  <c r="D67" i="38" s="1"/>
  <c r="O68" i="38"/>
  <c r="L68" i="38"/>
  <c r="I68" i="38"/>
  <c r="F68" i="38"/>
  <c r="N67" i="38"/>
  <c r="M67" i="38"/>
  <c r="E67" i="38"/>
  <c r="O66" i="38"/>
  <c r="L66" i="38"/>
  <c r="I66" i="38"/>
  <c r="F66" i="38"/>
  <c r="O65" i="38"/>
  <c r="L65" i="38"/>
  <c r="I65" i="38"/>
  <c r="F65" i="38"/>
  <c r="C65" i="38" s="1"/>
  <c r="O64" i="38"/>
  <c r="L64" i="38"/>
  <c r="I64" i="38"/>
  <c r="F64" i="38"/>
  <c r="O63" i="38"/>
  <c r="L63" i="38"/>
  <c r="I63" i="38"/>
  <c r="F63" i="38"/>
  <c r="O62" i="38"/>
  <c r="L62" i="38"/>
  <c r="I62" i="38"/>
  <c r="F62" i="38"/>
  <c r="O61" i="38"/>
  <c r="L61" i="38"/>
  <c r="I61" i="38"/>
  <c r="F61" i="38"/>
  <c r="O60" i="38"/>
  <c r="L60" i="38"/>
  <c r="I60" i="38"/>
  <c r="F60" i="38"/>
  <c r="O59" i="38"/>
  <c r="L59" i="38"/>
  <c r="I59" i="38"/>
  <c r="F59" i="38"/>
  <c r="N58" i="38"/>
  <c r="M58" i="38"/>
  <c r="K58" i="38"/>
  <c r="J58" i="38"/>
  <c r="H58" i="38"/>
  <c r="G58" i="38"/>
  <c r="E58" i="38"/>
  <c r="D58" i="38"/>
  <c r="O57" i="38"/>
  <c r="L57" i="38"/>
  <c r="I57" i="38"/>
  <c r="F57" i="38"/>
  <c r="O56" i="38"/>
  <c r="L56" i="38"/>
  <c r="L55" i="38" s="1"/>
  <c r="I56" i="38"/>
  <c r="F56" i="38"/>
  <c r="N55" i="38"/>
  <c r="N54" i="38" s="1"/>
  <c r="M55" i="38"/>
  <c r="M54" i="38" s="1"/>
  <c r="M53" i="38" s="1"/>
  <c r="K55" i="38"/>
  <c r="J55" i="38"/>
  <c r="H55" i="38"/>
  <c r="G55" i="38"/>
  <c r="E55" i="38"/>
  <c r="E54" i="38" s="1"/>
  <c r="E53" i="38" s="1"/>
  <c r="D55" i="38"/>
  <c r="D54" i="38" s="1"/>
  <c r="H54" i="38"/>
  <c r="O47" i="38"/>
  <c r="C47" i="38" s="1"/>
  <c r="O46" i="38"/>
  <c r="N45" i="38"/>
  <c r="M45" i="38"/>
  <c r="L44" i="38"/>
  <c r="I44" i="38"/>
  <c r="F44" i="38"/>
  <c r="F43" i="38" s="1"/>
  <c r="K43" i="38"/>
  <c r="J43" i="38"/>
  <c r="I43" i="38"/>
  <c r="H43" i="38"/>
  <c r="G43" i="38"/>
  <c r="E43" i="38"/>
  <c r="D43" i="38"/>
  <c r="F42" i="38"/>
  <c r="E41" i="38"/>
  <c r="D41" i="38"/>
  <c r="L40" i="38"/>
  <c r="C40" i="38" s="1"/>
  <c r="L39" i="38"/>
  <c r="C39" i="38" s="1"/>
  <c r="L38" i="38"/>
  <c r="C38" i="38" s="1"/>
  <c r="L37" i="38"/>
  <c r="C37" i="38" s="1"/>
  <c r="K36" i="38"/>
  <c r="J36" i="38"/>
  <c r="L35" i="38"/>
  <c r="C35" i="38" s="1"/>
  <c r="L34" i="38"/>
  <c r="L33" i="38" s="1"/>
  <c r="C33" i="38" s="1"/>
  <c r="C34" i="38"/>
  <c r="K33" i="38"/>
  <c r="J33" i="38"/>
  <c r="L32" i="38"/>
  <c r="K31" i="38"/>
  <c r="J31" i="38"/>
  <c r="L30" i="38"/>
  <c r="C30" i="38"/>
  <c r="L29" i="38"/>
  <c r="C29" i="38" s="1"/>
  <c r="L28" i="38"/>
  <c r="C28" i="38" s="1"/>
  <c r="K27" i="38"/>
  <c r="J27" i="38"/>
  <c r="F25" i="38"/>
  <c r="C25" i="38" s="1"/>
  <c r="I24" i="38"/>
  <c r="F24" i="38"/>
  <c r="C24" i="38"/>
  <c r="O23" i="38"/>
  <c r="L23" i="38"/>
  <c r="I23" i="38"/>
  <c r="F23" i="38"/>
  <c r="O22" i="38"/>
  <c r="L22" i="38"/>
  <c r="L21" i="38" s="1"/>
  <c r="I22" i="38"/>
  <c r="F22" i="38"/>
  <c r="O21" i="38"/>
  <c r="N21" i="38"/>
  <c r="M21" i="38"/>
  <c r="M289" i="38" s="1"/>
  <c r="M288" i="38" s="1"/>
  <c r="K21" i="38"/>
  <c r="K289" i="38" s="1"/>
  <c r="K288" i="38" s="1"/>
  <c r="J21" i="38"/>
  <c r="H21" i="38"/>
  <c r="G21" i="38"/>
  <c r="F21" i="38"/>
  <c r="E21" i="38"/>
  <c r="D21" i="38"/>
  <c r="C23" i="38" l="1"/>
  <c r="N130" i="38"/>
  <c r="C146" i="38"/>
  <c r="C150" i="38"/>
  <c r="C219" i="38"/>
  <c r="C285" i="38"/>
  <c r="C296" i="38"/>
  <c r="C297" i="38"/>
  <c r="C125" i="38"/>
  <c r="C170" i="38"/>
  <c r="C200" i="38"/>
  <c r="C201" i="38"/>
  <c r="C248" i="38"/>
  <c r="H20" i="38"/>
  <c r="C61" i="38"/>
  <c r="C64" i="38"/>
  <c r="O69" i="38"/>
  <c r="C154" i="38"/>
  <c r="C178" i="38"/>
  <c r="D174" i="38"/>
  <c r="K204" i="38"/>
  <c r="I55" i="38"/>
  <c r="K54" i="38"/>
  <c r="M76" i="38"/>
  <c r="C82" i="38"/>
  <c r="C93" i="38"/>
  <c r="C97" i="38"/>
  <c r="C99" i="38"/>
  <c r="C100" i="38"/>
  <c r="C159" i="38"/>
  <c r="O166" i="38"/>
  <c r="O165" i="38" s="1"/>
  <c r="H173" i="38"/>
  <c r="D173" i="38"/>
  <c r="I246" i="38"/>
  <c r="C275" i="38"/>
  <c r="D20" i="38"/>
  <c r="G54" i="38"/>
  <c r="G53" i="38" s="1"/>
  <c r="H76" i="38"/>
  <c r="N76" i="38"/>
  <c r="C117" i="38"/>
  <c r="C153" i="38"/>
  <c r="I166" i="38"/>
  <c r="I165" i="38" s="1"/>
  <c r="M174" i="38"/>
  <c r="M173" i="38" s="1"/>
  <c r="E173" i="38"/>
  <c r="F187" i="38"/>
  <c r="G204" i="38"/>
  <c r="G195" i="38" s="1"/>
  <c r="G231" i="38"/>
  <c r="C257" i="38"/>
  <c r="E270" i="38"/>
  <c r="E269" i="38" s="1"/>
  <c r="E289" i="38"/>
  <c r="E288" i="38" s="1"/>
  <c r="M20" i="38"/>
  <c r="E76" i="38"/>
  <c r="C85" i="38"/>
  <c r="C94" i="38"/>
  <c r="J83" i="38"/>
  <c r="F122" i="38"/>
  <c r="C124" i="38"/>
  <c r="O122" i="38"/>
  <c r="I151" i="38"/>
  <c r="O160" i="38"/>
  <c r="J174" i="38"/>
  <c r="C177" i="38"/>
  <c r="O175" i="38"/>
  <c r="O174" i="38" s="1"/>
  <c r="O173" i="38" s="1"/>
  <c r="C197" i="38"/>
  <c r="C223" i="38"/>
  <c r="C224" i="38"/>
  <c r="J204" i="38"/>
  <c r="C277" i="38"/>
  <c r="C278" i="38"/>
  <c r="O276" i="38"/>
  <c r="C281" i="38"/>
  <c r="G289" i="38"/>
  <c r="G288" i="38" s="1"/>
  <c r="G20" i="38"/>
  <c r="C46" i="38"/>
  <c r="O45" i="38"/>
  <c r="N53" i="38"/>
  <c r="E83" i="38"/>
  <c r="I95" i="38"/>
  <c r="C118" i="38"/>
  <c r="C133" i="38"/>
  <c r="C208" i="38"/>
  <c r="C239" i="38"/>
  <c r="D231" i="38"/>
  <c r="D230" i="38" s="1"/>
  <c r="C291" i="38"/>
  <c r="I290" i="38"/>
  <c r="H53" i="38"/>
  <c r="O67" i="38"/>
  <c r="M83" i="38"/>
  <c r="C109" i="38"/>
  <c r="F112" i="38"/>
  <c r="C113" i="38"/>
  <c r="I198" i="38"/>
  <c r="I205" i="38"/>
  <c r="L227" i="38"/>
  <c r="C227" i="38" s="1"/>
  <c r="C228" i="38"/>
  <c r="I238" i="38"/>
  <c r="C42" i="38"/>
  <c r="F41" i="38"/>
  <c r="C41" i="38" s="1"/>
  <c r="I69" i="38"/>
  <c r="I67" i="38" s="1"/>
  <c r="C57" i="38"/>
  <c r="K26" i="38"/>
  <c r="K20" i="38" s="1"/>
  <c r="C63" i="38"/>
  <c r="C73" i="38"/>
  <c r="C88" i="38"/>
  <c r="I112" i="38"/>
  <c r="C121" i="38"/>
  <c r="F128" i="38"/>
  <c r="C129" i="38"/>
  <c r="M130" i="38"/>
  <c r="C134" i="38"/>
  <c r="C140" i="38"/>
  <c r="C149" i="38"/>
  <c r="G174" i="38"/>
  <c r="G173" i="38" s="1"/>
  <c r="C182" i="38"/>
  <c r="F179" i="38"/>
  <c r="C179" i="38" s="1"/>
  <c r="C255" i="38"/>
  <c r="C271" i="38"/>
  <c r="F276" i="38"/>
  <c r="C276" i="38" s="1"/>
  <c r="C284" i="38"/>
  <c r="F283" i="38"/>
  <c r="C172" i="38"/>
  <c r="L187" i="38"/>
  <c r="K187" i="38"/>
  <c r="C222" i="38"/>
  <c r="C256" i="38"/>
  <c r="C274" i="38"/>
  <c r="I283" i="38"/>
  <c r="C292" i="38"/>
  <c r="L290" i="38"/>
  <c r="C221" i="38"/>
  <c r="O216" i="38"/>
  <c r="D289" i="38"/>
  <c r="D288" i="38" s="1"/>
  <c r="H289" i="38"/>
  <c r="H288" i="38" s="1"/>
  <c r="E20" i="38"/>
  <c r="O55" i="38"/>
  <c r="C62" i="38"/>
  <c r="D53" i="38"/>
  <c r="C74" i="38"/>
  <c r="I77" i="38"/>
  <c r="I76" i="38" s="1"/>
  <c r="C81" i="38"/>
  <c r="K83" i="38"/>
  <c r="C91" i="38"/>
  <c r="C108" i="38"/>
  <c r="C114" i="38"/>
  <c r="C119" i="38"/>
  <c r="C120" i="38"/>
  <c r="C127" i="38"/>
  <c r="O131" i="38"/>
  <c r="H130" i="38"/>
  <c r="K130" i="38"/>
  <c r="C148" i="38"/>
  <c r="C156" i="38"/>
  <c r="C163" i="38"/>
  <c r="N174" i="38"/>
  <c r="N173" i="38" s="1"/>
  <c r="L174" i="38"/>
  <c r="C183" i="38"/>
  <c r="E187" i="38"/>
  <c r="M187" i="38"/>
  <c r="K195" i="38"/>
  <c r="F196" i="38"/>
  <c r="C203" i="38"/>
  <c r="C207" i="38"/>
  <c r="C212" i="38"/>
  <c r="D204" i="38"/>
  <c r="D195" i="38" s="1"/>
  <c r="H204" i="38"/>
  <c r="H195" i="38" s="1"/>
  <c r="C229" i="38"/>
  <c r="J231" i="38"/>
  <c r="J230" i="38" s="1"/>
  <c r="N231" i="38"/>
  <c r="N230" i="38" s="1"/>
  <c r="K231" i="38"/>
  <c r="K230" i="38" s="1"/>
  <c r="C254" i="38"/>
  <c r="D269" i="38"/>
  <c r="G270" i="38"/>
  <c r="G269" i="38" s="1"/>
  <c r="C158" i="38"/>
  <c r="I174" i="38"/>
  <c r="I173" i="38" s="1"/>
  <c r="J26" i="38"/>
  <c r="J20" i="38" s="1"/>
  <c r="C44" i="38"/>
  <c r="J54" i="38"/>
  <c r="J53" i="38" s="1"/>
  <c r="C60" i="38"/>
  <c r="O58" i="38"/>
  <c r="C66" i="38"/>
  <c r="K53" i="38"/>
  <c r="C71" i="38"/>
  <c r="H83" i="38"/>
  <c r="H75" i="38" s="1"/>
  <c r="C86" i="38"/>
  <c r="G83" i="38"/>
  <c r="I89" i="38"/>
  <c r="C102" i="38"/>
  <c r="I103" i="38"/>
  <c r="C111" i="38"/>
  <c r="I116" i="38"/>
  <c r="N83" i="38"/>
  <c r="N75" i="38" s="1"/>
  <c r="C126" i="38"/>
  <c r="D130" i="38"/>
  <c r="C138" i="38"/>
  <c r="G130" i="38"/>
  <c r="O151" i="38"/>
  <c r="C155" i="38"/>
  <c r="C171" i="38"/>
  <c r="J173" i="38"/>
  <c r="C181" i="38"/>
  <c r="J187" i="38"/>
  <c r="C202" i="38"/>
  <c r="E204" i="38"/>
  <c r="E195" i="38" s="1"/>
  <c r="C209" i="38"/>
  <c r="C210" i="38"/>
  <c r="I235" i="38"/>
  <c r="C243" i="38"/>
  <c r="H231" i="38"/>
  <c r="H230" i="38" s="1"/>
  <c r="C249" i="38"/>
  <c r="C250" i="38"/>
  <c r="O260" i="38"/>
  <c r="O264" i="38"/>
  <c r="N269" i="38"/>
  <c r="F290" i="38"/>
  <c r="C295" i="38"/>
  <c r="L173" i="38"/>
  <c r="J289" i="38"/>
  <c r="J288" i="38" s="1"/>
  <c r="I58" i="38"/>
  <c r="I54" i="38" s="1"/>
  <c r="C59" i="38"/>
  <c r="C78" i="38"/>
  <c r="L77" i="38"/>
  <c r="D83" i="38"/>
  <c r="C92" i="38"/>
  <c r="F89" i="38"/>
  <c r="L144" i="38"/>
  <c r="L289" i="38"/>
  <c r="C45" i="38"/>
  <c r="C87" i="38"/>
  <c r="I84" i="38"/>
  <c r="C143" i="38"/>
  <c r="I141" i="38"/>
  <c r="C145" i="38"/>
  <c r="L270" i="38"/>
  <c r="L269" i="38" s="1"/>
  <c r="C280" i="38"/>
  <c r="L27" i="38"/>
  <c r="F58" i="38"/>
  <c r="D75" i="38"/>
  <c r="L103" i="38"/>
  <c r="C106" i="38"/>
  <c r="L36" i="38"/>
  <c r="C36" i="38" s="1"/>
  <c r="L43" i="38"/>
  <c r="C43" i="38" s="1"/>
  <c r="C56" i="38"/>
  <c r="F55" i="38"/>
  <c r="O54" i="38"/>
  <c r="O53" i="38" s="1"/>
  <c r="L58" i="38"/>
  <c r="L54" i="38" s="1"/>
  <c r="O76" i="38"/>
  <c r="L80" i="38"/>
  <c r="C80" i="38"/>
  <c r="F76" i="38"/>
  <c r="L95" i="38"/>
  <c r="C98" i="38"/>
  <c r="C104" i="38"/>
  <c r="F103" i="38"/>
  <c r="O103" i="38"/>
  <c r="L112" i="38"/>
  <c r="C115" i="38"/>
  <c r="J75" i="38"/>
  <c r="C128" i="38"/>
  <c r="E130" i="38"/>
  <c r="C132" i="38"/>
  <c r="F131" i="38"/>
  <c r="I136" i="38"/>
  <c r="C136" i="38" s="1"/>
  <c r="C139" i="38"/>
  <c r="I144" i="38"/>
  <c r="C147" i="38"/>
  <c r="C167" i="38"/>
  <c r="L166" i="38"/>
  <c r="L165" i="38" s="1"/>
  <c r="C232" i="38"/>
  <c r="C233" i="38"/>
  <c r="F246" i="38"/>
  <c r="C247" i="38"/>
  <c r="N20" i="38"/>
  <c r="N289" i="38"/>
  <c r="N288" i="38" s="1"/>
  <c r="C298" i="38"/>
  <c r="C32" i="38"/>
  <c r="L31" i="38"/>
  <c r="C31" i="38" s="1"/>
  <c r="C72" i="38"/>
  <c r="F69" i="38"/>
  <c r="I131" i="38"/>
  <c r="L141" i="38"/>
  <c r="C142" i="38"/>
  <c r="O20" i="38"/>
  <c r="I21" i="38"/>
  <c r="C21" i="38" s="1"/>
  <c r="C22" i="38"/>
  <c r="C68" i="38"/>
  <c r="L69" i="38"/>
  <c r="L67" i="38" s="1"/>
  <c r="C70" i="38"/>
  <c r="K75" i="38"/>
  <c r="K52" i="38" s="1"/>
  <c r="C79" i="38"/>
  <c r="L84" i="38"/>
  <c r="C90" i="38"/>
  <c r="L89" i="38"/>
  <c r="C96" i="38"/>
  <c r="F95" i="38"/>
  <c r="O95" i="38"/>
  <c r="C107" i="38"/>
  <c r="O116" i="38"/>
  <c r="C116" i="38" s="1"/>
  <c r="I122" i="38"/>
  <c r="C123" i="38"/>
  <c r="C152" i="38"/>
  <c r="F151" i="38"/>
  <c r="C161" i="38"/>
  <c r="F160" i="38"/>
  <c r="C160" i="38" s="1"/>
  <c r="C186" i="38"/>
  <c r="F184" i="38"/>
  <c r="C184" i="38" s="1"/>
  <c r="F289" i="38"/>
  <c r="C188" i="38"/>
  <c r="L216" i="38"/>
  <c r="C164" i="38"/>
  <c r="C168" i="38"/>
  <c r="C169" i="38"/>
  <c r="F166" i="38"/>
  <c r="C176" i="38"/>
  <c r="C180" i="38"/>
  <c r="M195" i="38"/>
  <c r="N204" i="38"/>
  <c r="N195" i="38" s="1"/>
  <c r="N194" i="38" s="1"/>
  <c r="G230" i="38"/>
  <c r="C236" i="38"/>
  <c r="L235" i="38"/>
  <c r="F251" i="38"/>
  <c r="C263" i="38"/>
  <c r="F260" i="38"/>
  <c r="K270" i="38"/>
  <c r="K269" i="38" s="1"/>
  <c r="C283" i="38"/>
  <c r="C290" i="38"/>
  <c r="O289" i="38"/>
  <c r="O288" i="38" s="1"/>
  <c r="J270" i="38"/>
  <c r="J269" i="38" s="1"/>
  <c r="C157" i="38"/>
  <c r="C175" i="38"/>
  <c r="C185" i="38"/>
  <c r="D187" i="38"/>
  <c r="H187" i="38"/>
  <c r="C189" i="38"/>
  <c r="C190" i="38"/>
  <c r="I192" i="38"/>
  <c r="I191" i="38" s="1"/>
  <c r="C191" i="38" s="1"/>
  <c r="C193" i="38"/>
  <c r="H194" i="38"/>
  <c r="J195" i="38"/>
  <c r="I196" i="38"/>
  <c r="C240" i="38"/>
  <c r="L238" i="38"/>
  <c r="I259" i="38"/>
  <c r="C267" i="38"/>
  <c r="F264" i="38"/>
  <c r="O270" i="38"/>
  <c r="O269" i="38" s="1"/>
  <c r="L196" i="38"/>
  <c r="C199" i="38"/>
  <c r="O198" i="38"/>
  <c r="O196" i="38" s="1"/>
  <c r="F205" i="38"/>
  <c r="C206" i="38"/>
  <c r="O205" i="38"/>
  <c r="O204" i="38" s="1"/>
  <c r="L205" i="38"/>
  <c r="C213" i="38"/>
  <c r="C214" i="38"/>
  <c r="F216" i="38"/>
  <c r="C217" i="38"/>
  <c r="C218" i="38"/>
  <c r="C225" i="38"/>
  <c r="C226" i="38"/>
  <c r="C234" i="38"/>
  <c r="F238" i="38"/>
  <c r="I252" i="38"/>
  <c r="I251" i="38" s="1"/>
  <c r="C253" i="38"/>
  <c r="F270" i="38"/>
  <c r="I272" i="38"/>
  <c r="I270" i="38" s="1"/>
  <c r="I269" i="38" s="1"/>
  <c r="C273" i="38"/>
  <c r="C293" i="38"/>
  <c r="C294" i="38"/>
  <c r="L288" i="38"/>
  <c r="I216" i="38"/>
  <c r="E231" i="38"/>
  <c r="E230" i="38" s="1"/>
  <c r="I231" i="38"/>
  <c r="I230" i="38" s="1"/>
  <c r="M231" i="38"/>
  <c r="M230" i="38" s="1"/>
  <c r="C237" i="38"/>
  <c r="C241" i="38"/>
  <c r="C242" i="38"/>
  <c r="O246" i="38"/>
  <c r="O231" i="38" s="1"/>
  <c r="L252" i="38"/>
  <c r="L251" i="38" s="1"/>
  <c r="C258" i="38"/>
  <c r="C261" i="38"/>
  <c r="C262" i="38"/>
  <c r="C265" i="38"/>
  <c r="C266" i="38"/>
  <c r="C282" i="38"/>
  <c r="G75" i="38" l="1"/>
  <c r="G52" i="38" s="1"/>
  <c r="C122" i="38"/>
  <c r="L130" i="38"/>
  <c r="C144" i="38"/>
  <c r="O259" i="38"/>
  <c r="N52" i="38"/>
  <c r="N51" i="38" s="1"/>
  <c r="N287" i="38" s="1"/>
  <c r="D194" i="38"/>
  <c r="C196" i="38"/>
  <c r="I204" i="38"/>
  <c r="E75" i="38"/>
  <c r="E52" i="38" s="1"/>
  <c r="O230" i="38"/>
  <c r="C198" i="38"/>
  <c r="L231" i="38"/>
  <c r="L230" i="38" s="1"/>
  <c r="C151" i="38"/>
  <c r="J286" i="38"/>
  <c r="O130" i="38"/>
  <c r="C264" i="38"/>
  <c r="C238" i="38"/>
  <c r="J52" i="38"/>
  <c r="F174" i="38"/>
  <c r="C174" i="38" s="1"/>
  <c r="M75" i="38"/>
  <c r="M52" i="38" s="1"/>
  <c r="N50" i="38"/>
  <c r="I53" i="38"/>
  <c r="E194" i="38"/>
  <c r="L204" i="38"/>
  <c r="L195" i="38" s="1"/>
  <c r="J194" i="38"/>
  <c r="J51" i="38" s="1"/>
  <c r="C192" i="38"/>
  <c r="D286" i="38"/>
  <c r="C252" i="38"/>
  <c r="G286" i="38"/>
  <c r="I130" i="38"/>
  <c r="C112" i="38"/>
  <c r="D52" i="38"/>
  <c r="D51" i="38" s="1"/>
  <c r="D50" i="38" s="1"/>
  <c r="C216" i="38"/>
  <c r="K194" i="38"/>
  <c r="K51" i="38" s="1"/>
  <c r="F20" i="38"/>
  <c r="I83" i="38"/>
  <c r="H286" i="38"/>
  <c r="M286" i="38"/>
  <c r="C95" i="38"/>
  <c r="L83" i="38"/>
  <c r="C69" i="38"/>
  <c r="C103" i="38"/>
  <c r="L53" i="38"/>
  <c r="D287" i="38"/>
  <c r="G194" i="38"/>
  <c r="C27" i="38"/>
  <c r="L26" i="38"/>
  <c r="C89" i="38"/>
  <c r="C272" i="38"/>
  <c r="C251" i="38"/>
  <c r="F288" i="38"/>
  <c r="F231" i="38"/>
  <c r="I187" i="38"/>
  <c r="C187" i="38" s="1"/>
  <c r="C131" i="38"/>
  <c r="F130" i="38"/>
  <c r="C130" i="38" s="1"/>
  <c r="C55" i="38"/>
  <c r="F54" i="38"/>
  <c r="F165" i="38"/>
  <c r="C165" i="38" s="1"/>
  <c r="C166" i="38"/>
  <c r="C205" i="38"/>
  <c r="F204" i="38"/>
  <c r="F259" i="38"/>
  <c r="C259" i="38" s="1"/>
  <c r="C260" i="38"/>
  <c r="C235" i="38"/>
  <c r="F83" i="38"/>
  <c r="F67" i="38"/>
  <c r="C67" i="38" s="1"/>
  <c r="O83" i="38"/>
  <c r="O75" i="38" s="1"/>
  <c r="O52" i="38" s="1"/>
  <c r="I289" i="38"/>
  <c r="I288" i="38" s="1"/>
  <c r="I20" i="38"/>
  <c r="K286" i="38"/>
  <c r="C270" i="38"/>
  <c r="F269" i="38"/>
  <c r="O195" i="38"/>
  <c r="O194" i="38" s="1"/>
  <c r="N286" i="38"/>
  <c r="I195" i="38"/>
  <c r="I194" i="38" s="1"/>
  <c r="M194" i="38"/>
  <c r="M51" i="38" s="1"/>
  <c r="C84" i="38"/>
  <c r="H52" i="38"/>
  <c r="H51" i="38" s="1"/>
  <c r="C246" i="38"/>
  <c r="G51" i="38"/>
  <c r="C58" i="38"/>
  <c r="C141" i="38"/>
  <c r="L76" i="38"/>
  <c r="C77" i="38"/>
  <c r="E286" i="38"/>
  <c r="O51" i="38" l="1"/>
  <c r="L75" i="38"/>
  <c r="L52" i="38" s="1"/>
  <c r="L51" i="38" s="1"/>
  <c r="L50" i="38" s="1"/>
  <c r="F173" i="38"/>
  <c r="C173" i="38" s="1"/>
  <c r="E51" i="38"/>
  <c r="L194" i="38"/>
  <c r="L286" i="38"/>
  <c r="E287" i="38"/>
  <c r="E50" i="38"/>
  <c r="K287" i="38"/>
  <c r="K50" i="38"/>
  <c r="C83" i="38"/>
  <c r="I75" i="38"/>
  <c r="I52" i="38" s="1"/>
  <c r="I51" i="38" s="1"/>
  <c r="C288" i="38"/>
  <c r="O286" i="38"/>
  <c r="O50" i="38"/>
  <c r="O287" i="38"/>
  <c r="H287" i="38"/>
  <c r="H50" i="38"/>
  <c r="F75" i="38"/>
  <c r="F230" i="38"/>
  <c r="C230" i="38" s="1"/>
  <c r="C231" i="38"/>
  <c r="C76" i="38"/>
  <c r="G287" i="38"/>
  <c r="G50" i="38"/>
  <c r="M50" i="38"/>
  <c r="M287" i="38"/>
  <c r="C269" i="38"/>
  <c r="C289" i="38"/>
  <c r="J50" i="38"/>
  <c r="J287" i="38"/>
  <c r="C204" i="38"/>
  <c r="F195" i="38"/>
  <c r="F53" i="38"/>
  <c r="C54" i="38"/>
  <c r="C26" i="38"/>
  <c r="L20" i="38"/>
  <c r="C20" i="38" s="1"/>
  <c r="I286" i="38"/>
  <c r="C75" i="38" l="1"/>
  <c r="L287" i="38"/>
  <c r="F194" i="38"/>
  <c r="C194" i="38" s="1"/>
  <c r="C195" i="38"/>
  <c r="F286" i="38"/>
  <c r="C286" i="38" s="1"/>
  <c r="I287" i="38"/>
  <c r="I50" i="38"/>
  <c r="F52" i="38"/>
  <c r="C53" i="38"/>
  <c r="C52" i="38" l="1"/>
  <c r="F51" i="38"/>
  <c r="F287" i="38" l="1"/>
  <c r="C287" i="38" s="1"/>
  <c r="C51" i="38"/>
  <c r="F50" i="38"/>
  <c r="C50" i="38" s="1"/>
  <c r="G128" i="37" l="1"/>
  <c r="G127" i="37"/>
  <c r="G126" i="37" s="1"/>
  <c r="F126" i="37"/>
  <c r="E126" i="37"/>
  <c r="G120" i="37"/>
  <c r="G119" i="37"/>
  <c r="E118" i="37"/>
  <c r="G118" i="37" s="1"/>
  <c r="F117" i="37"/>
  <c r="G111" i="37"/>
  <c r="G110" i="37"/>
  <c r="G109" i="37"/>
  <c r="G108" i="37"/>
  <c r="G107" i="37"/>
  <c r="G106" i="37"/>
  <c r="G105" i="37"/>
  <c r="G104" i="37"/>
  <c r="G103" i="37"/>
  <c r="G102" i="37"/>
  <c r="G101" i="37"/>
  <c r="G100" i="37"/>
  <c r="G99" i="37"/>
  <c r="G98" i="37"/>
  <c r="G97" i="37"/>
  <c r="F96" i="37"/>
  <c r="E96" i="37"/>
  <c r="G90" i="37"/>
  <c r="G89" i="37"/>
  <c r="G88" i="37"/>
  <c r="G87" i="37"/>
  <c r="G86" i="37"/>
  <c r="G85" i="37"/>
  <c r="G84" i="37"/>
  <c r="E83" i="37"/>
  <c r="E80" i="37" s="1"/>
  <c r="G82" i="37"/>
  <c r="G81" i="37"/>
  <c r="F80" i="37"/>
  <c r="G74" i="37"/>
  <c r="G73" i="37" s="1"/>
  <c r="F73" i="37"/>
  <c r="E73" i="37"/>
  <c r="G67" i="37"/>
  <c r="G66" i="37" s="1"/>
  <c r="F66" i="37"/>
  <c r="E66" i="37"/>
  <c r="G60" i="37"/>
  <c r="G59" i="37" s="1"/>
  <c r="F59" i="37"/>
  <c r="E59" i="37"/>
  <c r="G53" i="37"/>
  <c r="G52" i="37"/>
  <c r="G51" i="37"/>
  <c r="G50" i="37"/>
  <c r="E49" i="37"/>
  <c r="G49" i="37" s="1"/>
  <c r="G48" i="37"/>
  <c r="G47" i="37"/>
  <c r="F46" i="37"/>
  <c r="G40" i="37"/>
  <c r="G39" i="37"/>
  <c r="G38" i="37"/>
  <c r="G37" i="37"/>
  <c r="G36" i="37"/>
  <c r="G35" i="37"/>
  <c r="G34" i="37"/>
  <c r="G33" i="37"/>
  <c r="G32" i="37"/>
  <c r="G31" i="37"/>
  <c r="G30" i="37"/>
  <c r="G29" i="37"/>
  <c r="F28" i="37"/>
  <c r="E28" i="37"/>
  <c r="G22" i="37"/>
  <c r="G21" i="37" s="1"/>
  <c r="F21" i="37"/>
  <c r="E21" i="37"/>
  <c r="G15" i="37"/>
  <c r="G14" i="37"/>
  <c r="G13" i="37"/>
  <c r="G12" i="37"/>
  <c r="F12" i="37"/>
  <c r="E12" i="37"/>
  <c r="G117" i="37" l="1"/>
  <c r="G83" i="37"/>
  <c r="G80" i="37" s="1"/>
  <c r="E117" i="37"/>
  <c r="G28" i="37"/>
  <c r="G46" i="37"/>
  <c r="G96" i="37"/>
  <c r="E46" i="37"/>
  <c r="O298" i="36" l="1"/>
  <c r="L298" i="36"/>
  <c r="I298" i="36"/>
  <c r="F298" i="36"/>
  <c r="O297" i="36"/>
  <c r="L297" i="36"/>
  <c r="I297" i="36"/>
  <c r="F297" i="36"/>
  <c r="O296" i="36"/>
  <c r="L296" i="36"/>
  <c r="I296" i="36"/>
  <c r="F296" i="36"/>
  <c r="O295" i="36"/>
  <c r="L295" i="36"/>
  <c r="I295" i="36"/>
  <c r="F295" i="36"/>
  <c r="O294" i="36"/>
  <c r="L294" i="36"/>
  <c r="I294" i="36"/>
  <c r="F294" i="36"/>
  <c r="O293" i="36"/>
  <c r="L293" i="36"/>
  <c r="I293" i="36"/>
  <c r="F293" i="36"/>
  <c r="O292" i="36"/>
  <c r="L292" i="36"/>
  <c r="I292" i="36"/>
  <c r="F292" i="36"/>
  <c r="O291" i="36"/>
  <c r="L291" i="36"/>
  <c r="L290" i="36" s="1"/>
  <c r="I291" i="36"/>
  <c r="I290" i="36" s="1"/>
  <c r="F291" i="36"/>
  <c r="N290" i="36"/>
  <c r="M290" i="36"/>
  <c r="K290" i="36"/>
  <c r="J290" i="36"/>
  <c r="H290" i="36"/>
  <c r="G290" i="36"/>
  <c r="E290" i="36"/>
  <c r="D290" i="36"/>
  <c r="O285" i="36"/>
  <c r="L285" i="36"/>
  <c r="I285" i="36"/>
  <c r="F285" i="36"/>
  <c r="O284" i="36"/>
  <c r="L284" i="36"/>
  <c r="L283" i="36" s="1"/>
  <c r="I284" i="36"/>
  <c r="I283" i="36" s="1"/>
  <c r="F284" i="36"/>
  <c r="F283" i="36" s="1"/>
  <c r="O283" i="36"/>
  <c r="N283" i="36"/>
  <c r="M283" i="36"/>
  <c r="K283" i="36"/>
  <c r="J283" i="36"/>
  <c r="H283" i="36"/>
  <c r="G283" i="36"/>
  <c r="E283" i="36"/>
  <c r="D283" i="36"/>
  <c r="O282" i="36"/>
  <c r="O281" i="36" s="1"/>
  <c r="L282" i="36"/>
  <c r="L281" i="36" s="1"/>
  <c r="I282" i="36"/>
  <c r="I281" i="36" s="1"/>
  <c r="F282" i="36"/>
  <c r="N281" i="36"/>
  <c r="M281" i="36"/>
  <c r="K281" i="36"/>
  <c r="J281" i="36"/>
  <c r="H281" i="36"/>
  <c r="G281" i="36"/>
  <c r="E281" i="36"/>
  <c r="D281" i="36"/>
  <c r="O280" i="36"/>
  <c r="L280" i="36"/>
  <c r="I280" i="36"/>
  <c r="F280" i="36"/>
  <c r="O279" i="36"/>
  <c r="L279" i="36"/>
  <c r="I279" i="36"/>
  <c r="F279" i="36"/>
  <c r="O278" i="36"/>
  <c r="L278" i="36"/>
  <c r="I278" i="36"/>
  <c r="F278" i="36"/>
  <c r="O277" i="36"/>
  <c r="L277" i="36"/>
  <c r="L276" i="36" s="1"/>
  <c r="I277" i="36"/>
  <c r="F277" i="36"/>
  <c r="O276" i="36"/>
  <c r="N276" i="36"/>
  <c r="M276" i="36"/>
  <c r="K276" i="36"/>
  <c r="J276" i="36"/>
  <c r="H276" i="36"/>
  <c r="G276" i="36"/>
  <c r="F276" i="36"/>
  <c r="E276" i="36"/>
  <c r="D276" i="36"/>
  <c r="O275" i="36"/>
  <c r="L275" i="36"/>
  <c r="I275" i="36"/>
  <c r="F275" i="36"/>
  <c r="O274" i="36"/>
  <c r="L274" i="36"/>
  <c r="I274" i="36"/>
  <c r="F274" i="36"/>
  <c r="O273" i="36"/>
  <c r="L273" i="36"/>
  <c r="L272" i="36" s="1"/>
  <c r="I273" i="36"/>
  <c r="I272" i="36" s="1"/>
  <c r="F273" i="36"/>
  <c r="F272" i="36" s="1"/>
  <c r="O272" i="36"/>
  <c r="N272" i="36"/>
  <c r="N270" i="36" s="1"/>
  <c r="N269" i="36" s="1"/>
  <c r="M272" i="36"/>
  <c r="K272" i="36"/>
  <c r="J272" i="36"/>
  <c r="H272" i="36"/>
  <c r="G272" i="36"/>
  <c r="E272" i="36"/>
  <c r="E270" i="36" s="1"/>
  <c r="D272" i="36"/>
  <c r="O271" i="36"/>
  <c r="L271" i="36"/>
  <c r="I271" i="36"/>
  <c r="F271" i="36"/>
  <c r="H270" i="36"/>
  <c r="H269" i="36" s="1"/>
  <c r="O268" i="36"/>
  <c r="L268" i="36"/>
  <c r="I268" i="36"/>
  <c r="F268" i="36"/>
  <c r="O267" i="36"/>
  <c r="L267" i="36"/>
  <c r="I267" i="36"/>
  <c r="F267" i="36"/>
  <c r="O266" i="36"/>
  <c r="L266" i="36"/>
  <c r="I266" i="36"/>
  <c r="F266" i="36"/>
  <c r="O265" i="36"/>
  <c r="L265" i="36"/>
  <c r="I265" i="36"/>
  <c r="I264" i="36" s="1"/>
  <c r="F265" i="36"/>
  <c r="N264" i="36"/>
  <c r="M264" i="36"/>
  <c r="K264" i="36"/>
  <c r="J264" i="36"/>
  <c r="H264" i="36"/>
  <c r="G264" i="36"/>
  <c r="E264" i="36"/>
  <c r="D264" i="36"/>
  <c r="O263" i="36"/>
  <c r="L263" i="36"/>
  <c r="I263" i="36"/>
  <c r="F263" i="36"/>
  <c r="O262" i="36"/>
  <c r="L262" i="36"/>
  <c r="I262" i="36"/>
  <c r="F262" i="36"/>
  <c r="O261" i="36"/>
  <c r="O260" i="36" s="1"/>
  <c r="L261" i="36"/>
  <c r="L260" i="36" s="1"/>
  <c r="I261" i="36"/>
  <c r="I260" i="36" s="1"/>
  <c r="F261" i="36"/>
  <c r="N260" i="36"/>
  <c r="M260" i="36"/>
  <c r="K260" i="36"/>
  <c r="J260" i="36"/>
  <c r="H260" i="36"/>
  <c r="G260" i="36"/>
  <c r="E260" i="36"/>
  <c r="E259" i="36" s="1"/>
  <c r="D260" i="36"/>
  <c r="N259" i="36"/>
  <c r="O258" i="36"/>
  <c r="L258" i="36"/>
  <c r="I258" i="36"/>
  <c r="F258" i="36"/>
  <c r="O257" i="36"/>
  <c r="L257" i="36"/>
  <c r="I257" i="36"/>
  <c r="F257" i="36"/>
  <c r="O256" i="36"/>
  <c r="L256" i="36"/>
  <c r="I256" i="36"/>
  <c r="F256" i="36"/>
  <c r="O255" i="36"/>
  <c r="L255" i="36"/>
  <c r="I255" i="36"/>
  <c r="F255" i="36"/>
  <c r="O254" i="36"/>
  <c r="L254" i="36"/>
  <c r="I254" i="36"/>
  <c r="F254" i="36"/>
  <c r="O253" i="36"/>
  <c r="L253" i="36"/>
  <c r="L252" i="36" s="1"/>
  <c r="L251" i="36" s="1"/>
  <c r="I253" i="36"/>
  <c r="I252" i="36" s="1"/>
  <c r="I251" i="36" s="1"/>
  <c r="F253" i="36"/>
  <c r="O252" i="36"/>
  <c r="N252" i="36"/>
  <c r="N251" i="36" s="1"/>
  <c r="M252" i="36"/>
  <c r="M251" i="36" s="1"/>
  <c r="K252" i="36"/>
  <c r="K251" i="36" s="1"/>
  <c r="J252" i="36"/>
  <c r="J251" i="36" s="1"/>
  <c r="H252" i="36"/>
  <c r="H251" i="36" s="1"/>
  <c r="G252" i="36"/>
  <c r="G251" i="36" s="1"/>
  <c r="F252" i="36"/>
  <c r="E252" i="36"/>
  <c r="D252" i="36"/>
  <c r="D251" i="36" s="1"/>
  <c r="O251" i="36"/>
  <c r="E251" i="36"/>
  <c r="O250" i="36"/>
  <c r="L250" i="36"/>
  <c r="I250" i="36"/>
  <c r="F250" i="36"/>
  <c r="O249" i="36"/>
  <c r="L249" i="36"/>
  <c r="I249" i="36"/>
  <c r="F249" i="36"/>
  <c r="O248" i="36"/>
  <c r="L248" i="36"/>
  <c r="I248" i="36"/>
  <c r="F248" i="36"/>
  <c r="O247" i="36"/>
  <c r="L247" i="36"/>
  <c r="L246" i="36" s="1"/>
  <c r="I247" i="36"/>
  <c r="F247" i="36"/>
  <c r="F246" i="36" s="1"/>
  <c r="N246" i="36"/>
  <c r="M246" i="36"/>
  <c r="K246" i="36"/>
  <c r="J246" i="36"/>
  <c r="H246" i="36"/>
  <c r="G246" i="36"/>
  <c r="E246" i="36"/>
  <c r="D246" i="36"/>
  <c r="O245" i="36"/>
  <c r="L245" i="36"/>
  <c r="I245" i="36"/>
  <c r="F245" i="36"/>
  <c r="O244" i="36"/>
  <c r="L244" i="36"/>
  <c r="I244" i="36"/>
  <c r="F244" i="36"/>
  <c r="O243" i="36"/>
  <c r="L243" i="36"/>
  <c r="I243" i="36"/>
  <c r="F243" i="36"/>
  <c r="O242" i="36"/>
  <c r="L242" i="36"/>
  <c r="I242" i="36"/>
  <c r="F242" i="36"/>
  <c r="O241" i="36"/>
  <c r="L241" i="36"/>
  <c r="I241" i="36"/>
  <c r="F241" i="36"/>
  <c r="O240" i="36"/>
  <c r="L240" i="36"/>
  <c r="I240" i="36"/>
  <c r="F240" i="36"/>
  <c r="O239" i="36"/>
  <c r="L239" i="36"/>
  <c r="L238" i="36" s="1"/>
  <c r="I239" i="36"/>
  <c r="F239" i="36"/>
  <c r="N238" i="36"/>
  <c r="M238" i="36"/>
  <c r="K238" i="36"/>
  <c r="J238" i="36"/>
  <c r="H238" i="36"/>
  <c r="G238" i="36"/>
  <c r="E238" i="36"/>
  <c r="D238" i="36"/>
  <c r="O237" i="36"/>
  <c r="L237" i="36"/>
  <c r="I237" i="36"/>
  <c r="F237" i="36"/>
  <c r="O236" i="36"/>
  <c r="O235" i="36" s="1"/>
  <c r="L236" i="36"/>
  <c r="L235" i="36" s="1"/>
  <c r="I236" i="36"/>
  <c r="F236" i="36"/>
  <c r="F235" i="36" s="1"/>
  <c r="N235" i="36"/>
  <c r="M235" i="36"/>
  <c r="K235" i="36"/>
  <c r="J235" i="36"/>
  <c r="I235" i="36"/>
  <c r="H235" i="36"/>
  <c r="G235" i="36"/>
  <c r="E235" i="36"/>
  <c r="D235" i="36"/>
  <c r="O234" i="36"/>
  <c r="L234" i="36"/>
  <c r="L233" i="36" s="1"/>
  <c r="I234" i="36"/>
  <c r="F234" i="36"/>
  <c r="F233" i="36" s="1"/>
  <c r="O233" i="36"/>
  <c r="N233" i="36"/>
  <c r="N231" i="36" s="1"/>
  <c r="M233" i="36"/>
  <c r="K233" i="36"/>
  <c r="J233" i="36"/>
  <c r="J231" i="36" s="1"/>
  <c r="I233" i="36"/>
  <c r="H233" i="36"/>
  <c r="G233" i="36"/>
  <c r="E233" i="36"/>
  <c r="E231" i="36" s="1"/>
  <c r="D233" i="36"/>
  <c r="O232" i="36"/>
  <c r="L232" i="36"/>
  <c r="I232" i="36"/>
  <c r="F232" i="36"/>
  <c r="O229" i="36"/>
  <c r="L229" i="36"/>
  <c r="I229" i="36"/>
  <c r="F229" i="36"/>
  <c r="O228" i="36"/>
  <c r="O227" i="36" s="1"/>
  <c r="L228" i="36"/>
  <c r="L227" i="36" s="1"/>
  <c r="I228" i="36"/>
  <c r="F228" i="36"/>
  <c r="F227" i="36" s="1"/>
  <c r="N227" i="36"/>
  <c r="M227" i="36"/>
  <c r="K227" i="36"/>
  <c r="J227" i="36"/>
  <c r="H227" i="36"/>
  <c r="G227" i="36"/>
  <c r="E227" i="36"/>
  <c r="D227" i="36"/>
  <c r="O226" i="36"/>
  <c r="L226" i="36"/>
  <c r="I226" i="36"/>
  <c r="F226" i="36"/>
  <c r="O225" i="36"/>
  <c r="L225" i="36"/>
  <c r="I225" i="36"/>
  <c r="F225" i="36"/>
  <c r="O224" i="36"/>
  <c r="L224" i="36"/>
  <c r="I224" i="36"/>
  <c r="F224" i="36"/>
  <c r="O223" i="36"/>
  <c r="L223" i="36"/>
  <c r="I223" i="36"/>
  <c r="F223" i="36"/>
  <c r="O222" i="36"/>
  <c r="L222" i="36"/>
  <c r="I222" i="36"/>
  <c r="F222" i="36"/>
  <c r="O221" i="36"/>
  <c r="L221" i="36"/>
  <c r="I221" i="36"/>
  <c r="F221" i="36"/>
  <c r="O220" i="36"/>
  <c r="L220" i="36"/>
  <c r="I220" i="36"/>
  <c r="F220" i="36"/>
  <c r="O219" i="36"/>
  <c r="L219" i="36"/>
  <c r="I219" i="36"/>
  <c r="F219" i="36"/>
  <c r="O218" i="36"/>
  <c r="L218" i="36"/>
  <c r="I218" i="36"/>
  <c r="F218" i="36"/>
  <c r="O217" i="36"/>
  <c r="L217" i="36"/>
  <c r="I217" i="36"/>
  <c r="F217" i="36"/>
  <c r="O216" i="36"/>
  <c r="N216" i="36"/>
  <c r="M216" i="36"/>
  <c r="K216" i="36"/>
  <c r="J216" i="36"/>
  <c r="H216" i="36"/>
  <c r="G216" i="36"/>
  <c r="F216" i="36"/>
  <c r="E216" i="36"/>
  <c r="D216" i="36"/>
  <c r="O215" i="36"/>
  <c r="L215" i="36"/>
  <c r="I215" i="36"/>
  <c r="F215" i="36"/>
  <c r="O214" i="36"/>
  <c r="L214" i="36"/>
  <c r="I214" i="36"/>
  <c r="F214" i="36"/>
  <c r="O213" i="36"/>
  <c r="L213" i="36"/>
  <c r="I213" i="36"/>
  <c r="F213" i="36"/>
  <c r="O212" i="36"/>
  <c r="L212" i="36"/>
  <c r="I212" i="36"/>
  <c r="F212" i="36"/>
  <c r="O211" i="36"/>
  <c r="L211" i="36"/>
  <c r="I211" i="36"/>
  <c r="F211" i="36"/>
  <c r="O210" i="36"/>
  <c r="L210" i="36"/>
  <c r="I210" i="36"/>
  <c r="F210" i="36"/>
  <c r="O209" i="36"/>
  <c r="L209" i="36"/>
  <c r="I209" i="36"/>
  <c r="F209" i="36"/>
  <c r="O208" i="36"/>
  <c r="L208" i="36"/>
  <c r="I208" i="36"/>
  <c r="F208" i="36"/>
  <c r="O207" i="36"/>
  <c r="L207" i="36"/>
  <c r="I207" i="36"/>
  <c r="F207" i="36"/>
  <c r="O206" i="36"/>
  <c r="O205" i="36" s="1"/>
  <c r="L206" i="36"/>
  <c r="L205" i="36" s="1"/>
  <c r="I206" i="36"/>
  <c r="F206" i="36"/>
  <c r="N205" i="36"/>
  <c r="M205" i="36"/>
  <c r="K205" i="36"/>
  <c r="J205" i="36"/>
  <c r="H205" i="36"/>
  <c r="G205" i="36"/>
  <c r="E205" i="36"/>
  <c r="D205" i="36"/>
  <c r="O203" i="36"/>
  <c r="L203" i="36"/>
  <c r="I203" i="36"/>
  <c r="F203" i="36"/>
  <c r="O202" i="36"/>
  <c r="L202" i="36"/>
  <c r="I202" i="36"/>
  <c r="F202" i="36"/>
  <c r="O201" i="36"/>
  <c r="L201" i="36"/>
  <c r="I201" i="36"/>
  <c r="F201" i="36"/>
  <c r="O200" i="36"/>
  <c r="L200" i="36"/>
  <c r="I200" i="36"/>
  <c r="F200" i="36"/>
  <c r="O199" i="36"/>
  <c r="O198" i="36" s="1"/>
  <c r="L199" i="36"/>
  <c r="L198" i="36" s="1"/>
  <c r="I199" i="36"/>
  <c r="F199" i="36"/>
  <c r="F198" i="36" s="1"/>
  <c r="N198" i="36"/>
  <c r="N196" i="36" s="1"/>
  <c r="M198" i="36"/>
  <c r="M196" i="36" s="1"/>
  <c r="K198" i="36"/>
  <c r="K196" i="36" s="1"/>
  <c r="J198" i="36"/>
  <c r="J196" i="36" s="1"/>
  <c r="H198" i="36"/>
  <c r="G198" i="36"/>
  <c r="G196" i="36" s="1"/>
  <c r="E198" i="36"/>
  <c r="E196" i="36" s="1"/>
  <c r="D198" i="36"/>
  <c r="D196" i="36" s="1"/>
  <c r="O197" i="36"/>
  <c r="L197" i="36"/>
  <c r="I197" i="36"/>
  <c r="F197" i="36"/>
  <c r="H196" i="36"/>
  <c r="O193" i="36"/>
  <c r="O192" i="36" s="1"/>
  <c r="O191" i="36" s="1"/>
  <c r="L193" i="36"/>
  <c r="L192" i="36" s="1"/>
  <c r="L191" i="36" s="1"/>
  <c r="I193" i="36"/>
  <c r="I192" i="36" s="1"/>
  <c r="I191" i="36" s="1"/>
  <c r="F193" i="36"/>
  <c r="N192" i="36"/>
  <c r="N191" i="36" s="1"/>
  <c r="M192" i="36"/>
  <c r="M191" i="36" s="1"/>
  <c r="K192" i="36"/>
  <c r="K191" i="36" s="1"/>
  <c r="J192" i="36"/>
  <c r="J191" i="36" s="1"/>
  <c r="H192" i="36"/>
  <c r="H191" i="36" s="1"/>
  <c r="G192" i="36"/>
  <c r="G191" i="36" s="1"/>
  <c r="E192" i="36"/>
  <c r="E191" i="36" s="1"/>
  <c r="D192" i="36"/>
  <c r="D191" i="36" s="1"/>
  <c r="O190" i="36"/>
  <c r="L190" i="36"/>
  <c r="I190" i="36"/>
  <c r="F190" i="36"/>
  <c r="O189" i="36"/>
  <c r="O188" i="36" s="1"/>
  <c r="L189" i="36"/>
  <c r="I189" i="36"/>
  <c r="F189" i="36"/>
  <c r="F188" i="36" s="1"/>
  <c r="N188" i="36"/>
  <c r="M188" i="36"/>
  <c r="K188" i="36"/>
  <c r="J188" i="36"/>
  <c r="H188" i="36"/>
  <c r="H187" i="36" s="1"/>
  <c r="G188" i="36"/>
  <c r="E188" i="36"/>
  <c r="D188" i="36"/>
  <c r="D187" i="36" s="1"/>
  <c r="N187" i="36"/>
  <c r="O186" i="36"/>
  <c r="L186" i="36"/>
  <c r="I186" i="36"/>
  <c r="F186" i="36"/>
  <c r="O185" i="36"/>
  <c r="O184" i="36" s="1"/>
  <c r="L185" i="36"/>
  <c r="L184" i="36" s="1"/>
  <c r="I185" i="36"/>
  <c r="I184" i="36" s="1"/>
  <c r="F185" i="36"/>
  <c r="N184" i="36"/>
  <c r="M184" i="36"/>
  <c r="K184" i="36"/>
  <c r="J184" i="36"/>
  <c r="H184" i="36"/>
  <c r="G184" i="36"/>
  <c r="E184" i="36"/>
  <c r="D184" i="36"/>
  <c r="O183" i="36"/>
  <c r="L183" i="36"/>
  <c r="I183" i="36"/>
  <c r="F183" i="36"/>
  <c r="O182" i="36"/>
  <c r="L182" i="36"/>
  <c r="I182" i="36"/>
  <c r="F182" i="36"/>
  <c r="O181" i="36"/>
  <c r="L181" i="36"/>
  <c r="I181" i="36"/>
  <c r="F181" i="36"/>
  <c r="C181" i="36" s="1"/>
  <c r="O180" i="36"/>
  <c r="L180" i="36"/>
  <c r="I180" i="36"/>
  <c r="F180" i="36"/>
  <c r="N179" i="36"/>
  <c r="M179" i="36"/>
  <c r="K179" i="36"/>
  <c r="J179" i="36"/>
  <c r="H179" i="36"/>
  <c r="G179" i="36"/>
  <c r="E179" i="36"/>
  <c r="D179" i="36"/>
  <c r="O178" i="36"/>
  <c r="L178" i="36"/>
  <c r="I178" i="36"/>
  <c r="F178" i="36"/>
  <c r="O177" i="36"/>
  <c r="L177" i="36"/>
  <c r="I177" i="36"/>
  <c r="F177" i="36"/>
  <c r="O176" i="36"/>
  <c r="L176" i="36"/>
  <c r="I176" i="36"/>
  <c r="F176" i="36"/>
  <c r="N175" i="36"/>
  <c r="M175" i="36"/>
  <c r="M174" i="36" s="1"/>
  <c r="K175" i="36"/>
  <c r="J175" i="36"/>
  <c r="I175" i="36"/>
  <c r="H175" i="36"/>
  <c r="H174" i="36" s="1"/>
  <c r="G175" i="36"/>
  <c r="E175" i="36"/>
  <c r="D175" i="36"/>
  <c r="N174" i="36"/>
  <c r="N173" i="36" s="1"/>
  <c r="O172" i="36"/>
  <c r="L172" i="36"/>
  <c r="I172" i="36"/>
  <c r="F172" i="36"/>
  <c r="O171" i="36"/>
  <c r="L171" i="36"/>
  <c r="I171" i="36"/>
  <c r="F171" i="36"/>
  <c r="O170" i="36"/>
  <c r="L170" i="36"/>
  <c r="I170" i="36"/>
  <c r="F170" i="36"/>
  <c r="O169" i="36"/>
  <c r="L169" i="36"/>
  <c r="I169" i="36"/>
  <c r="F169" i="36"/>
  <c r="O168" i="36"/>
  <c r="L168" i="36"/>
  <c r="I168" i="36"/>
  <c r="F168" i="36"/>
  <c r="O167" i="36"/>
  <c r="L167" i="36"/>
  <c r="I167" i="36"/>
  <c r="I166" i="36" s="1"/>
  <c r="I165" i="36" s="1"/>
  <c r="F167" i="36"/>
  <c r="N166" i="36"/>
  <c r="N165" i="36" s="1"/>
  <c r="M166" i="36"/>
  <c r="M165" i="36" s="1"/>
  <c r="K166" i="36"/>
  <c r="K165" i="36" s="1"/>
  <c r="J166" i="36"/>
  <c r="J165" i="36" s="1"/>
  <c r="H166" i="36"/>
  <c r="H165" i="36" s="1"/>
  <c r="G166" i="36"/>
  <c r="G165" i="36" s="1"/>
  <c r="E166" i="36"/>
  <c r="E165" i="36" s="1"/>
  <c r="D166" i="36"/>
  <c r="D165" i="36" s="1"/>
  <c r="O164" i="36"/>
  <c r="L164" i="36"/>
  <c r="I164" i="36"/>
  <c r="F164" i="36"/>
  <c r="O163" i="36"/>
  <c r="L163" i="36"/>
  <c r="I163" i="36"/>
  <c r="F163" i="36"/>
  <c r="O162" i="36"/>
  <c r="L162" i="36"/>
  <c r="I162" i="36"/>
  <c r="F162" i="36"/>
  <c r="O161" i="36"/>
  <c r="O160" i="36" s="1"/>
  <c r="L161" i="36"/>
  <c r="L160" i="36" s="1"/>
  <c r="I161" i="36"/>
  <c r="I160" i="36" s="1"/>
  <c r="F161" i="36"/>
  <c r="N160" i="36"/>
  <c r="M160" i="36"/>
  <c r="K160" i="36"/>
  <c r="J160" i="36"/>
  <c r="H160" i="36"/>
  <c r="G160" i="36"/>
  <c r="E160" i="36"/>
  <c r="D160" i="36"/>
  <c r="O159" i="36"/>
  <c r="L159" i="36"/>
  <c r="I159" i="36"/>
  <c r="F159" i="36"/>
  <c r="O158" i="36"/>
  <c r="L158" i="36"/>
  <c r="I158" i="36"/>
  <c r="F158" i="36"/>
  <c r="O157" i="36"/>
  <c r="L157" i="36"/>
  <c r="I157" i="36"/>
  <c r="F157" i="36"/>
  <c r="O156" i="36"/>
  <c r="L156" i="36"/>
  <c r="I156" i="36"/>
  <c r="F156" i="36"/>
  <c r="O155" i="36"/>
  <c r="L155" i="36"/>
  <c r="I155" i="36"/>
  <c r="F155" i="36"/>
  <c r="O154" i="36"/>
  <c r="L154" i="36"/>
  <c r="I154" i="36"/>
  <c r="F154" i="36"/>
  <c r="O153" i="36"/>
  <c r="L153" i="36"/>
  <c r="I153" i="36"/>
  <c r="F153" i="36"/>
  <c r="O152" i="36"/>
  <c r="L152" i="36"/>
  <c r="I152" i="36"/>
  <c r="F152" i="36"/>
  <c r="N151" i="36"/>
  <c r="M151" i="36"/>
  <c r="K151" i="36"/>
  <c r="J151" i="36"/>
  <c r="H151" i="36"/>
  <c r="G151" i="36"/>
  <c r="E151" i="36"/>
  <c r="D151" i="36"/>
  <c r="O150" i="36"/>
  <c r="L150" i="36"/>
  <c r="I150" i="36"/>
  <c r="F150" i="36"/>
  <c r="O149" i="36"/>
  <c r="L149" i="36"/>
  <c r="I149" i="36"/>
  <c r="F149" i="36"/>
  <c r="O148" i="36"/>
  <c r="L148" i="36"/>
  <c r="I148" i="36"/>
  <c r="F148" i="36"/>
  <c r="O147" i="36"/>
  <c r="L147" i="36"/>
  <c r="I147" i="36"/>
  <c r="F147" i="36"/>
  <c r="O146" i="36"/>
  <c r="L146" i="36"/>
  <c r="I146" i="36"/>
  <c r="F146" i="36"/>
  <c r="O145" i="36"/>
  <c r="O144" i="36" s="1"/>
  <c r="L145" i="36"/>
  <c r="I145" i="36"/>
  <c r="F145" i="36"/>
  <c r="N144" i="36"/>
  <c r="M144" i="36"/>
  <c r="K144" i="36"/>
  <c r="J144" i="36"/>
  <c r="H144" i="36"/>
  <c r="G144" i="36"/>
  <c r="E144" i="36"/>
  <c r="D144" i="36"/>
  <c r="O143" i="36"/>
  <c r="L143" i="36"/>
  <c r="I143" i="36"/>
  <c r="F143" i="36"/>
  <c r="O142" i="36"/>
  <c r="O141" i="36" s="1"/>
  <c r="L142" i="36"/>
  <c r="L141" i="36" s="1"/>
  <c r="I142" i="36"/>
  <c r="I141" i="36" s="1"/>
  <c r="F142" i="36"/>
  <c r="N141" i="36"/>
  <c r="M141" i="36"/>
  <c r="K141" i="36"/>
  <c r="J141" i="36"/>
  <c r="H141" i="36"/>
  <c r="G141" i="36"/>
  <c r="E141" i="36"/>
  <c r="D141" i="36"/>
  <c r="O140" i="36"/>
  <c r="L140" i="36"/>
  <c r="I140" i="36"/>
  <c r="F140" i="36"/>
  <c r="O139" i="36"/>
  <c r="L139" i="36"/>
  <c r="I139" i="36"/>
  <c r="F139" i="36"/>
  <c r="O138" i="36"/>
  <c r="L138" i="36"/>
  <c r="I138" i="36"/>
  <c r="F138" i="36"/>
  <c r="O137" i="36"/>
  <c r="L137" i="36"/>
  <c r="I137" i="36"/>
  <c r="F137" i="36"/>
  <c r="O136" i="36"/>
  <c r="N136" i="36"/>
  <c r="M136" i="36"/>
  <c r="K136" i="36"/>
  <c r="J136" i="36"/>
  <c r="H136" i="36"/>
  <c r="G136" i="36"/>
  <c r="F136" i="36"/>
  <c r="E136" i="36"/>
  <c r="D136" i="36"/>
  <c r="O135" i="36"/>
  <c r="L135" i="36"/>
  <c r="I135" i="36"/>
  <c r="F135" i="36"/>
  <c r="O134" i="36"/>
  <c r="L134" i="36"/>
  <c r="I134" i="36"/>
  <c r="F134" i="36"/>
  <c r="O133" i="36"/>
  <c r="L133" i="36"/>
  <c r="I133" i="36"/>
  <c r="F133" i="36"/>
  <c r="O132" i="36"/>
  <c r="L132" i="36"/>
  <c r="I132" i="36"/>
  <c r="F132" i="36"/>
  <c r="N131" i="36"/>
  <c r="M131" i="36"/>
  <c r="K131" i="36"/>
  <c r="J131" i="36"/>
  <c r="H131" i="36"/>
  <c r="G131" i="36"/>
  <c r="E131" i="36"/>
  <c r="D131" i="36"/>
  <c r="O129" i="36"/>
  <c r="L129" i="36"/>
  <c r="L128" i="36" s="1"/>
  <c r="I129" i="36"/>
  <c r="F129" i="36"/>
  <c r="O128" i="36"/>
  <c r="N128" i="36"/>
  <c r="M128" i="36"/>
  <c r="K128" i="36"/>
  <c r="J128" i="36"/>
  <c r="H128" i="36"/>
  <c r="G128" i="36"/>
  <c r="F128" i="36"/>
  <c r="E128" i="36"/>
  <c r="D128" i="36"/>
  <c r="O127" i="36"/>
  <c r="L127" i="36"/>
  <c r="I127" i="36"/>
  <c r="F127" i="36"/>
  <c r="O126" i="36"/>
  <c r="L126" i="36"/>
  <c r="I126" i="36"/>
  <c r="F126" i="36"/>
  <c r="O125" i="36"/>
  <c r="L125" i="36"/>
  <c r="I125" i="36"/>
  <c r="F125" i="36"/>
  <c r="O124" i="36"/>
  <c r="L124" i="36"/>
  <c r="I124" i="36"/>
  <c r="F124" i="36"/>
  <c r="O123" i="36"/>
  <c r="L123" i="36"/>
  <c r="I123" i="36"/>
  <c r="F123" i="36"/>
  <c r="N122" i="36"/>
  <c r="M122" i="36"/>
  <c r="K122" i="36"/>
  <c r="J122" i="36"/>
  <c r="H122" i="36"/>
  <c r="G122" i="36"/>
  <c r="E122" i="36"/>
  <c r="O121" i="36"/>
  <c r="L121" i="36"/>
  <c r="I121" i="36"/>
  <c r="F121" i="36"/>
  <c r="O120" i="36"/>
  <c r="L120" i="36"/>
  <c r="I120" i="36"/>
  <c r="F120" i="36"/>
  <c r="O119" i="36"/>
  <c r="L119" i="36"/>
  <c r="I119" i="36"/>
  <c r="F119" i="36"/>
  <c r="O118" i="36"/>
  <c r="L118" i="36"/>
  <c r="I118" i="36"/>
  <c r="F118" i="36"/>
  <c r="O117" i="36"/>
  <c r="L117" i="36"/>
  <c r="I117" i="36"/>
  <c r="I116" i="36" s="1"/>
  <c r="F117" i="36"/>
  <c r="N116" i="36"/>
  <c r="M116" i="36"/>
  <c r="K116" i="36"/>
  <c r="J116" i="36"/>
  <c r="H116" i="36"/>
  <c r="G116" i="36"/>
  <c r="E116" i="36"/>
  <c r="D116" i="36"/>
  <c r="O115" i="36"/>
  <c r="L115" i="36"/>
  <c r="I115" i="36"/>
  <c r="F115" i="36"/>
  <c r="O114" i="36"/>
  <c r="L114" i="36"/>
  <c r="I114" i="36"/>
  <c r="F114" i="36"/>
  <c r="O113" i="36"/>
  <c r="L113" i="36"/>
  <c r="I113" i="36"/>
  <c r="F113" i="36"/>
  <c r="N112" i="36"/>
  <c r="M112" i="36"/>
  <c r="K112" i="36"/>
  <c r="J112" i="36"/>
  <c r="H112" i="36"/>
  <c r="G112" i="36"/>
  <c r="E112" i="36"/>
  <c r="D112" i="36"/>
  <c r="O111" i="36"/>
  <c r="L111" i="36"/>
  <c r="I111" i="36"/>
  <c r="F111" i="36"/>
  <c r="O110" i="36"/>
  <c r="L110" i="36"/>
  <c r="I110" i="36"/>
  <c r="F110" i="36"/>
  <c r="O109" i="36"/>
  <c r="L109" i="36"/>
  <c r="I109" i="36"/>
  <c r="F109" i="36"/>
  <c r="O108" i="36"/>
  <c r="L108" i="36"/>
  <c r="I108" i="36"/>
  <c r="F108" i="36"/>
  <c r="O107" i="36"/>
  <c r="L107" i="36"/>
  <c r="I107" i="36"/>
  <c r="F107" i="36"/>
  <c r="O106" i="36"/>
  <c r="L106" i="36"/>
  <c r="I106" i="36"/>
  <c r="F106" i="36"/>
  <c r="O105" i="36"/>
  <c r="L105" i="36"/>
  <c r="I105" i="36"/>
  <c r="F105" i="36"/>
  <c r="O104" i="36"/>
  <c r="L104" i="36"/>
  <c r="L103" i="36" s="1"/>
  <c r="I104" i="36"/>
  <c r="F104" i="36"/>
  <c r="N103" i="36"/>
  <c r="M103" i="36"/>
  <c r="K103" i="36"/>
  <c r="J103" i="36"/>
  <c r="H103" i="36"/>
  <c r="G103" i="36"/>
  <c r="E103" i="36"/>
  <c r="D103" i="36"/>
  <c r="O102" i="36"/>
  <c r="L102" i="36"/>
  <c r="I102" i="36"/>
  <c r="F102" i="36"/>
  <c r="O101" i="36"/>
  <c r="L101" i="36"/>
  <c r="I101" i="36"/>
  <c r="F101" i="36"/>
  <c r="O100" i="36"/>
  <c r="L100" i="36"/>
  <c r="I100" i="36"/>
  <c r="F100" i="36"/>
  <c r="O99" i="36"/>
  <c r="L99" i="36"/>
  <c r="I99" i="36"/>
  <c r="F99" i="36"/>
  <c r="O98" i="36"/>
  <c r="L98" i="36"/>
  <c r="I98" i="36"/>
  <c r="F98" i="36"/>
  <c r="O97" i="36"/>
  <c r="L97" i="36"/>
  <c r="I97" i="36"/>
  <c r="F97" i="36"/>
  <c r="O96" i="36"/>
  <c r="L96" i="36"/>
  <c r="I96" i="36"/>
  <c r="F96" i="36"/>
  <c r="F95" i="36" s="1"/>
  <c r="N95" i="36"/>
  <c r="M95" i="36"/>
  <c r="K95" i="36"/>
  <c r="J95" i="36"/>
  <c r="H95" i="36"/>
  <c r="G95" i="36"/>
  <c r="E95" i="36"/>
  <c r="D95" i="36"/>
  <c r="O94" i="36"/>
  <c r="L94" i="36"/>
  <c r="I94" i="36"/>
  <c r="F94" i="36"/>
  <c r="O93" i="36"/>
  <c r="L93" i="36"/>
  <c r="I93" i="36"/>
  <c r="F93" i="36"/>
  <c r="O92" i="36"/>
  <c r="L92" i="36"/>
  <c r="I92" i="36"/>
  <c r="F92" i="36"/>
  <c r="O91" i="36"/>
  <c r="L91" i="36"/>
  <c r="I91" i="36"/>
  <c r="F91" i="36"/>
  <c r="O90" i="36"/>
  <c r="L90" i="36"/>
  <c r="L89" i="36" s="1"/>
  <c r="I90" i="36"/>
  <c r="F90" i="36"/>
  <c r="F89" i="36" s="1"/>
  <c r="N89" i="36"/>
  <c r="M89" i="36"/>
  <c r="K89" i="36"/>
  <c r="J89" i="36"/>
  <c r="H89" i="36"/>
  <c r="G89" i="36"/>
  <c r="E89" i="36"/>
  <c r="D89" i="36"/>
  <c r="O88" i="36"/>
  <c r="L88" i="36"/>
  <c r="I88" i="36"/>
  <c r="F88" i="36"/>
  <c r="O87" i="36"/>
  <c r="L87" i="36"/>
  <c r="I87" i="36"/>
  <c r="F87" i="36"/>
  <c r="O86" i="36"/>
  <c r="L86" i="36"/>
  <c r="I86" i="36"/>
  <c r="F86" i="36"/>
  <c r="O85" i="36"/>
  <c r="L85" i="36"/>
  <c r="I85" i="36"/>
  <c r="F85" i="36"/>
  <c r="N84" i="36"/>
  <c r="M84" i="36"/>
  <c r="K84" i="36"/>
  <c r="J84" i="36"/>
  <c r="H84" i="36"/>
  <c r="G84" i="36"/>
  <c r="E84" i="36"/>
  <c r="D84" i="36"/>
  <c r="O82" i="36"/>
  <c r="L82" i="36"/>
  <c r="I82" i="36"/>
  <c r="F82" i="36"/>
  <c r="O81" i="36"/>
  <c r="L81" i="36"/>
  <c r="I81" i="36"/>
  <c r="I80" i="36" s="1"/>
  <c r="F81" i="36"/>
  <c r="F80" i="36" s="1"/>
  <c r="N80" i="36"/>
  <c r="M80" i="36"/>
  <c r="K80" i="36"/>
  <c r="J80" i="36"/>
  <c r="H80" i="36"/>
  <c r="G80" i="36"/>
  <c r="E80" i="36"/>
  <c r="D80" i="36"/>
  <c r="O79" i="36"/>
  <c r="L79" i="36"/>
  <c r="I79" i="36"/>
  <c r="F79" i="36"/>
  <c r="O78" i="36"/>
  <c r="O77" i="36" s="1"/>
  <c r="L78" i="36"/>
  <c r="I78" i="36"/>
  <c r="I77" i="36" s="1"/>
  <c r="F78" i="36"/>
  <c r="F77" i="36" s="1"/>
  <c r="N77" i="36"/>
  <c r="M77" i="36"/>
  <c r="K77" i="36"/>
  <c r="K76" i="36" s="1"/>
  <c r="J77" i="36"/>
  <c r="H77" i="36"/>
  <c r="G77" i="36"/>
  <c r="G76" i="36" s="1"/>
  <c r="E77" i="36"/>
  <c r="E76" i="36" s="1"/>
  <c r="D77" i="36"/>
  <c r="O74" i="36"/>
  <c r="L74" i="36"/>
  <c r="I74" i="36"/>
  <c r="F74" i="36"/>
  <c r="O73" i="36"/>
  <c r="L73" i="36"/>
  <c r="I73" i="36"/>
  <c r="F73" i="36"/>
  <c r="O72" i="36"/>
  <c r="L72" i="36"/>
  <c r="I72" i="36"/>
  <c r="F72" i="36"/>
  <c r="O71" i="36"/>
  <c r="L71" i="36"/>
  <c r="I71" i="36"/>
  <c r="F71" i="36"/>
  <c r="O70" i="36"/>
  <c r="L70" i="36"/>
  <c r="I70" i="36"/>
  <c r="I69" i="36" s="1"/>
  <c r="F70" i="36"/>
  <c r="N69" i="36"/>
  <c r="N67" i="36" s="1"/>
  <c r="M69" i="36"/>
  <c r="M67" i="36" s="1"/>
  <c r="K69" i="36"/>
  <c r="K67" i="36" s="1"/>
  <c r="J69" i="36"/>
  <c r="J67" i="36" s="1"/>
  <c r="H69" i="36"/>
  <c r="H67" i="36" s="1"/>
  <c r="G69" i="36"/>
  <c r="G67" i="36" s="1"/>
  <c r="E69" i="36"/>
  <c r="E67" i="36" s="1"/>
  <c r="D69" i="36"/>
  <c r="D67" i="36" s="1"/>
  <c r="O68" i="36"/>
  <c r="L68" i="36"/>
  <c r="I68" i="36"/>
  <c r="F68" i="36"/>
  <c r="O66" i="36"/>
  <c r="L66" i="36"/>
  <c r="I66" i="36"/>
  <c r="F66" i="36"/>
  <c r="O65" i="36"/>
  <c r="L65" i="36"/>
  <c r="I65" i="36"/>
  <c r="F65" i="36"/>
  <c r="O64" i="36"/>
  <c r="L64" i="36"/>
  <c r="I64" i="36"/>
  <c r="F64" i="36"/>
  <c r="O63" i="36"/>
  <c r="L63" i="36"/>
  <c r="I63" i="36"/>
  <c r="F63" i="36"/>
  <c r="O62" i="36"/>
  <c r="L62" i="36"/>
  <c r="I62" i="36"/>
  <c r="F62" i="36"/>
  <c r="O61" i="36"/>
  <c r="L61" i="36"/>
  <c r="I61" i="36"/>
  <c r="F61" i="36"/>
  <c r="O60" i="36"/>
  <c r="L60" i="36"/>
  <c r="I60" i="36"/>
  <c r="F60" i="36"/>
  <c r="O59" i="36"/>
  <c r="O58" i="36" s="1"/>
  <c r="L59" i="36"/>
  <c r="L58" i="36" s="1"/>
  <c r="I59" i="36"/>
  <c r="F59" i="36"/>
  <c r="N58" i="36"/>
  <c r="M58" i="36"/>
  <c r="K58" i="36"/>
  <c r="J58" i="36"/>
  <c r="H58" i="36"/>
  <c r="G58" i="36"/>
  <c r="E58" i="36"/>
  <c r="D58" i="36"/>
  <c r="O57" i="36"/>
  <c r="L57" i="36"/>
  <c r="I57" i="36"/>
  <c r="F57" i="36"/>
  <c r="O56" i="36"/>
  <c r="O55" i="36" s="1"/>
  <c r="L56" i="36"/>
  <c r="L55" i="36" s="1"/>
  <c r="I56" i="36"/>
  <c r="I55" i="36" s="1"/>
  <c r="F56" i="36"/>
  <c r="N55" i="36"/>
  <c r="M55" i="36"/>
  <c r="K55" i="36"/>
  <c r="J55" i="36"/>
  <c r="J54" i="36" s="1"/>
  <c r="H55" i="36"/>
  <c r="G55" i="36"/>
  <c r="G54" i="36" s="1"/>
  <c r="E55" i="36"/>
  <c r="D55" i="36"/>
  <c r="D54" i="36" s="1"/>
  <c r="D53" i="36" s="1"/>
  <c r="O47" i="36"/>
  <c r="C47" i="36" s="1"/>
  <c r="O46" i="36"/>
  <c r="C46" i="36" s="1"/>
  <c r="N45" i="36"/>
  <c r="M45" i="36"/>
  <c r="L44" i="36"/>
  <c r="L43" i="36" s="1"/>
  <c r="I44" i="36"/>
  <c r="I43" i="36" s="1"/>
  <c r="F44" i="36"/>
  <c r="F43" i="36" s="1"/>
  <c r="K43" i="36"/>
  <c r="J43" i="36"/>
  <c r="H43" i="36"/>
  <c r="G43" i="36"/>
  <c r="E43" i="36"/>
  <c r="D43" i="36"/>
  <c r="F42" i="36"/>
  <c r="C42" i="36" s="1"/>
  <c r="E41" i="36"/>
  <c r="D41" i="36"/>
  <c r="L40" i="36"/>
  <c r="C40" i="36" s="1"/>
  <c r="L39" i="36"/>
  <c r="C39" i="36" s="1"/>
  <c r="L38" i="36"/>
  <c r="C38" i="36" s="1"/>
  <c r="L37" i="36"/>
  <c r="K36" i="36"/>
  <c r="J36" i="36"/>
  <c r="L35" i="36"/>
  <c r="C35" i="36" s="1"/>
  <c r="L34" i="36"/>
  <c r="K33" i="36"/>
  <c r="J33" i="36"/>
  <c r="L32" i="36"/>
  <c r="C32" i="36" s="1"/>
  <c r="K31" i="36"/>
  <c r="J31" i="36"/>
  <c r="L30" i="36"/>
  <c r="C30" i="36" s="1"/>
  <c r="L29" i="36"/>
  <c r="C29" i="36" s="1"/>
  <c r="L28" i="36"/>
  <c r="C28" i="36" s="1"/>
  <c r="K27" i="36"/>
  <c r="J27" i="36"/>
  <c r="F25" i="36"/>
  <c r="C25" i="36" s="1"/>
  <c r="I24" i="36"/>
  <c r="O23" i="36"/>
  <c r="L23" i="36"/>
  <c r="I23" i="36"/>
  <c r="F23" i="36"/>
  <c r="O22" i="36"/>
  <c r="L22" i="36"/>
  <c r="L21" i="36" s="1"/>
  <c r="I22" i="36"/>
  <c r="F22" i="36"/>
  <c r="N21" i="36"/>
  <c r="M21" i="36"/>
  <c r="K21" i="36"/>
  <c r="J21" i="36"/>
  <c r="H21" i="36"/>
  <c r="H289" i="36" s="1"/>
  <c r="H288" i="36" s="1"/>
  <c r="G21" i="36"/>
  <c r="G289" i="36" s="1"/>
  <c r="G288" i="36" s="1"/>
  <c r="E21" i="36"/>
  <c r="D21" i="36"/>
  <c r="D289" i="36" s="1"/>
  <c r="D288" i="36" s="1"/>
  <c r="N20" i="36"/>
  <c r="G91" i="35"/>
  <c r="G90" i="35" s="1"/>
  <c r="F90" i="35"/>
  <c r="E90" i="35"/>
  <c r="G84" i="35"/>
  <c r="G83" i="35"/>
  <c r="G82" i="35"/>
  <c r="G81" i="35"/>
  <c r="G80" i="35"/>
  <c r="G79" i="35"/>
  <c r="G78" i="35"/>
  <c r="G77" i="35"/>
  <c r="G76" i="35"/>
  <c r="G75" i="35"/>
  <c r="G74" i="35"/>
  <c r="F73" i="35"/>
  <c r="G73" i="35" s="1"/>
  <c r="G72" i="35"/>
  <c r="G71" i="35"/>
  <c r="G70" i="35"/>
  <c r="G69" i="35"/>
  <c r="G68" i="35"/>
  <c r="G67" i="35"/>
  <c r="G66" i="35"/>
  <c r="G65" i="35"/>
  <c r="G64" i="35"/>
  <c r="G63" i="35"/>
  <c r="G62" i="35"/>
  <c r="G61" i="35"/>
  <c r="G60" i="35"/>
  <c r="G59" i="35"/>
  <c r="G58" i="35"/>
  <c r="G57" i="35"/>
  <c r="G56" i="35"/>
  <c r="G55" i="35"/>
  <c r="G54" i="35"/>
  <c r="G53" i="35"/>
  <c r="G52" i="35"/>
  <c r="G51" i="35"/>
  <c r="G50" i="35"/>
  <c r="G49" i="35"/>
  <c r="G47" i="35" s="1"/>
  <c r="G48" i="35"/>
  <c r="E47"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s="1"/>
  <c r="E12" i="35"/>
  <c r="N130" i="36" l="1"/>
  <c r="M270" i="36"/>
  <c r="M269" i="36" s="1"/>
  <c r="K289" i="36"/>
  <c r="C127" i="36"/>
  <c r="C135" i="36"/>
  <c r="C240" i="36"/>
  <c r="C261" i="36"/>
  <c r="C268" i="36"/>
  <c r="C98" i="36"/>
  <c r="C193" i="36"/>
  <c r="H204" i="36"/>
  <c r="O290" i="36"/>
  <c r="J26" i="36"/>
  <c r="M204" i="36"/>
  <c r="M195" i="36" s="1"/>
  <c r="K204" i="36"/>
  <c r="D204" i="36"/>
  <c r="D195" i="36" s="1"/>
  <c r="E230" i="36"/>
  <c r="H130" i="36"/>
  <c r="O175" i="36"/>
  <c r="F192" i="36"/>
  <c r="F191" i="36" s="1"/>
  <c r="C191" i="36" s="1"/>
  <c r="C197" i="36"/>
  <c r="C203" i="36"/>
  <c r="N204" i="36"/>
  <c r="C236" i="36"/>
  <c r="D259" i="36"/>
  <c r="I259" i="36"/>
  <c r="C294" i="36"/>
  <c r="C298" i="36"/>
  <c r="J53" i="36"/>
  <c r="C23" i="36"/>
  <c r="O89" i="36"/>
  <c r="I21" i="36"/>
  <c r="I289" i="36" s="1"/>
  <c r="I288" i="36" s="1"/>
  <c r="L31" i="36"/>
  <c r="C31" i="36" s="1"/>
  <c r="L33" i="36"/>
  <c r="C33" i="36" s="1"/>
  <c r="C71" i="36"/>
  <c r="K83" i="36"/>
  <c r="C93" i="36"/>
  <c r="C94" i="36"/>
  <c r="J83" i="36"/>
  <c r="C97" i="36"/>
  <c r="N83" i="36"/>
  <c r="F122" i="36"/>
  <c r="C126" i="36"/>
  <c r="C177" i="36"/>
  <c r="J204" i="36"/>
  <c r="K231" i="36"/>
  <c r="M259" i="36"/>
  <c r="G270" i="36"/>
  <c r="G269" i="36" s="1"/>
  <c r="K270" i="36"/>
  <c r="K269" i="36" s="1"/>
  <c r="F270" i="36"/>
  <c r="D270" i="36"/>
  <c r="D269" i="36" s="1"/>
  <c r="K26" i="36"/>
  <c r="C145" i="36"/>
  <c r="H20" i="36"/>
  <c r="M289" i="36"/>
  <c r="M288" i="36" s="1"/>
  <c r="N54" i="36"/>
  <c r="C82" i="36"/>
  <c r="E204" i="36"/>
  <c r="E195" i="36" s="1"/>
  <c r="M231" i="36"/>
  <c r="M230" i="36" s="1"/>
  <c r="I238" i="36"/>
  <c r="C248" i="36"/>
  <c r="C257" i="36"/>
  <c r="C258" i="36"/>
  <c r="F260" i="36"/>
  <c r="C260" i="36" s="1"/>
  <c r="J259" i="36"/>
  <c r="J230" i="36" s="1"/>
  <c r="J174" i="36"/>
  <c r="J173" i="36" s="1"/>
  <c r="F290" i="36"/>
  <c r="C290" i="36" s="1"/>
  <c r="N289" i="36"/>
  <c r="N288" i="36" s="1"/>
  <c r="L36" i="36"/>
  <c r="C36" i="36" s="1"/>
  <c r="N53" i="36"/>
  <c r="J76" i="36"/>
  <c r="C81" i="36"/>
  <c r="O80" i="36"/>
  <c r="C87" i="36"/>
  <c r="G83" i="36"/>
  <c r="C110" i="36"/>
  <c r="C118" i="36"/>
  <c r="C121" i="36"/>
  <c r="D130" i="36"/>
  <c r="J130" i="36"/>
  <c r="C134" i="36"/>
  <c r="O131" i="36"/>
  <c r="M130" i="36"/>
  <c r="C139" i="36"/>
  <c r="C143" i="36"/>
  <c r="C169" i="36"/>
  <c r="I179" i="36"/>
  <c r="L196" i="36"/>
  <c r="G204" i="36"/>
  <c r="G195" i="36" s="1"/>
  <c r="H259" i="36"/>
  <c r="J289" i="36"/>
  <c r="J288" i="36" s="1"/>
  <c r="F21" i="36"/>
  <c r="F289" i="36" s="1"/>
  <c r="O21" i="36"/>
  <c r="C70" i="36"/>
  <c r="C79" i="36"/>
  <c r="F76" i="36"/>
  <c r="C108" i="36"/>
  <c r="I112" i="36"/>
  <c r="C157" i="36"/>
  <c r="C159" i="36"/>
  <c r="C167" i="36"/>
  <c r="C186" i="36"/>
  <c r="G187" i="36"/>
  <c r="E187" i="36"/>
  <c r="J187" i="36"/>
  <c r="C213" i="36"/>
  <c r="C215" i="36"/>
  <c r="L216" i="36"/>
  <c r="L204" i="36" s="1"/>
  <c r="O246" i="36"/>
  <c r="N230" i="36"/>
  <c r="C266" i="36"/>
  <c r="C267" i="36"/>
  <c r="O264" i="36"/>
  <c r="O259" i="36" s="1"/>
  <c r="O116" i="36"/>
  <c r="E289" i="36"/>
  <c r="E288" i="36" s="1"/>
  <c r="K288" i="36"/>
  <c r="M54" i="36"/>
  <c r="M53" i="36" s="1"/>
  <c r="E54" i="36"/>
  <c r="E53" i="36" s="1"/>
  <c r="C59" i="36"/>
  <c r="C74" i="36"/>
  <c r="D76" i="36"/>
  <c r="L80" i="36"/>
  <c r="C86" i="36"/>
  <c r="D174" i="36"/>
  <c r="D173" i="36" s="1"/>
  <c r="K187" i="36"/>
  <c r="C208" i="36"/>
  <c r="C210" i="36"/>
  <c r="C228" i="36"/>
  <c r="C232" i="36"/>
  <c r="D231" i="36"/>
  <c r="D230" i="36" s="1"/>
  <c r="H231" i="36"/>
  <c r="C244" i="36"/>
  <c r="I246" i="36"/>
  <c r="I231" i="36" s="1"/>
  <c r="G259" i="36"/>
  <c r="K259" i="36"/>
  <c r="O270" i="36"/>
  <c r="O269" i="36" s="1"/>
  <c r="I276" i="36"/>
  <c r="I270" i="36" s="1"/>
  <c r="I269" i="36" s="1"/>
  <c r="C235" i="36"/>
  <c r="L231" i="36"/>
  <c r="J20" i="36"/>
  <c r="O45" i="36"/>
  <c r="C45" i="36" s="1"/>
  <c r="K54" i="36"/>
  <c r="K53" i="36" s="1"/>
  <c r="C57" i="36"/>
  <c r="C60" i="36"/>
  <c r="C78" i="36"/>
  <c r="O76" i="36"/>
  <c r="O84" i="36"/>
  <c r="H83" i="36"/>
  <c r="C102" i="36"/>
  <c r="C106" i="36"/>
  <c r="C109" i="36"/>
  <c r="C115" i="36"/>
  <c r="C140" i="36"/>
  <c r="L144" i="36"/>
  <c r="C161" i="36"/>
  <c r="F160" i="36"/>
  <c r="C162" i="36"/>
  <c r="C163" i="36"/>
  <c r="C164" i="36"/>
  <c r="C170" i="36"/>
  <c r="C171" i="36"/>
  <c r="C172" i="36"/>
  <c r="C183" i="36"/>
  <c r="C239" i="36"/>
  <c r="F238" i="36"/>
  <c r="F231" i="36" s="1"/>
  <c r="F251" i="36"/>
  <c r="C251" i="36" s="1"/>
  <c r="C252" i="36"/>
  <c r="C253" i="36"/>
  <c r="C265" i="36"/>
  <c r="F264" i="36"/>
  <c r="F259" i="36" s="1"/>
  <c r="E269" i="36"/>
  <c r="C278" i="36"/>
  <c r="I151" i="36"/>
  <c r="L188" i="36"/>
  <c r="L187" i="36" s="1"/>
  <c r="G53" i="36"/>
  <c r="O54" i="36"/>
  <c r="C64" i="36"/>
  <c r="C73" i="36"/>
  <c r="E83" i="36"/>
  <c r="D83" i="36"/>
  <c r="C91" i="36"/>
  <c r="M173" i="36"/>
  <c r="L175" i="36"/>
  <c r="C185" i="36"/>
  <c r="F184" i="36"/>
  <c r="C184" i="36" s="1"/>
  <c r="M187" i="36"/>
  <c r="H195" i="36"/>
  <c r="I205" i="36"/>
  <c r="C220" i="36"/>
  <c r="G231" i="36"/>
  <c r="G230" i="36" s="1"/>
  <c r="J270" i="36"/>
  <c r="J269" i="36" s="1"/>
  <c r="I58" i="36"/>
  <c r="I54" i="36" s="1"/>
  <c r="I76" i="36"/>
  <c r="C44" i="36"/>
  <c r="H54" i="36"/>
  <c r="H53" i="36" s="1"/>
  <c r="L54" i="36"/>
  <c r="C63" i="36"/>
  <c r="C66" i="36"/>
  <c r="H76" i="36"/>
  <c r="M76" i="36"/>
  <c r="N76" i="36"/>
  <c r="N75" i="36" s="1"/>
  <c r="M83" i="36"/>
  <c r="L84" i="36"/>
  <c r="C88" i="36"/>
  <c r="C90" i="36"/>
  <c r="C99" i="36"/>
  <c r="C114" i="36"/>
  <c r="C123" i="36"/>
  <c r="C149" i="36"/>
  <c r="C153" i="36"/>
  <c r="C154" i="36"/>
  <c r="C155" i="36"/>
  <c r="C156" i="36"/>
  <c r="C189" i="36"/>
  <c r="I188" i="36"/>
  <c r="M194" i="36"/>
  <c r="K195" i="36"/>
  <c r="C212" i="36"/>
  <c r="F205" i="36"/>
  <c r="C224" i="36"/>
  <c r="I216" i="36"/>
  <c r="I227" i="36"/>
  <c r="C227" i="36" s="1"/>
  <c r="C282" i="36"/>
  <c r="C200" i="36"/>
  <c r="O204" i="36"/>
  <c r="C214" i="36"/>
  <c r="C217" i="36"/>
  <c r="C218" i="36"/>
  <c r="C219" i="36"/>
  <c r="C233" i="36"/>
  <c r="C242" i="36"/>
  <c r="C243" i="36"/>
  <c r="C250" i="36"/>
  <c r="C262" i="36"/>
  <c r="C263" i="36"/>
  <c r="C273" i="36"/>
  <c r="C275" i="36"/>
  <c r="F281" i="36"/>
  <c r="C281" i="36" s="1"/>
  <c r="C101" i="36"/>
  <c r="C107" i="36"/>
  <c r="O112" i="36"/>
  <c r="C120" i="36"/>
  <c r="C133" i="36"/>
  <c r="C147" i="36"/>
  <c r="J195" i="36"/>
  <c r="N195" i="36"/>
  <c r="N194" i="36" s="1"/>
  <c r="C206" i="36"/>
  <c r="C207" i="36"/>
  <c r="C221" i="36"/>
  <c r="C222" i="36"/>
  <c r="C223" i="36"/>
  <c r="C237" i="36"/>
  <c r="L264" i="36"/>
  <c r="L259" i="36" s="1"/>
  <c r="C271" i="36"/>
  <c r="C274" i="36"/>
  <c r="C277" i="36"/>
  <c r="C291" i="36"/>
  <c r="C292" i="36"/>
  <c r="C293" i="36"/>
  <c r="C100" i="36"/>
  <c r="C105" i="36"/>
  <c r="O103" i="36"/>
  <c r="C111" i="36"/>
  <c r="C119" i="36"/>
  <c r="C124" i="36"/>
  <c r="G130" i="36"/>
  <c r="G75" i="36" s="1"/>
  <c r="C132" i="36"/>
  <c r="I144" i="36"/>
  <c r="O151" i="36"/>
  <c r="O130" i="36" s="1"/>
  <c r="L166" i="36"/>
  <c r="L165" i="36" s="1"/>
  <c r="G174" i="36"/>
  <c r="G173" i="36" s="1"/>
  <c r="K174" i="36"/>
  <c r="K173" i="36" s="1"/>
  <c r="C178" i="36"/>
  <c r="O179" i="36"/>
  <c r="O174" i="36" s="1"/>
  <c r="O173" i="36" s="1"/>
  <c r="L179" i="36"/>
  <c r="C201" i="36"/>
  <c r="C202" i="36"/>
  <c r="C209" i="36"/>
  <c r="C211" i="36"/>
  <c r="C225" i="36"/>
  <c r="C226" i="36"/>
  <c r="C229" i="36"/>
  <c r="C234" i="36"/>
  <c r="O238" i="36"/>
  <c r="C241" i="36"/>
  <c r="C245" i="36"/>
  <c r="C249" i="36"/>
  <c r="C254" i="36"/>
  <c r="C255" i="36"/>
  <c r="C256" i="36"/>
  <c r="C279" i="36"/>
  <c r="C280" i="36"/>
  <c r="C284" i="36"/>
  <c r="C285" i="36"/>
  <c r="C295" i="36"/>
  <c r="C296" i="36"/>
  <c r="C297" i="36"/>
  <c r="C43" i="36"/>
  <c r="L289" i="36"/>
  <c r="L288" i="36" s="1"/>
  <c r="L27" i="36"/>
  <c r="F41" i="36"/>
  <c r="C41" i="36" s="1"/>
  <c r="F55" i="36"/>
  <c r="C62" i="36"/>
  <c r="E20" i="36"/>
  <c r="I20" i="36"/>
  <c r="M20" i="36"/>
  <c r="C22" i="36"/>
  <c r="C34" i="36"/>
  <c r="C37" i="36"/>
  <c r="C56" i="36"/>
  <c r="L69" i="36"/>
  <c r="L67" i="36" s="1"/>
  <c r="F69" i="36"/>
  <c r="L77" i="36"/>
  <c r="C77" i="36" s="1"/>
  <c r="O95" i="36"/>
  <c r="F103" i="36"/>
  <c r="C104" i="36"/>
  <c r="I103" i="36"/>
  <c r="L112" i="36"/>
  <c r="F116" i="36"/>
  <c r="C117" i="36"/>
  <c r="C125" i="36"/>
  <c r="I122" i="36"/>
  <c r="E130" i="36"/>
  <c r="C137" i="36"/>
  <c r="L136" i="36"/>
  <c r="C142" i="36"/>
  <c r="F141" i="36"/>
  <c r="C141" i="36" s="1"/>
  <c r="I187" i="36"/>
  <c r="C96" i="36"/>
  <c r="I95" i="36"/>
  <c r="G20" i="36"/>
  <c r="K20" i="36"/>
  <c r="F58" i="36"/>
  <c r="C65" i="36"/>
  <c r="C68" i="36"/>
  <c r="I67" i="36"/>
  <c r="I53" i="36" s="1"/>
  <c r="C72" i="36"/>
  <c r="I84" i="36"/>
  <c r="L95" i="36"/>
  <c r="F112" i="36"/>
  <c r="C113" i="36"/>
  <c r="L116" i="36"/>
  <c r="O122" i="36"/>
  <c r="F151" i="36"/>
  <c r="C152" i="36"/>
  <c r="C61" i="36"/>
  <c r="O69" i="36"/>
  <c r="O67" i="36" s="1"/>
  <c r="F84" i="36"/>
  <c r="C85" i="36"/>
  <c r="C92" i="36"/>
  <c r="I89" i="36"/>
  <c r="C89" i="36" s="1"/>
  <c r="L122" i="36"/>
  <c r="C129" i="36"/>
  <c r="I128" i="36"/>
  <c r="C128" i="36" s="1"/>
  <c r="C168" i="36"/>
  <c r="F166" i="36"/>
  <c r="I131" i="36"/>
  <c r="F131" i="36"/>
  <c r="I136" i="36"/>
  <c r="C150" i="36"/>
  <c r="L151" i="36"/>
  <c r="O166" i="36"/>
  <c r="O165" i="36" s="1"/>
  <c r="H173" i="36"/>
  <c r="E174" i="36"/>
  <c r="E173" i="36" s="1"/>
  <c r="F175" i="36"/>
  <c r="C176" i="36"/>
  <c r="C190" i="36"/>
  <c r="C192" i="36"/>
  <c r="O196" i="36"/>
  <c r="I198" i="36"/>
  <c r="I196" i="36" s="1"/>
  <c r="C199" i="36"/>
  <c r="K130" i="36"/>
  <c r="K75" i="36" s="1"/>
  <c r="F179" i="36"/>
  <c r="C180" i="36"/>
  <c r="L131" i="36"/>
  <c r="C138" i="36"/>
  <c r="C146" i="36"/>
  <c r="C148" i="36"/>
  <c r="F144" i="36"/>
  <c r="C158" i="36"/>
  <c r="C160" i="36"/>
  <c r="I174" i="36"/>
  <c r="I173" i="36" s="1"/>
  <c r="C182" i="36"/>
  <c r="O187" i="36"/>
  <c r="F196" i="36"/>
  <c r="C272" i="36"/>
  <c r="L270" i="36"/>
  <c r="C247" i="36"/>
  <c r="C283" i="36"/>
  <c r="F201" i="19"/>
  <c r="H201" i="19" s="1"/>
  <c r="H203" i="19"/>
  <c r="H199" i="19"/>
  <c r="H200" i="19"/>
  <c r="H202" i="19"/>
  <c r="D198" i="19"/>
  <c r="I201" i="19"/>
  <c r="I198" i="19" s="1"/>
  <c r="E198" i="19"/>
  <c r="F198" i="19"/>
  <c r="G198" i="19"/>
  <c r="E24" i="17"/>
  <c r="E135" i="17"/>
  <c r="E127" i="17"/>
  <c r="E120" i="17"/>
  <c r="E118" i="17"/>
  <c r="L195" i="36" l="1"/>
  <c r="D194" i="36"/>
  <c r="C188" i="36"/>
  <c r="K230" i="36"/>
  <c r="C80" i="36"/>
  <c r="H75" i="36"/>
  <c r="H52" i="36" s="1"/>
  <c r="H230" i="36"/>
  <c r="H194" i="36" s="1"/>
  <c r="L174" i="36"/>
  <c r="L173" i="36" s="1"/>
  <c r="C216" i="36"/>
  <c r="K194" i="36"/>
  <c r="I230" i="36"/>
  <c r="D75" i="36"/>
  <c r="C21" i="36"/>
  <c r="G194" i="36"/>
  <c r="E194" i="36"/>
  <c r="O195" i="36"/>
  <c r="F269" i="36"/>
  <c r="N286" i="36"/>
  <c r="C246" i="36"/>
  <c r="O20" i="36"/>
  <c r="F187" i="36"/>
  <c r="C58" i="36"/>
  <c r="J75" i="36"/>
  <c r="J52" i="36" s="1"/>
  <c r="D52" i="36"/>
  <c r="D286" i="36"/>
  <c r="C112" i="36"/>
  <c r="L53" i="36"/>
  <c r="O289" i="36"/>
  <c r="O288" i="36" s="1"/>
  <c r="O231" i="36"/>
  <c r="O230" i="36" s="1"/>
  <c r="C238" i="36"/>
  <c r="C264" i="36"/>
  <c r="I130" i="36"/>
  <c r="O53" i="36"/>
  <c r="O83" i="36"/>
  <c r="O75" i="36" s="1"/>
  <c r="L83" i="36"/>
  <c r="L76" i="36"/>
  <c r="C76" i="36" s="1"/>
  <c r="N52" i="36"/>
  <c r="N51" i="36" s="1"/>
  <c r="N50" i="36" s="1"/>
  <c r="C187" i="36"/>
  <c r="C276" i="36"/>
  <c r="G286" i="36"/>
  <c r="J286" i="36"/>
  <c r="C144" i="36"/>
  <c r="L130" i="36"/>
  <c r="C179" i="36"/>
  <c r="M75" i="36"/>
  <c r="I204" i="36"/>
  <c r="I195" i="36" s="1"/>
  <c r="K286" i="36"/>
  <c r="C136" i="36"/>
  <c r="C95" i="36"/>
  <c r="E75" i="36"/>
  <c r="E286" i="36" s="1"/>
  <c r="C116" i="36"/>
  <c r="C103" i="36"/>
  <c r="C205" i="36"/>
  <c r="F204" i="36"/>
  <c r="J194" i="36"/>
  <c r="J51" i="36" s="1"/>
  <c r="G52" i="36"/>
  <c r="E52" i="36"/>
  <c r="C131" i="36"/>
  <c r="F130" i="36"/>
  <c r="C84" i="36"/>
  <c r="F83" i="36"/>
  <c r="F54" i="36"/>
  <c r="C55" i="36"/>
  <c r="C198" i="36"/>
  <c r="F230" i="36"/>
  <c r="O194" i="36"/>
  <c r="C175" i="36"/>
  <c r="F174" i="36"/>
  <c r="C151" i="36"/>
  <c r="C122" i="36"/>
  <c r="C69" i="36"/>
  <c r="F67" i="36"/>
  <c r="C67" i="36" s="1"/>
  <c r="K52" i="36"/>
  <c r="K51" i="36" s="1"/>
  <c r="C196" i="36"/>
  <c r="C270" i="36"/>
  <c r="L269" i="36"/>
  <c r="C259" i="36"/>
  <c r="L230" i="36"/>
  <c r="C166" i="36"/>
  <c r="F165" i="36"/>
  <c r="C165" i="36" s="1"/>
  <c r="I83" i="36"/>
  <c r="L26" i="36"/>
  <c r="C27" i="36"/>
  <c r="C289" i="36"/>
  <c r="F288" i="36"/>
  <c r="H286" i="36"/>
  <c r="O298" i="34"/>
  <c r="L298" i="34"/>
  <c r="I298" i="34"/>
  <c r="F298" i="34"/>
  <c r="O297" i="34"/>
  <c r="L297" i="34"/>
  <c r="I297" i="34"/>
  <c r="F297" i="34"/>
  <c r="C297" i="34" s="1"/>
  <c r="O296" i="34"/>
  <c r="L296" i="34"/>
  <c r="I296" i="34"/>
  <c r="F296" i="34"/>
  <c r="O295" i="34"/>
  <c r="L295" i="34"/>
  <c r="I295" i="34"/>
  <c r="F295" i="34"/>
  <c r="C295" i="34" s="1"/>
  <c r="O294" i="34"/>
  <c r="L294" i="34"/>
  <c r="I294" i="34"/>
  <c r="F294" i="34"/>
  <c r="O293" i="34"/>
  <c r="L293" i="34"/>
  <c r="I293" i="34"/>
  <c r="F293" i="34"/>
  <c r="O292" i="34"/>
  <c r="L292" i="34"/>
  <c r="I292" i="34"/>
  <c r="F292" i="34"/>
  <c r="O291" i="34"/>
  <c r="L291" i="34"/>
  <c r="I291" i="34"/>
  <c r="C291" i="34" s="1"/>
  <c r="F291" i="34"/>
  <c r="N290" i="34"/>
  <c r="M290" i="34"/>
  <c r="L290" i="34"/>
  <c r="K290" i="34"/>
  <c r="J290" i="34"/>
  <c r="H290" i="34"/>
  <c r="G290" i="34"/>
  <c r="E290" i="34"/>
  <c r="D290" i="34"/>
  <c r="O285" i="34"/>
  <c r="L285" i="34"/>
  <c r="I285" i="34"/>
  <c r="F285" i="34"/>
  <c r="O284" i="34"/>
  <c r="L284" i="34"/>
  <c r="I284" i="34"/>
  <c r="F284" i="34"/>
  <c r="O283" i="34"/>
  <c r="N283" i="34"/>
  <c r="M283" i="34"/>
  <c r="K283" i="34"/>
  <c r="J283" i="34"/>
  <c r="H283" i="34"/>
  <c r="G283" i="34"/>
  <c r="F283" i="34"/>
  <c r="E283" i="34"/>
  <c r="D283" i="34"/>
  <c r="O282" i="34"/>
  <c r="L282" i="34"/>
  <c r="I282" i="34"/>
  <c r="F282" i="34"/>
  <c r="O281" i="34"/>
  <c r="N281" i="34"/>
  <c r="M281" i="34"/>
  <c r="L281" i="34"/>
  <c r="K281" i="34"/>
  <c r="J281" i="34"/>
  <c r="I281" i="34"/>
  <c r="H281" i="34"/>
  <c r="G281" i="34"/>
  <c r="E281" i="34"/>
  <c r="D281" i="34"/>
  <c r="O280" i="34"/>
  <c r="L280" i="34"/>
  <c r="I280" i="34"/>
  <c r="F280" i="34"/>
  <c r="O279" i="34"/>
  <c r="L279" i="34"/>
  <c r="I279" i="34"/>
  <c r="F279" i="34"/>
  <c r="O278" i="34"/>
  <c r="L278" i="34"/>
  <c r="I278" i="34"/>
  <c r="F278" i="34"/>
  <c r="O277" i="34"/>
  <c r="L277" i="34"/>
  <c r="I277" i="34"/>
  <c r="I276" i="34" s="1"/>
  <c r="F277" i="34"/>
  <c r="N276" i="34"/>
  <c r="M276" i="34"/>
  <c r="L276" i="34"/>
  <c r="K276" i="34"/>
  <c r="J276" i="34"/>
  <c r="H276" i="34"/>
  <c r="G276" i="34"/>
  <c r="G270" i="34" s="1"/>
  <c r="E276" i="34"/>
  <c r="D276" i="34"/>
  <c r="O275" i="34"/>
  <c r="C275" i="34" s="1"/>
  <c r="L275" i="34"/>
  <c r="I275" i="34"/>
  <c r="F275" i="34"/>
  <c r="O274" i="34"/>
  <c r="L274" i="34"/>
  <c r="I274" i="34"/>
  <c r="F274" i="34"/>
  <c r="C274" i="34" s="1"/>
  <c r="O273" i="34"/>
  <c r="L273" i="34"/>
  <c r="L272" i="34" s="1"/>
  <c r="I273" i="34"/>
  <c r="I272" i="34" s="1"/>
  <c r="F273" i="34"/>
  <c r="O272" i="34"/>
  <c r="N272" i="34"/>
  <c r="N270" i="34" s="1"/>
  <c r="N269" i="34" s="1"/>
  <c r="M272" i="34"/>
  <c r="K272" i="34"/>
  <c r="K270" i="34" s="1"/>
  <c r="K269" i="34" s="1"/>
  <c r="J272" i="34"/>
  <c r="H272" i="34"/>
  <c r="G272" i="34"/>
  <c r="F272" i="34"/>
  <c r="E272" i="34"/>
  <c r="D272" i="34"/>
  <c r="D270" i="34" s="1"/>
  <c r="D269" i="34" s="1"/>
  <c r="O271" i="34"/>
  <c r="L271" i="34"/>
  <c r="I271" i="34"/>
  <c r="F271" i="34"/>
  <c r="M270" i="34"/>
  <c r="M269" i="34" s="1"/>
  <c r="H270" i="34"/>
  <c r="H269" i="34" s="1"/>
  <c r="E270" i="34"/>
  <c r="E269" i="34" s="1"/>
  <c r="G269" i="34"/>
  <c r="O268" i="34"/>
  <c r="L268" i="34"/>
  <c r="I268" i="34"/>
  <c r="F268" i="34"/>
  <c r="O267" i="34"/>
  <c r="O264" i="34" s="1"/>
  <c r="L267" i="34"/>
  <c r="I267" i="34"/>
  <c r="C267" i="34" s="1"/>
  <c r="F267" i="34"/>
  <c r="O266" i="34"/>
  <c r="L266" i="34"/>
  <c r="I266" i="34"/>
  <c r="F266" i="34"/>
  <c r="O265" i="34"/>
  <c r="L265" i="34"/>
  <c r="I265" i="34"/>
  <c r="F265" i="34"/>
  <c r="F264" i="34" s="1"/>
  <c r="N264" i="34"/>
  <c r="M264" i="34"/>
  <c r="K264" i="34"/>
  <c r="J264" i="34"/>
  <c r="H264" i="34"/>
  <c r="G264" i="34"/>
  <c r="G259" i="34" s="1"/>
  <c r="E264" i="34"/>
  <c r="D264" i="34"/>
  <c r="O263" i="34"/>
  <c r="O260" i="34" s="1"/>
  <c r="O259" i="34" s="1"/>
  <c r="L263" i="34"/>
  <c r="I263" i="34"/>
  <c r="F263" i="34"/>
  <c r="C263" i="34"/>
  <c r="O262" i="34"/>
  <c r="L262" i="34"/>
  <c r="I262" i="34"/>
  <c r="F262" i="34"/>
  <c r="C262" i="34" s="1"/>
  <c r="O261" i="34"/>
  <c r="L261" i="34"/>
  <c r="L260" i="34" s="1"/>
  <c r="I261" i="34"/>
  <c r="F261" i="34"/>
  <c r="F260" i="34" s="1"/>
  <c r="N260" i="34"/>
  <c r="N259" i="34" s="1"/>
  <c r="M260" i="34"/>
  <c r="K260" i="34"/>
  <c r="K259" i="34" s="1"/>
  <c r="J260" i="34"/>
  <c r="H260" i="34"/>
  <c r="H259" i="34" s="1"/>
  <c r="G260" i="34"/>
  <c r="E260" i="34"/>
  <c r="D260" i="34"/>
  <c r="E259" i="34"/>
  <c r="D259" i="34"/>
  <c r="O258" i="34"/>
  <c r="L258" i="34"/>
  <c r="I258" i="34"/>
  <c r="F258" i="34"/>
  <c r="C258" i="34" s="1"/>
  <c r="O257" i="34"/>
  <c r="L257" i="34"/>
  <c r="I257" i="34"/>
  <c r="F257" i="34"/>
  <c r="O256" i="34"/>
  <c r="L256" i="34"/>
  <c r="I256" i="34"/>
  <c r="F256" i="34"/>
  <c r="O255" i="34"/>
  <c r="L255" i="34"/>
  <c r="I255" i="34"/>
  <c r="F255" i="34"/>
  <c r="C255" i="34" s="1"/>
  <c r="O254" i="34"/>
  <c r="L254" i="34"/>
  <c r="I254" i="34"/>
  <c r="F254" i="34"/>
  <c r="O253" i="34"/>
  <c r="L253" i="34"/>
  <c r="I253" i="34"/>
  <c r="F253" i="34"/>
  <c r="N252" i="34"/>
  <c r="N251" i="34" s="1"/>
  <c r="M252" i="34"/>
  <c r="K252" i="34"/>
  <c r="K251" i="34" s="1"/>
  <c r="J252" i="34"/>
  <c r="J251" i="34" s="1"/>
  <c r="H252" i="34"/>
  <c r="H251" i="34" s="1"/>
  <c r="G252" i="34"/>
  <c r="E252" i="34"/>
  <c r="E251" i="34" s="1"/>
  <c r="D252" i="34"/>
  <c r="M251" i="34"/>
  <c r="G251" i="34"/>
  <c r="D251" i="34"/>
  <c r="O250" i="34"/>
  <c r="L250" i="34"/>
  <c r="I250" i="34"/>
  <c r="F250" i="34"/>
  <c r="O249" i="34"/>
  <c r="L249" i="34"/>
  <c r="I249" i="34"/>
  <c r="F249" i="34"/>
  <c r="O248" i="34"/>
  <c r="L248" i="34"/>
  <c r="I248" i="34"/>
  <c r="F248" i="34"/>
  <c r="O247" i="34"/>
  <c r="O246" i="34" s="1"/>
  <c r="L247" i="34"/>
  <c r="I247" i="34"/>
  <c r="F247" i="34"/>
  <c r="C247" i="34" s="1"/>
  <c r="N246" i="34"/>
  <c r="M246" i="34"/>
  <c r="L246" i="34"/>
  <c r="K246" i="34"/>
  <c r="J246" i="34"/>
  <c r="H246" i="34"/>
  <c r="G246" i="34"/>
  <c r="E246" i="34"/>
  <c r="D246" i="34"/>
  <c r="O245" i="34"/>
  <c r="L245" i="34"/>
  <c r="I245" i="34"/>
  <c r="F245" i="34"/>
  <c r="O244" i="34"/>
  <c r="L244" i="34"/>
  <c r="I244" i="34"/>
  <c r="F244" i="34"/>
  <c r="O243" i="34"/>
  <c r="L243" i="34"/>
  <c r="I243" i="34"/>
  <c r="F243" i="34"/>
  <c r="C243" i="34" s="1"/>
  <c r="O242" i="34"/>
  <c r="L242" i="34"/>
  <c r="I242" i="34"/>
  <c r="F242" i="34"/>
  <c r="O241" i="34"/>
  <c r="L241" i="34"/>
  <c r="I241" i="34"/>
  <c r="F241" i="34"/>
  <c r="O240" i="34"/>
  <c r="L240" i="34"/>
  <c r="I240" i="34"/>
  <c r="F240" i="34"/>
  <c r="O239" i="34"/>
  <c r="O238" i="34" s="1"/>
  <c r="O231" i="34" s="1"/>
  <c r="L239" i="34"/>
  <c r="I239" i="34"/>
  <c r="F239" i="34"/>
  <c r="C239" i="34"/>
  <c r="N238" i="34"/>
  <c r="M238" i="34"/>
  <c r="K238" i="34"/>
  <c r="J238" i="34"/>
  <c r="H238" i="34"/>
  <c r="G238" i="34"/>
  <c r="E238" i="34"/>
  <c r="D238" i="34"/>
  <c r="D231" i="34" s="1"/>
  <c r="D230" i="34" s="1"/>
  <c r="O237" i="34"/>
  <c r="L237" i="34"/>
  <c r="I237" i="34"/>
  <c r="F237" i="34"/>
  <c r="O236" i="34"/>
  <c r="L236" i="34"/>
  <c r="I236" i="34"/>
  <c r="F236" i="34"/>
  <c r="O235" i="34"/>
  <c r="N235" i="34"/>
  <c r="M235" i="34"/>
  <c r="K235" i="34"/>
  <c r="K231" i="34" s="1"/>
  <c r="J235" i="34"/>
  <c r="H235" i="34"/>
  <c r="G235" i="34"/>
  <c r="F235" i="34"/>
  <c r="E235" i="34"/>
  <c r="D235" i="34"/>
  <c r="O234" i="34"/>
  <c r="L234" i="34"/>
  <c r="L233" i="34" s="1"/>
  <c r="I234" i="34"/>
  <c r="F234" i="34"/>
  <c r="O233" i="34"/>
  <c r="N233" i="34"/>
  <c r="N231" i="34" s="1"/>
  <c r="M233" i="34"/>
  <c r="M231" i="34" s="1"/>
  <c r="K233" i="34"/>
  <c r="J233" i="34"/>
  <c r="J231" i="34" s="1"/>
  <c r="I233" i="34"/>
  <c r="H233" i="34"/>
  <c r="G233" i="34"/>
  <c r="E233" i="34"/>
  <c r="E231" i="34" s="1"/>
  <c r="E230" i="34" s="1"/>
  <c r="D233" i="34"/>
  <c r="O232" i="34"/>
  <c r="L232" i="34"/>
  <c r="I232" i="34"/>
  <c r="F232" i="34"/>
  <c r="O229" i="34"/>
  <c r="L229" i="34"/>
  <c r="I229" i="34"/>
  <c r="C229" i="34" s="1"/>
  <c r="F229" i="34"/>
  <c r="O228" i="34"/>
  <c r="L228" i="34"/>
  <c r="L227" i="34" s="1"/>
  <c r="I228" i="34"/>
  <c r="I227" i="34" s="1"/>
  <c r="C227" i="34" s="1"/>
  <c r="F228" i="34"/>
  <c r="O227" i="34"/>
  <c r="N227" i="34"/>
  <c r="M227" i="34"/>
  <c r="K227" i="34"/>
  <c r="J227" i="34"/>
  <c r="H227" i="34"/>
  <c r="G227" i="34"/>
  <c r="F227" i="34"/>
  <c r="E227" i="34"/>
  <c r="D227" i="34"/>
  <c r="O226" i="34"/>
  <c r="L226" i="34"/>
  <c r="I226" i="34"/>
  <c r="F226" i="34"/>
  <c r="O225" i="34"/>
  <c r="L225" i="34"/>
  <c r="I225" i="34"/>
  <c r="C225" i="34" s="1"/>
  <c r="F225" i="34"/>
  <c r="O224" i="34"/>
  <c r="L224" i="34"/>
  <c r="I224" i="34"/>
  <c r="F224" i="34"/>
  <c r="O223" i="34"/>
  <c r="L223" i="34"/>
  <c r="I223" i="34"/>
  <c r="F223" i="34"/>
  <c r="C223" i="34" s="1"/>
  <c r="O222" i="34"/>
  <c r="L222" i="34"/>
  <c r="I222" i="34"/>
  <c r="F222" i="34"/>
  <c r="O221" i="34"/>
  <c r="L221" i="34"/>
  <c r="I221" i="34"/>
  <c r="F221" i="34"/>
  <c r="O220" i="34"/>
  <c r="L220" i="34"/>
  <c r="I220" i="34"/>
  <c r="F220" i="34"/>
  <c r="O219" i="34"/>
  <c r="L219" i="34"/>
  <c r="I219" i="34"/>
  <c r="F219" i="34"/>
  <c r="C219" i="34" s="1"/>
  <c r="O218" i="34"/>
  <c r="L218" i="34"/>
  <c r="I218" i="34"/>
  <c r="F218" i="34"/>
  <c r="O217" i="34"/>
  <c r="L217" i="34"/>
  <c r="I217" i="34"/>
  <c r="F217" i="34"/>
  <c r="N216" i="34"/>
  <c r="N204" i="34" s="1"/>
  <c r="M216" i="34"/>
  <c r="K216" i="34"/>
  <c r="J216" i="34"/>
  <c r="H216" i="34"/>
  <c r="G216" i="34"/>
  <c r="F216" i="34"/>
  <c r="E216" i="34"/>
  <c r="D216" i="34"/>
  <c r="O215" i="34"/>
  <c r="L215" i="34"/>
  <c r="I215" i="34"/>
  <c r="F215" i="34"/>
  <c r="C215" i="34" s="1"/>
  <c r="O214" i="34"/>
  <c r="L214" i="34"/>
  <c r="I214" i="34"/>
  <c r="F214" i="34"/>
  <c r="O213" i="34"/>
  <c r="L213" i="34"/>
  <c r="I213" i="34"/>
  <c r="C213" i="34" s="1"/>
  <c r="F213" i="34"/>
  <c r="O212" i="34"/>
  <c r="L212" i="34"/>
  <c r="I212" i="34"/>
  <c r="F212" i="34"/>
  <c r="O211" i="34"/>
  <c r="L211" i="34"/>
  <c r="I211" i="34"/>
  <c r="F211" i="34"/>
  <c r="O210" i="34"/>
  <c r="L210" i="34"/>
  <c r="I210" i="34"/>
  <c r="F210" i="34"/>
  <c r="O209" i="34"/>
  <c r="L209" i="34"/>
  <c r="I209" i="34"/>
  <c r="F209" i="34"/>
  <c r="O208" i="34"/>
  <c r="L208" i="34"/>
  <c r="I208" i="34"/>
  <c r="F208" i="34"/>
  <c r="O207" i="34"/>
  <c r="L207" i="34"/>
  <c r="I207" i="34"/>
  <c r="F207" i="34"/>
  <c r="C207" i="34" s="1"/>
  <c r="O206" i="34"/>
  <c r="L206" i="34"/>
  <c r="I206" i="34"/>
  <c r="F206" i="34"/>
  <c r="N205" i="34"/>
  <c r="M205" i="34"/>
  <c r="K205" i="34"/>
  <c r="J205" i="34"/>
  <c r="H205" i="34"/>
  <c r="G205" i="34"/>
  <c r="E205" i="34"/>
  <c r="E204" i="34" s="1"/>
  <c r="D205" i="34"/>
  <c r="J204" i="34"/>
  <c r="O203" i="34"/>
  <c r="L203" i="34"/>
  <c r="I203" i="34"/>
  <c r="F203" i="34"/>
  <c r="C203" i="34"/>
  <c r="O202" i="34"/>
  <c r="L202" i="34"/>
  <c r="I202" i="34"/>
  <c r="F202" i="34"/>
  <c r="C202" i="34" s="1"/>
  <c r="O201" i="34"/>
  <c r="L201" i="34"/>
  <c r="I201" i="34"/>
  <c r="F201" i="34"/>
  <c r="O200" i="34"/>
  <c r="L200" i="34"/>
  <c r="I200" i="34"/>
  <c r="F200" i="34"/>
  <c r="C200" i="34" s="1"/>
  <c r="O199" i="34"/>
  <c r="O198" i="34" s="1"/>
  <c r="L199" i="34"/>
  <c r="I199" i="34"/>
  <c r="I198" i="34" s="1"/>
  <c r="F199" i="34"/>
  <c r="N198" i="34"/>
  <c r="M198" i="34"/>
  <c r="L198" i="34"/>
  <c r="L196" i="34" s="1"/>
  <c r="K198" i="34"/>
  <c r="J198" i="34"/>
  <c r="H198" i="34"/>
  <c r="H196" i="34" s="1"/>
  <c r="G198" i="34"/>
  <c r="E198" i="34"/>
  <c r="D198" i="34"/>
  <c r="D196" i="34" s="1"/>
  <c r="O197" i="34"/>
  <c r="L197" i="34"/>
  <c r="I197" i="34"/>
  <c r="F197" i="34"/>
  <c r="N196" i="34"/>
  <c r="M196" i="34"/>
  <c r="K196" i="34"/>
  <c r="J196" i="34"/>
  <c r="J195" i="34" s="1"/>
  <c r="G196" i="34"/>
  <c r="E196" i="34"/>
  <c r="O193" i="34"/>
  <c r="L193" i="34"/>
  <c r="L192" i="34" s="1"/>
  <c r="L191" i="34" s="1"/>
  <c r="I193" i="34"/>
  <c r="F193" i="34"/>
  <c r="O192" i="34"/>
  <c r="N192" i="34"/>
  <c r="N191" i="34" s="1"/>
  <c r="M192" i="34"/>
  <c r="M191" i="34" s="1"/>
  <c r="M187" i="34" s="1"/>
  <c r="K192" i="34"/>
  <c r="J192" i="34"/>
  <c r="J191" i="34" s="1"/>
  <c r="H192" i="34"/>
  <c r="H191" i="34" s="1"/>
  <c r="H187" i="34" s="1"/>
  <c r="G192" i="34"/>
  <c r="F192" i="34"/>
  <c r="E192" i="34"/>
  <c r="D192" i="34"/>
  <c r="D191" i="34" s="1"/>
  <c r="D187" i="34" s="1"/>
  <c r="O191" i="34"/>
  <c r="K191" i="34"/>
  <c r="K187" i="34" s="1"/>
  <c r="G191" i="34"/>
  <c r="E191" i="34"/>
  <c r="O190" i="34"/>
  <c r="L190" i="34"/>
  <c r="I190" i="34"/>
  <c r="F190" i="34"/>
  <c r="C190" i="34" s="1"/>
  <c r="O189" i="34"/>
  <c r="L189" i="34"/>
  <c r="I189" i="34"/>
  <c r="F189" i="34"/>
  <c r="F188" i="34" s="1"/>
  <c r="O188" i="34"/>
  <c r="N188" i="34"/>
  <c r="M188" i="34"/>
  <c r="L188" i="34"/>
  <c r="K188" i="34"/>
  <c r="J188" i="34"/>
  <c r="H188" i="34"/>
  <c r="G188" i="34"/>
  <c r="G187" i="34" s="1"/>
  <c r="E188" i="34"/>
  <c r="D188" i="34"/>
  <c r="O187" i="34"/>
  <c r="E187" i="34"/>
  <c r="O186" i="34"/>
  <c r="L186" i="34"/>
  <c r="I186" i="34"/>
  <c r="F186" i="34"/>
  <c r="O185" i="34"/>
  <c r="O184" i="34" s="1"/>
  <c r="L185" i="34"/>
  <c r="L184" i="34" s="1"/>
  <c r="I185" i="34"/>
  <c r="I184" i="34" s="1"/>
  <c r="F185" i="34"/>
  <c r="N184" i="34"/>
  <c r="M184" i="34"/>
  <c r="K184" i="34"/>
  <c r="J184" i="34"/>
  <c r="H184" i="34"/>
  <c r="G184" i="34"/>
  <c r="F184" i="34"/>
  <c r="E184" i="34"/>
  <c r="D184" i="34"/>
  <c r="O183" i="34"/>
  <c r="L183" i="34"/>
  <c r="I183" i="34"/>
  <c r="C183" i="34" s="1"/>
  <c r="F183" i="34"/>
  <c r="O182" i="34"/>
  <c r="L182" i="34"/>
  <c r="I182" i="34"/>
  <c r="F182" i="34"/>
  <c r="O181" i="34"/>
  <c r="L181" i="34"/>
  <c r="I181" i="34"/>
  <c r="F181" i="34"/>
  <c r="O180" i="34"/>
  <c r="L180" i="34"/>
  <c r="L179" i="34" s="1"/>
  <c r="L174" i="34" s="1"/>
  <c r="I180" i="34"/>
  <c r="F180" i="34"/>
  <c r="O179" i="34"/>
  <c r="N179" i="34"/>
  <c r="M179" i="34"/>
  <c r="K179" i="34"/>
  <c r="J179" i="34"/>
  <c r="H179" i="34"/>
  <c r="G179" i="34"/>
  <c r="E179" i="34"/>
  <c r="D179" i="34"/>
  <c r="O178" i="34"/>
  <c r="L178" i="34"/>
  <c r="I178" i="34"/>
  <c r="F178" i="34"/>
  <c r="O177" i="34"/>
  <c r="L177" i="34"/>
  <c r="I177" i="34"/>
  <c r="F177" i="34"/>
  <c r="O176" i="34"/>
  <c r="L176" i="34"/>
  <c r="L175" i="34" s="1"/>
  <c r="I176" i="34"/>
  <c r="I175" i="34" s="1"/>
  <c r="F176" i="34"/>
  <c r="O175" i="34"/>
  <c r="N175" i="34"/>
  <c r="M175" i="34"/>
  <c r="K175" i="34"/>
  <c r="K174" i="34" s="1"/>
  <c r="J175" i="34"/>
  <c r="J174" i="34" s="1"/>
  <c r="H175" i="34"/>
  <c r="H174" i="34" s="1"/>
  <c r="H173" i="34" s="1"/>
  <c r="G175" i="34"/>
  <c r="G174" i="34" s="1"/>
  <c r="G173" i="34" s="1"/>
  <c r="E175" i="34"/>
  <c r="D175" i="34"/>
  <c r="D174" i="34" s="1"/>
  <c r="D173" i="34" s="1"/>
  <c r="M174" i="34"/>
  <c r="E174" i="34"/>
  <c r="M173" i="34"/>
  <c r="O172" i="34"/>
  <c r="L172" i="34"/>
  <c r="I172" i="34"/>
  <c r="F172" i="34"/>
  <c r="O171" i="34"/>
  <c r="L171" i="34"/>
  <c r="I171" i="34"/>
  <c r="F171" i="34"/>
  <c r="C171" i="34"/>
  <c r="O170" i="34"/>
  <c r="L170" i="34"/>
  <c r="I170" i="34"/>
  <c r="F170" i="34"/>
  <c r="C170" i="34" s="1"/>
  <c r="O169" i="34"/>
  <c r="L169" i="34"/>
  <c r="I169" i="34"/>
  <c r="F169" i="34"/>
  <c r="C169" i="34" s="1"/>
  <c r="O168" i="34"/>
  <c r="L168" i="34"/>
  <c r="I168" i="34"/>
  <c r="F168" i="34"/>
  <c r="O167" i="34"/>
  <c r="O166" i="34" s="1"/>
  <c r="L167" i="34"/>
  <c r="I167" i="34"/>
  <c r="F167" i="34"/>
  <c r="C167" i="34" s="1"/>
  <c r="N166" i="34"/>
  <c r="M166" i="34"/>
  <c r="L166" i="34"/>
  <c r="L165" i="34" s="1"/>
  <c r="K166" i="34"/>
  <c r="K165" i="34" s="1"/>
  <c r="J166" i="34"/>
  <c r="H166" i="34"/>
  <c r="H165" i="34" s="1"/>
  <c r="G166" i="34"/>
  <c r="G165" i="34" s="1"/>
  <c r="E166" i="34"/>
  <c r="D166" i="34"/>
  <c r="D165" i="34" s="1"/>
  <c r="N165" i="34"/>
  <c r="M165" i="34"/>
  <c r="J165" i="34"/>
  <c r="E165" i="34"/>
  <c r="O164" i="34"/>
  <c r="L164" i="34"/>
  <c r="I164" i="34"/>
  <c r="F164" i="34"/>
  <c r="O163" i="34"/>
  <c r="L163" i="34"/>
  <c r="I163" i="34"/>
  <c r="F163" i="34"/>
  <c r="C163" i="34" s="1"/>
  <c r="O162" i="34"/>
  <c r="L162" i="34"/>
  <c r="I162" i="34"/>
  <c r="F162" i="34"/>
  <c r="O161" i="34"/>
  <c r="L161" i="34"/>
  <c r="I161" i="34"/>
  <c r="I160" i="34" s="1"/>
  <c r="F161" i="34"/>
  <c r="N160" i="34"/>
  <c r="M160" i="34"/>
  <c r="L160" i="34"/>
  <c r="K160" i="34"/>
  <c r="J160" i="34"/>
  <c r="H160" i="34"/>
  <c r="G160" i="34"/>
  <c r="F160" i="34"/>
  <c r="E160" i="34"/>
  <c r="D160" i="34"/>
  <c r="O159" i="34"/>
  <c r="L159" i="34"/>
  <c r="I159" i="34"/>
  <c r="C159" i="34" s="1"/>
  <c r="F159" i="34"/>
  <c r="O158" i="34"/>
  <c r="L158" i="34"/>
  <c r="I158" i="34"/>
  <c r="F158" i="34"/>
  <c r="O157" i="34"/>
  <c r="L157" i="34"/>
  <c r="I157" i="34"/>
  <c r="F157" i="34"/>
  <c r="O156" i="34"/>
  <c r="L156" i="34"/>
  <c r="I156" i="34"/>
  <c r="F156" i="34"/>
  <c r="O155" i="34"/>
  <c r="L155" i="34"/>
  <c r="C155" i="34" s="1"/>
  <c r="I155" i="34"/>
  <c r="F155" i="34"/>
  <c r="O154" i="34"/>
  <c r="L154" i="34"/>
  <c r="I154" i="34"/>
  <c r="F154" i="34"/>
  <c r="O153" i="34"/>
  <c r="L153" i="34"/>
  <c r="I153" i="34"/>
  <c r="F153" i="34"/>
  <c r="O152" i="34"/>
  <c r="L152" i="34"/>
  <c r="I152" i="34"/>
  <c r="F152" i="34"/>
  <c r="N151" i="34"/>
  <c r="M151" i="34"/>
  <c r="K151" i="34"/>
  <c r="J151" i="34"/>
  <c r="H151" i="34"/>
  <c r="H130" i="34" s="1"/>
  <c r="G151" i="34"/>
  <c r="E151" i="34"/>
  <c r="D151" i="34"/>
  <c r="O150" i="34"/>
  <c r="L150" i="34"/>
  <c r="I150" i="34"/>
  <c r="F150" i="34"/>
  <c r="O149" i="34"/>
  <c r="L149" i="34"/>
  <c r="I149" i="34"/>
  <c r="F149" i="34"/>
  <c r="O148" i="34"/>
  <c r="L148" i="34"/>
  <c r="I148" i="34"/>
  <c r="F148" i="34"/>
  <c r="O147" i="34"/>
  <c r="L147" i="34"/>
  <c r="I147" i="34"/>
  <c r="F147" i="34"/>
  <c r="C147" i="34"/>
  <c r="O146" i="34"/>
  <c r="L146" i="34"/>
  <c r="I146" i="34"/>
  <c r="F146" i="34"/>
  <c r="C146" i="34" s="1"/>
  <c r="O145" i="34"/>
  <c r="L145" i="34"/>
  <c r="I145" i="34"/>
  <c r="I144" i="34" s="1"/>
  <c r="F145" i="34"/>
  <c r="F144" i="34" s="1"/>
  <c r="N144" i="34"/>
  <c r="M144" i="34"/>
  <c r="K144" i="34"/>
  <c r="J144" i="34"/>
  <c r="H144" i="34"/>
  <c r="G144" i="34"/>
  <c r="E144" i="34"/>
  <c r="D144" i="34"/>
  <c r="O143" i="34"/>
  <c r="L143" i="34"/>
  <c r="I143" i="34"/>
  <c r="F143" i="34"/>
  <c r="C143" i="34" s="1"/>
  <c r="O142" i="34"/>
  <c r="O141" i="34" s="1"/>
  <c r="L142" i="34"/>
  <c r="L141" i="34" s="1"/>
  <c r="I142" i="34"/>
  <c r="F142" i="34"/>
  <c r="N141" i="34"/>
  <c r="M141" i="34"/>
  <c r="K141" i="34"/>
  <c r="J141" i="34"/>
  <c r="I141" i="34"/>
  <c r="H141" i="34"/>
  <c r="G141" i="34"/>
  <c r="E141" i="34"/>
  <c r="D141" i="34"/>
  <c r="D130" i="34" s="1"/>
  <c r="O140" i="34"/>
  <c r="L140" i="34"/>
  <c r="I140" i="34"/>
  <c r="F140" i="34"/>
  <c r="O139" i="34"/>
  <c r="L139" i="34"/>
  <c r="I139" i="34"/>
  <c r="F139" i="34"/>
  <c r="C139" i="34" s="1"/>
  <c r="O138" i="34"/>
  <c r="L138" i="34"/>
  <c r="I138" i="34"/>
  <c r="F138" i="34"/>
  <c r="O137" i="34"/>
  <c r="L137" i="34"/>
  <c r="I137" i="34"/>
  <c r="I136" i="34" s="1"/>
  <c r="F137" i="34"/>
  <c r="N136" i="34"/>
  <c r="M136" i="34"/>
  <c r="K136" i="34"/>
  <c r="J136" i="34"/>
  <c r="H136" i="34"/>
  <c r="G136" i="34"/>
  <c r="E136" i="34"/>
  <c r="E130" i="34" s="1"/>
  <c r="D136" i="34"/>
  <c r="O135" i="34"/>
  <c r="L135" i="34"/>
  <c r="I135" i="34"/>
  <c r="C135" i="34" s="1"/>
  <c r="F135" i="34"/>
  <c r="O134" i="34"/>
  <c r="L134" i="34"/>
  <c r="I134" i="34"/>
  <c r="F134" i="34"/>
  <c r="O133" i="34"/>
  <c r="L133" i="34"/>
  <c r="I133" i="34"/>
  <c r="F133" i="34"/>
  <c r="O132" i="34"/>
  <c r="L132" i="34"/>
  <c r="L131" i="34" s="1"/>
  <c r="I132" i="34"/>
  <c r="F132" i="34"/>
  <c r="N131" i="34"/>
  <c r="M131" i="34"/>
  <c r="K131" i="34"/>
  <c r="J131" i="34"/>
  <c r="H131" i="34"/>
  <c r="G131" i="34"/>
  <c r="G130" i="34" s="1"/>
  <c r="E131" i="34"/>
  <c r="D131" i="34"/>
  <c r="O129" i="34"/>
  <c r="L129" i="34"/>
  <c r="I129" i="34"/>
  <c r="I128" i="34" s="1"/>
  <c r="F129" i="34"/>
  <c r="F128" i="34" s="1"/>
  <c r="O128" i="34"/>
  <c r="N128" i="34"/>
  <c r="M128" i="34"/>
  <c r="L128" i="34"/>
  <c r="K128" i="34"/>
  <c r="J128" i="34"/>
  <c r="H128" i="34"/>
  <c r="G128" i="34"/>
  <c r="E128" i="34"/>
  <c r="D128" i="34"/>
  <c r="O127" i="34"/>
  <c r="L127" i="34"/>
  <c r="I127" i="34"/>
  <c r="F127" i="34"/>
  <c r="C127" i="34"/>
  <c r="O126" i="34"/>
  <c r="L126" i="34"/>
  <c r="I126" i="34"/>
  <c r="F126" i="34"/>
  <c r="C126" i="34" s="1"/>
  <c r="O125" i="34"/>
  <c r="L125" i="34"/>
  <c r="I125" i="34"/>
  <c r="F125" i="34"/>
  <c r="O124" i="34"/>
  <c r="L124" i="34"/>
  <c r="I124" i="34"/>
  <c r="F124" i="34"/>
  <c r="O123" i="34"/>
  <c r="L123" i="34"/>
  <c r="I123" i="34"/>
  <c r="F123" i="34"/>
  <c r="C123" i="34" s="1"/>
  <c r="N122" i="34"/>
  <c r="M122" i="34"/>
  <c r="K122" i="34"/>
  <c r="J122" i="34"/>
  <c r="H122" i="34"/>
  <c r="G122" i="34"/>
  <c r="E122" i="34"/>
  <c r="D122" i="34"/>
  <c r="O121" i="34"/>
  <c r="L121" i="34"/>
  <c r="I121" i="34"/>
  <c r="F121" i="34"/>
  <c r="O120" i="34"/>
  <c r="L120" i="34"/>
  <c r="I120" i="34"/>
  <c r="C120" i="34" s="1"/>
  <c r="F120" i="34"/>
  <c r="O119" i="34"/>
  <c r="L119" i="34"/>
  <c r="I119" i="34"/>
  <c r="C119" i="34" s="1"/>
  <c r="F119" i="34"/>
  <c r="O118" i="34"/>
  <c r="L118" i="34"/>
  <c r="I118" i="34"/>
  <c r="F118" i="34"/>
  <c r="O117" i="34"/>
  <c r="L117" i="34"/>
  <c r="I117" i="34"/>
  <c r="F117" i="34"/>
  <c r="N116" i="34"/>
  <c r="M116" i="34"/>
  <c r="K116" i="34"/>
  <c r="J116" i="34"/>
  <c r="H116" i="34"/>
  <c r="G116" i="34"/>
  <c r="E116" i="34"/>
  <c r="D116" i="34"/>
  <c r="O115" i="34"/>
  <c r="L115" i="34"/>
  <c r="I115" i="34"/>
  <c r="F115" i="34"/>
  <c r="O114" i="34"/>
  <c r="L114" i="34"/>
  <c r="I114" i="34"/>
  <c r="F114" i="34"/>
  <c r="O113" i="34"/>
  <c r="L113" i="34"/>
  <c r="L112" i="34" s="1"/>
  <c r="I113" i="34"/>
  <c r="I112" i="34" s="1"/>
  <c r="F113" i="34"/>
  <c r="N112" i="34"/>
  <c r="M112" i="34"/>
  <c r="K112" i="34"/>
  <c r="J112" i="34"/>
  <c r="H112" i="34"/>
  <c r="G112" i="34"/>
  <c r="E112" i="34"/>
  <c r="D112" i="34"/>
  <c r="O111" i="34"/>
  <c r="L111" i="34"/>
  <c r="I111" i="34"/>
  <c r="F111" i="34"/>
  <c r="C111" i="34" s="1"/>
  <c r="O110" i="34"/>
  <c r="L110" i="34"/>
  <c r="I110" i="34"/>
  <c r="F110" i="34"/>
  <c r="O109" i="34"/>
  <c r="L109" i="34"/>
  <c r="I109" i="34"/>
  <c r="F109" i="34"/>
  <c r="O108" i="34"/>
  <c r="L108" i="34"/>
  <c r="I108" i="34"/>
  <c r="F108" i="34"/>
  <c r="O107" i="34"/>
  <c r="O103" i="34" s="1"/>
  <c r="L107" i="34"/>
  <c r="I107" i="34"/>
  <c r="F107" i="34"/>
  <c r="C107" i="34"/>
  <c r="O106" i="34"/>
  <c r="L106" i="34"/>
  <c r="I106" i="34"/>
  <c r="F106" i="34"/>
  <c r="O105" i="34"/>
  <c r="L105" i="34"/>
  <c r="I105" i="34"/>
  <c r="F105" i="34"/>
  <c r="O104" i="34"/>
  <c r="L104" i="34"/>
  <c r="I104" i="34"/>
  <c r="I103" i="34" s="1"/>
  <c r="F104" i="34"/>
  <c r="N103" i="34"/>
  <c r="M103" i="34"/>
  <c r="K103" i="34"/>
  <c r="J103" i="34"/>
  <c r="H103" i="34"/>
  <c r="G103" i="34"/>
  <c r="E103" i="34"/>
  <c r="D103" i="34"/>
  <c r="O102" i="34"/>
  <c r="L102" i="34"/>
  <c r="I102" i="34"/>
  <c r="F102" i="34"/>
  <c r="O101" i="34"/>
  <c r="L101" i="34"/>
  <c r="I101" i="34"/>
  <c r="F101" i="34"/>
  <c r="O100" i="34"/>
  <c r="L100" i="34"/>
  <c r="I100" i="34"/>
  <c r="F100" i="34"/>
  <c r="O99" i="34"/>
  <c r="L99" i="34"/>
  <c r="I99" i="34"/>
  <c r="C99" i="34" s="1"/>
  <c r="F99" i="34"/>
  <c r="O98" i="34"/>
  <c r="L98" i="34"/>
  <c r="I98" i="34"/>
  <c r="F98" i="34"/>
  <c r="O97" i="34"/>
  <c r="L97" i="34"/>
  <c r="I97" i="34"/>
  <c r="F97" i="34"/>
  <c r="O96" i="34"/>
  <c r="L96" i="34"/>
  <c r="L95" i="34" s="1"/>
  <c r="I96" i="34"/>
  <c r="F96" i="34"/>
  <c r="N95" i="34"/>
  <c r="M95" i="34"/>
  <c r="K95" i="34"/>
  <c r="J95" i="34"/>
  <c r="H95" i="34"/>
  <c r="G95" i="34"/>
  <c r="G83" i="34" s="1"/>
  <c r="G75" i="34" s="1"/>
  <c r="E95" i="34"/>
  <c r="D95" i="34"/>
  <c r="O94" i="34"/>
  <c r="L94" i="34"/>
  <c r="I94" i="34"/>
  <c r="F94" i="34"/>
  <c r="O93" i="34"/>
  <c r="L93" i="34"/>
  <c r="I93" i="34"/>
  <c r="F93" i="34"/>
  <c r="O92" i="34"/>
  <c r="L92" i="34"/>
  <c r="I92" i="34"/>
  <c r="F92" i="34"/>
  <c r="O91" i="34"/>
  <c r="L91" i="34"/>
  <c r="I91" i="34"/>
  <c r="F91" i="34"/>
  <c r="O90" i="34"/>
  <c r="L90" i="34"/>
  <c r="I90" i="34"/>
  <c r="F90" i="34"/>
  <c r="N89" i="34"/>
  <c r="M89" i="34"/>
  <c r="K89" i="34"/>
  <c r="J89" i="34"/>
  <c r="I89" i="34"/>
  <c r="H89" i="34"/>
  <c r="G89" i="34"/>
  <c r="E89" i="34"/>
  <c r="D89" i="34"/>
  <c r="O88" i="34"/>
  <c r="L88" i="34"/>
  <c r="I88" i="34"/>
  <c r="F88" i="34"/>
  <c r="O87" i="34"/>
  <c r="L87" i="34"/>
  <c r="I87" i="34"/>
  <c r="F87" i="34"/>
  <c r="C87" i="34" s="1"/>
  <c r="O86" i="34"/>
  <c r="L86" i="34"/>
  <c r="I86" i="34"/>
  <c r="F86" i="34"/>
  <c r="O85" i="34"/>
  <c r="O84" i="34" s="1"/>
  <c r="L85" i="34"/>
  <c r="I85" i="34"/>
  <c r="I84" i="34" s="1"/>
  <c r="F85" i="34"/>
  <c r="N84" i="34"/>
  <c r="M84" i="34"/>
  <c r="K84" i="34"/>
  <c r="J84" i="34"/>
  <c r="H84" i="34"/>
  <c r="G84" i="34"/>
  <c r="F84" i="34"/>
  <c r="E84" i="34"/>
  <c r="D84" i="34"/>
  <c r="O82" i="34"/>
  <c r="L82" i="34"/>
  <c r="I82" i="34"/>
  <c r="F82" i="34"/>
  <c r="O81" i="34"/>
  <c r="O80" i="34" s="1"/>
  <c r="L81" i="34"/>
  <c r="I81" i="34"/>
  <c r="I80" i="34" s="1"/>
  <c r="F81" i="34"/>
  <c r="N80" i="34"/>
  <c r="M80" i="34"/>
  <c r="L80" i="34"/>
  <c r="K80" i="34"/>
  <c r="J80" i="34"/>
  <c r="H80" i="34"/>
  <c r="G80" i="34"/>
  <c r="F80" i="34"/>
  <c r="E80" i="34"/>
  <c r="D80" i="34"/>
  <c r="O79" i="34"/>
  <c r="L79" i="34"/>
  <c r="I79" i="34"/>
  <c r="C79" i="34" s="1"/>
  <c r="F79" i="34"/>
  <c r="O78" i="34"/>
  <c r="L78" i="34"/>
  <c r="L77" i="34" s="1"/>
  <c r="L76" i="34" s="1"/>
  <c r="I78" i="34"/>
  <c r="F78" i="34"/>
  <c r="N77" i="34"/>
  <c r="M77" i="34"/>
  <c r="M76" i="34" s="1"/>
  <c r="K77" i="34"/>
  <c r="J77" i="34"/>
  <c r="H77" i="34"/>
  <c r="G77" i="34"/>
  <c r="E77" i="34"/>
  <c r="D77" i="34"/>
  <c r="D76" i="34" s="1"/>
  <c r="K76" i="34"/>
  <c r="J76" i="34"/>
  <c r="H76" i="34"/>
  <c r="G76" i="34"/>
  <c r="O74" i="34"/>
  <c r="L74" i="34"/>
  <c r="I74" i="34"/>
  <c r="F74" i="34"/>
  <c r="C74" i="34" s="1"/>
  <c r="O73" i="34"/>
  <c r="L73" i="34"/>
  <c r="I73" i="34"/>
  <c r="F73" i="34"/>
  <c r="O72" i="34"/>
  <c r="L72" i="34"/>
  <c r="I72" i="34"/>
  <c r="C72" i="34" s="1"/>
  <c r="F72" i="34"/>
  <c r="O71" i="34"/>
  <c r="L71" i="34"/>
  <c r="I71" i="34"/>
  <c r="F71" i="34"/>
  <c r="O70" i="34"/>
  <c r="O69" i="34" s="1"/>
  <c r="L70" i="34"/>
  <c r="L69" i="34" s="1"/>
  <c r="L67" i="34" s="1"/>
  <c r="I70" i="34"/>
  <c r="F70" i="34"/>
  <c r="N69" i="34"/>
  <c r="M69" i="34"/>
  <c r="M67" i="34" s="1"/>
  <c r="K69" i="34"/>
  <c r="K67" i="34" s="1"/>
  <c r="J69" i="34"/>
  <c r="H69" i="34"/>
  <c r="H67" i="34" s="1"/>
  <c r="G69" i="34"/>
  <c r="G67" i="34" s="1"/>
  <c r="E69" i="34"/>
  <c r="D69" i="34"/>
  <c r="D67" i="34" s="1"/>
  <c r="O68" i="34"/>
  <c r="O67" i="34" s="1"/>
  <c r="L68" i="34"/>
  <c r="I68" i="34"/>
  <c r="F68" i="34"/>
  <c r="N67" i="34"/>
  <c r="J67" i="34"/>
  <c r="E67" i="34"/>
  <c r="O66" i="34"/>
  <c r="L66" i="34"/>
  <c r="I66" i="34"/>
  <c r="F66" i="34"/>
  <c r="C66" i="34"/>
  <c r="O65" i="34"/>
  <c r="L65" i="34"/>
  <c r="I65" i="34"/>
  <c r="F65" i="34"/>
  <c r="C65" i="34" s="1"/>
  <c r="O64" i="34"/>
  <c r="L64" i="34"/>
  <c r="I64" i="34"/>
  <c r="F64" i="34"/>
  <c r="O63" i="34"/>
  <c r="L63" i="34"/>
  <c r="I63" i="34"/>
  <c r="F63" i="34"/>
  <c r="C63" i="34" s="1"/>
  <c r="O62" i="34"/>
  <c r="L62" i="34"/>
  <c r="I62" i="34"/>
  <c r="F62" i="34"/>
  <c r="C62" i="34" s="1"/>
  <c r="O61" i="34"/>
  <c r="L61" i="34"/>
  <c r="I61" i="34"/>
  <c r="F61" i="34"/>
  <c r="O60" i="34"/>
  <c r="L60" i="34"/>
  <c r="I60" i="34"/>
  <c r="C60" i="34" s="1"/>
  <c r="F60" i="34"/>
  <c r="O59" i="34"/>
  <c r="L59" i="34"/>
  <c r="L58" i="34" s="1"/>
  <c r="I59" i="34"/>
  <c r="F59" i="34"/>
  <c r="O58" i="34"/>
  <c r="N58" i="34"/>
  <c r="M58" i="34"/>
  <c r="K58" i="34"/>
  <c r="J58" i="34"/>
  <c r="H58" i="34"/>
  <c r="G58" i="34"/>
  <c r="G54" i="34" s="1"/>
  <c r="G53" i="34" s="1"/>
  <c r="E58" i="34"/>
  <c r="D58" i="34"/>
  <c r="O57" i="34"/>
  <c r="L57" i="34"/>
  <c r="I57" i="34"/>
  <c r="F57" i="34"/>
  <c r="O56" i="34"/>
  <c r="O55" i="34" s="1"/>
  <c r="L56" i="34"/>
  <c r="L55" i="34" s="1"/>
  <c r="I56" i="34"/>
  <c r="I55" i="34" s="1"/>
  <c r="F56" i="34"/>
  <c r="N55" i="34"/>
  <c r="N54" i="34" s="1"/>
  <c r="M55" i="34"/>
  <c r="M54" i="34" s="1"/>
  <c r="M53" i="34" s="1"/>
  <c r="K55" i="34"/>
  <c r="J55" i="34"/>
  <c r="J54" i="34" s="1"/>
  <c r="J53" i="34" s="1"/>
  <c r="H55" i="34"/>
  <c r="H54" i="34" s="1"/>
  <c r="G55" i="34"/>
  <c r="F55" i="34"/>
  <c r="E55" i="34"/>
  <c r="D55" i="34"/>
  <c r="D54" i="34" s="1"/>
  <c r="D53" i="34" s="1"/>
  <c r="K54" i="34"/>
  <c r="K53" i="34" s="1"/>
  <c r="E54" i="34"/>
  <c r="E53" i="34" s="1"/>
  <c r="O47" i="34"/>
  <c r="C47" i="34"/>
  <c r="O46" i="34"/>
  <c r="O45" i="34" s="1"/>
  <c r="C46" i="34"/>
  <c r="N45" i="34"/>
  <c r="M45" i="34"/>
  <c r="C45" i="34"/>
  <c r="L44" i="34"/>
  <c r="I44" i="34"/>
  <c r="F44" i="34"/>
  <c r="C44" i="34"/>
  <c r="L43" i="34"/>
  <c r="K43" i="34"/>
  <c r="J43" i="34"/>
  <c r="I43" i="34"/>
  <c r="C43" i="34" s="1"/>
  <c r="H43" i="34"/>
  <c r="G43" i="34"/>
  <c r="F43" i="34"/>
  <c r="E43" i="34"/>
  <c r="D43" i="34"/>
  <c r="F42" i="34"/>
  <c r="C42" i="34"/>
  <c r="F41" i="34"/>
  <c r="C41" i="34" s="1"/>
  <c r="E41" i="34"/>
  <c r="D41" i="34"/>
  <c r="L40" i="34"/>
  <c r="C40" i="34" s="1"/>
  <c r="L39" i="34"/>
  <c r="C39" i="34"/>
  <c r="L38" i="34"/>
  <c r="C38" i="34" s="1"/>
  <c r="L37" i="34"/>
  <c r="C37" i="34"/>
  <c r="K36" i="34"/>
  <c r="J36" i="34"/>
  <c r="L35" i="34"/>
  <c r="C35" i="34" s="1"/>
  <c r="L34" i="34"/>
  <c r="C34" i="34"/>
  <c r="K33" i="34"/>
  <c r="J33" i="34"/>
  <c r="L32" i="34"/>
  <c r="K31" i="34"/>
  <c r="J31" i="34"/>
  <c r="L30" i="34"/>
  <c r="C30" i="34" s="1"/>
  <c r="L29" i="34"/>
  <c r="C29" i="34" s="1"/>
  <c r="L28" i="34"/>
  <c r="K27" i="34"/>
  <c r="J27" i="34"/>
  <c r="F25" i="34"/>
  <c r="C25" i="34" s="1"/>
  <c r="I24" i="34"/>
  <c r="F24" i="34"/>
  <c r="O23" i="34"/>
  <c r="L23" i="34"/>
  <c r="I23" i="34"/>
  <c r="C23" i="34" s="1"/>
  <c r="F23" i="34"/>
  <c r="O22" i="34"/>
  <c r="L22" i="34"/>
  <c r="L21" i="34" s="1"/>
  <c r="I22" i="34"/>
  <c r="F22" i="34"/>
  <c r="F21" i="34" s="1"/>
  <c r="O21" i="34"/>
  <c r="N21" i="34"/>
  <c r="N289" i="34" s="1"/>
  <c r="N288" i="34" s="1"/>
  <c r="M21" i="34"/>
  <c r="M20" i="34" s="1"/>
  <c r="K21" i="34"/>
  <c r="K289" i="34" s="1"/>
  <c r="K288" i="34" s="1"/>
  <c r="J21" i="34"/>
  <c r="H21" i="34"/>
  <c r="H289" i="34" s="1"/>
  <c r="G21" i="34"/>
  <c r="G289" i="34" s="1"/>
  <c r="G288" i="34" s="1"/>
  <c r="E21" i="34"/>
  <c r="D21" i="34"/>
  <c r="D289" i="34" s="1"/>
  <c r="D288" i="34" s="1"/>
  <c r="N20" i="34"/>
  <c r="D51" i="36" l="1"/>
  <c r="D50" i="36" s="1"/>
  <c r="C204" i="36"/>
  <c r="G51" i="36"/>
  <c r="H51" i="36"/>
  <c r="H50" i="36" s="1"/>
  <c r="C130" i="36"/>
  <c r="D24" i="36"/>
  <c r="C288" i="36"/>
  <c r="I75" i="36"/>
  <c r="I52" i="36" s="1"/>
  <c r="I51" i="36" s="1"/>
  <c r="I287" i="36" s="1"/>
  <c r="E51" i="36"/>
  <c r="E50" i="36" s="1"/>
  <c r="I194" i="36"/>
  <c r="O52" i="36"/>
  <c r="O51" i="36" s="1"/>
  <c r="O286" i="36"/>
  <c r="H287" i="36"/>
  <c r="N287" i="36"/>
  <c r="L75" i="36"/>
  <c r="L52" i="36" s="1"/>
  <c r="F195" i="36"/>
  <c r="C195" i="36" s="1"/>
  <c r="D20" i="36"/>
  <c r="C231" i="36"/>
  <c r="M286" i="36"/>
  <c r="M52" i="36"/>
  <c r="M51" i="36" s="1"/>
  <c r="G287" i="36"/>
  <c r="G50" i="36"/>
  <c r="J50" i="36"/>
  <c r="J287" i="36"/>
  <c r="L194" i="36"/>
  <c r="L51" i="36" s="1"/>
  <c r="I286" i="36"/>
  <c r="C26" i="36"/>
  <c r="L20" i="36"/>
  <c r="C269" i="36"/>
  <c r="L286" i="36"/>
  <c r="K50" i="36"/>
  <c r="K287" i="36"/>
  <c r="F53" i="36"/>
  <c r="C54" i="36"/>
  <c r="C174" i="36"/>
  <c r="F173" i="36"/>
  <c r="C173" i="36" s="1"/>
  <c r="C230" i="36"/>
  <c r="C83" i="36"/>
  <c r="F75" i="36"/>
  <c r="C75" i="36" s="1"/>
  <c r="L36" i="34"/>
  <c r="C36" i="34" s="1"/>
  <c r="L89" i="34"/>
  <c r="J173" i="34"/>
  <c r="I290" i="34"/>
  <c r="D20" i="34"/>
  <c r="I69" i="34"/>
  <c r="C70" i="34"/>
  <c r="I77" i="34"/>
  <c r="I76" i="34" s="1"/>
  <c r="N76" i="34"/>
  <c r="L187" i="34"/>
  <c r="O196" i="34"/>
  <c r="H204" i="34"/>
  <c r="L216" i="34"/>
  <c r="C271" i="34"/>
  <c r="C279" i="34"/>
  <c r="F276" i="34"/>
  <c r="L31" i="34"/>
  <c r="C32" i="34"/>
  <c r="C199" i="34"/>
  <c r="F198" i="34"/>
  <c r="H20" i="34"/>
  <c r="C28" i="34"/>
  <c r="L27" i="34"/>
  <c r="C27" i="34" s="1"/>
  <c r="L33" i="34"/>
  <c r="C33" i="34" s="1"/>
  <c r="H53" i="34"/>
  <c r="H52" i="34" s="1"/>
  <c r="K83" i="34"/>
  <c r="C91" i="34"/>
  <c r="C128" i="34"/>
  <c r="O160" i="34"/>
  <c r="C160" i="34" s="1"/>
  <c r="E173" i="34"/>
  <c r="C211" i="34"/>
  <c r="D204" i="34"/>
  <c r="K230" i="34"/>
  <c r="M259" i="34"/>
  <c r="J26" i="34"/>
  <c r="N53" i="34"/>
  <c r="O54" i="34"/>
  <c r="C64" i="34"/>
  <c r="E76" i="34"/>
  <c r="C80" i="34"/>
  <c r="C81" i="34"/>
  <c r="C82" i="34"/>
  <c r="E83" i="34"/>
  <c r="O89" i="34"/>
  <c r="C109" i="34"/>
  <c r="C110" i="34"/>
  <c r="C115" i="34"/>
  <c r="L116" i="34"/>
  <c r="C124" i="34"/>
  <c r="N130" i="34"/>
  <c r="M130" i="34"/>
  <c r="C149" i="34"/>
  <c r="C150" i="34"/>
  <c r="C152" i="34"/>
  <c r="C153" i="34"/>
  <c r="O151" i="34"/>
  <c r="C161" i="34"/>
  <c r="C162" i="34"/>
  <c r="C184" i="34"/>
  <c r="D195" i="34"/>
  <c r="H195" i="34"/>
  <c r="C201" i="34"/>
  <c r="C218" i="34"/>
  <c r="G231" i="34"/>
  <c r="G230" i="34" s="1"/>
  <c r="C257" i="34"/>
  <c r="I270" i="34"/>
  <c r="I269" i="34" s="1"/>
  <c r="C285" i="34"/>
  <c r="C292" i="34"/>
  <c r="J289" i="34"/>
  <c r="J288" i="34" s="1"/>
  <c r="O289" i="34"/>
  <c r="K26" i="34"/>
  <c r="C57" i="34"/>
  <c r="O77" i="34"/>
  <c r="O76" i="34" s="1"/>
  <c r="N83" i="34"/>
  <c r="L84" i="34"/>
  <c r="C92" i="34"/>
  <c r="C94" i="34"/>
  <c r="C97" i="34"/>
  <c r="O95" i="34"/>
  <c r="C113" i="34"/>
  <c r="C114" i="34"/>
  <c r="C117" i="34"/>
  <c r="C118" i="34"/>
  <c r="H83" i="34"/>
  <c r="H75" i="34" s="1"/>
  <c r="L122" i="34"/>
  <c r="C133" i="34"/>
  <c r="O131" i="34"/>
  <c r="L136" i="34"/>
  <c r="L130" i="34" s="1"/>
  <c r="C158" i="34"/>
  <c r="C172" i="34"/>
  <c r="E195" i="34"/>
  <c r="C210" i="34"/>
  <c r="C220" i="34"/>
  <c r="C222" i="34"/>
  <c r="C248" i="34"/>
  <c r="N230" i="34"/>
  <c r="C266" i="34"/>
  <c r="L270" i="34"/>
  <c r="L269" i="34" s="1"/>
  <c r="I283" i="34"/>
  <c r="C296" i="34"/>
  <c r="E289" i="34"/>
  <c r="E288" i="34" s="1"/>
  <c r="C24" i="34"/>
  <c r="F58" i="34"/>
  <c r="F54" i="34" s="1"/>
  <c r="C61" i="34"/>
  <c r="C71" i="34"/>
  <c r="C73" i="34"/>
  <c r="C86" i="34"/>
  <c r="M83" i="34"/>
  <c r="M75" i="34" s="1"/>
  <c r="M52" i="34" s="1"/>
  <c r="C93" i="34"/>
  <c r="C100" i="34"/>
  <c r="C102" i="34"/>
  <c r="D83" i="34"/>
  <c r="D75" i="34" s="1"/>
  <c r="D286" i="34" s="1"/>
  <c r="O122" i="34"/>
  <c r="I131" i="34"/>
  <c r="C137" i="34"/>
  <c r="C138" i="34"/>
  <c r="O144" i="34"/>
  <c r="L144" i="34"/>
  <c r="L151" i="34"/>
  <c r="C164" i="34"/>
  <c r="N174" i="34"/>
  <c r="N173" i="34" s="1"/>
  <c r="I179" i="34"/>
  <c r="I174" i="34" s="1"/>
  <c r="I173" i="34" s="1"/>
  <c r="M204" i="34"/>
  <c r="M195" i="34" s="1"/>
  <c r="C212" i="34"/>
  <c r="C214" i="34"/>
  <c r="C221" i="34"/>
  <c r="C224" i="34"/>
  <c r="C226" i="34"/>
  <c r="G204" i="34"/>
  <c r="G195" i="34" s="1"/>
  <c r="K204" i="34"/>
  <c r="K195" i="34" s="1"/>
  <c r="C228" i="34"/>
  <c r="M230" i="34"/>
  <c r="C240" i="34"/>
  <c r="C245" i="34"/>
  <c r="C254" i="34"/>
  <c r="O252" i="34"/>
  <c r="O251" i="34" s="1"/>
  <c r="O230" i="34" s="1"/>
  <c r="J259" i="34"/>
  <c r="C277" i="34"/>
  <c r="C278" i="34"/>
  <c r="O276" i="34"/>
  <c r="O270" i="34" s="1"/>
  <c r="O269" i="34" s="1"/>
  <c r="O53" i="34"/>
  <c r="L26" i="34"/>
  <c r="C31" i="34"/>
  <c r="L20" i="34"/>
  <c r="I67" i="34"/>
  <c r="J20" i="34"/>
  <c r="G52" i="34"/>
  <c r="G51" i="34" s="1"/>
  <c r="F289" i="34"/>
  <c r="F20" i="34"/>
  <c r="L54" i="34"/>
  <c r="L53" i="34" s="1"/>
  <c r="C58" i="34"/>
  <c r="C154" i="34"/>
  <c r="F151" i="34"/>
  <c r="C209" i="34"/>
  <c r="I205" i="34"/>
  <c r="G194" i="34"/>
  <c r="C234" i="34"/>
  <c r="F233" i="34"/>
  <c r="C237" i="34"/>
  <c r="I235" i="34"/>
  <c r="F259" i="34"/>
  <c r="C260" i="34"/>
  <c r="M289" i="34"/>
  <c r="M288" i="34" s="1"/>
  <c r="C298" i="34"/>
  <c r="E20" i="34"/>
  <c r="H288" i="34"/>
  <c r="C22" i="34"/>
  <c r="C55" i="34"/>
  <c r="C59" i="34"/>
  <c r="C78" i="34"/>
  <c r="F77" i="34"/>
  <c r="J83" i="34"/>
  <c r="J75" i="34" s="1"/>
  <c r="C85" i="34"/>
  <c r="C104" i="34"/>
  <c r="C105" i="34"/>
  <c r="C106" i="34"/>
  <c r="F103" i="34"/>
  <c r="F112" i="34"/>
  <c r="O116" i="34"/>
  <c r="C125" i="34"/>
  <c r="C129" i="34"/>
  <c r="J130" i="34"/>
  <c r="F136" i="34"/>
  <c r="C140" i="34"/>
  <c r="C145" i="34"/>
  <c r="I151" i="34"/>
  <c r="C156" i="34"/>
  <c r="C157" i="34"/>
  <c r="C168" i="34"/>
  <c r="C181" i="34"/>
  <c r="C182" i="34"/>
  <c r="F179" i="34"/>
  <c r="C179" i="34" s="1"/>
  <c r="J187" i="34"/>
  <c r="N187" i="34"/>
  <c r="I58" i="34"/>
  <c r="I54" i="34" s="1"/>
  <c r="C68" i="34"/>
  <c r="F69" i="34"/>
  <c r="N75" i="34"/>
  <c r="C84" i="34"/>
  <c r="C88" i="34"/>
  <c r="C96" i="34"/>
  <c r="C98" i="34"/>
  <c r="F95" i="34"/>
  <c r="K130" i="34"/>
  <c r="K75" i="34" s="1"/>
  <c r="C132" i="34"/>
  <c r="C134" i="34"/>
  <c r="F131" i="34"/>
  <c r="C144" i="34"/>
  <c r="C148" i="34"/>
  <c r="O174" i="34"/>
  <c r="O173" i="34" s="1"/>
  <c r="D194" i="34"/>
  <c r="L252" i="34"/>
  <c r="L251" i="34" s="1"/>
  <c r="C256" i="34"/>
  <c r="I21" i="34"/>
  <c r="C56" i="34"/>
  <c r="G20" i="34"/>
  <c r="K20" i="34"/>
  <c r="O20" i="34"/>
  <c r="C90" i="34"/>
  <c r="F89" i="34"/>
  <c r="I95" i="34"/>
  <c r="C101" i="34"/>
  <c r="L103" i="34"/>
  <c r="L83" i="34" s="1"/>
  <c r="C108" i="34"/>
  <c r="O112" i="34"/>
  <c r="F116" i="34"/>
  <c r="I116" i="34"/>
  <c r="C121" i="34"/>
  <c r="I130" i="34"/>
  <c r="O136" i="34"/>
  <c r="C142" i="34"/>
  <c r="F141" i="34"/>
  <c r="C141" i="34" s="1"/>
  <c r="O165" i="34"/>
  <c r="L173" i="34"/>
  <c r="K173" i="34"/>
  <c r="C177" i="34"/>
  <c r="C178" i="34"/>
  <c r="F175" i="34"/>
  <c r="C250" i="34"/>
  <c r="F246" i="34"/>
  <c r="I122" i="34"/>
  <c r="I166" i="34"/>
  <c r="I165" i="34" s="1"/>
  <c r="C176" i="34"/>
  <c r="C180" i="34"/>
  <c r="C185" i="34"/>
  <c r="F191" i="34"/>
  <c r="F187" i="34" s="1"/>
  <c r="I196" i="34"/>
  <c r="C197" i="34"/>
  <c r="L205" i="34"/>
  <c r="L204" i="34" s="1"/>
  <c r="L195" i="34" s="1"/>
  <c r="C208" i="34"/>
  <c r="C232" i="34"/>
  <c r="C236" i="34"/>
  <c r="L235" i="34"/>
  <c r="L238" i="34"/>
  <c r="C242" i="34"/>
  <c r="F238" i="34"/>
  <c r="C249" i="34"/>
  <c r="I246" i="34"/>
  <c r="J230" i="34"/>
  <c r="J194" i="34" s="1"/>
  <c r="I260" i="34"/>
  <c r="C261" i="34"/>
  <c r="L264" i="34"/>
  <c r="L259" i="34" s="1"/>
  <c r="C268" i="34"/>
  <c r="J270" i="34"/>
  <c r="J269" i="34" s="1"/>
  <c r="C282" i="34"/>
  <c r="F281" i="34"/>
  <c r="C281" i="34" s="1"/>
  <c r="G286" i="34"/>
  <c r="F122" i="34"/>
  <c r="F166" i="34"/>
  <c r="C186" i="34"/>
  <c r="F196" i="34"/>
  <c r="C198" i="34"/>
  <c r="E194" i="34"/>
  <c r="C206" i="34"/>
  <c r="F205" i="34"/>
  <c r="O205" i="34"/>
  <c r="O216" i="34"/>
  <c r="H231" i="34"/>
  <c r="H230" i="34" s="1"/>
  <c r="H286" i="34" s="1"/>
  <c r="C241" i="34"/>
  <c r="I238" i="34"/>
  <c r="C244" i="34"/>
  <c r="F252" i="34"/>
  <c r="I252" i="34"/>
  <c r="I251" i="34" s="1"/>
  <c r="C253" i="34"/>
  <c r="F270" i="34"/>
  <c r="C272" i="34"/>
  <c r="C273" i="34"/>
  <c r="C284" i="34"/>
  <c r="L283" i="34"/>
  <c r="O290" i="34"/>
  <c r="O288" i="34" s="1"/>
  <c r="I188" i="34"/>
  <c r="C189" i="34"/>
  <c r="I192" i="34"/>
  <c r="I191" i="34" s="1"/>
  <c r="C193" i="34"/>
  <c r="N195" i="34"/>
  <c r="I216" i="34"/>
  <c r="C216" i="34" s="1"/>
  <c r="C217" i="34"/>
  <c r="I264" i="34"/>
  <c r="C264" i="34" s="1"/>
  <c r="C265" i="34"/>
  <c r="C280" i="34"/>
  <c r="C293" i="34"/>
  <c r="C294" i="34"/>
  <c r="F290" i="34"/>
  <c r="Q121" i="33"/>
  <c r="P121" i="33"/>
  <c r="O121" i="33"/>
  <c r="N121" i="33"/>
  <c r="M121" i="33"/>
  <c r="L121" i="33"/>
  <c r="K121" i="33"/>
  <c r="J121" i="33"/>
  <c r="I121" i="33"/>
  <c r="R117" i="33"/>
  <c r="R116" i="33"/>
  <c r="R107" i="33"/>
  <c r="R106" i="33"/>
  <c r="H92" i="33"/>
  <c r="H121" i="33" s="1"/>
  <c r="G92" i="33"/>
  <c r="F92" i="33"/>
  <c r="F121" i="33" s="1"/>
  <c r="E92" i="33"/>
  <c r="E9" i="33" s="1"/>
  <c r="E10" i="33" s="1"/>
  <c r="D92" i="33"/>
  <c r="A92" i="33"/>
  <c r="R77" i="33"/>
  <c r="R76" i="33"/>
  <c r="R6" i="33" s="1"/>
  <c r="E76" i="33"/>
  <c r="D76" i="33"/>
  <c r="D121" i="33" s="1"/>
  <c r="Q68" i="33"/>
  <c r="P68" i="33"/>
  <c r="O68" i="33"/>
  <c r="N68" i="33"/>
  <c r="M68" i="33"/>
  <c r="L68" i="33"/>
  <c r="K68" i="33"/>
  <c r="J68" i="33"/>
  <c r="I68" i="33"/>
  <c r="H68" i="33"/>
  <c r="G68" i="33"/>
  <c r="F68" i="33"/>
  <c r="E68" i="33"/>
  <c r="J66" i="33"/>
  <c r="I66" i="33"/>
  <c r="H66" i="33"/>
  <c r="G66" i="33"/>
  <c r="F66" i="33"/>
  <c r="E66" i="33"/>
  <c r="D66" i="33"/>
  <c r="G63" i="33"/>
  <c r="G121" i="33" s="1"/>
  <c r="A63" i="33"/>
  <c r="P64" i="33" s="1"/>
  <c r="N62" i="33"/>
  <c r="M62" i="33"/>
  <c r="L62" i="33"/>
  <c r="K62" i="33"/>
  <c r="J62" i="33"/>
  <c r="I62" i="33"/>
  <c r="H62" i="33"/>
  <c r="G62" i="33"/>
  <c r="F62" i="33"/>
  <c r="E62" i="33"/>
  <c r="D62" i="33" s="1"/>
  <c r="O60" i="33"/>
  <c r="N60" i="33"/>
  <c r="M60" i="33"/>
  <c r="L60" i="33"/>
  <c r="K60" i="33"/>
  <c r="J60" i="33"/>
  <c r="I60" i="33"/>
  <c r="H60" i="33"/>
  <c r="G60" i="33"/>
  <c r="F60" i="33"/>
  <c r="E60" i="33"/>
  <c r="D60" i="33"/>
  <c r="N58" i="33"/>
  <c r="M58" i="33"/>
  <c r="L58" i="33"/>
  <c r="K58" i="33"/>
  <c r="J58" i="33"/>
  <c r="I58" i="33"/>
  <c r="H58" i="33"/>
  <c r="G58" i="33"/>
  <c r="F58" i="33"/>
  <c r="E58" i="33"/>
  <c r="D58" i="33" s="1"/>
  <c r="O56" i="33"/>
  <c r="N56" i="33"/>
  <c r="M56" i="33"/>
  <c r="L56" i="33"/>
  <c r="K56" i="33"/>
  <c r="J56" i="33"/>
  <c r="I56" i="33"/>
  <c r="H56" i="33"/>
  <c r="G56" i="33"/>
  <c r="F56" i="33"/>
  <c r="E56" i="33"/>
  <c r="D56" i="33"/>
  <c r="M54" i="33"/>
  <c r="L54" i="33"/>
  <c r="I54" i="33"/>
  <c r="H54" i="33"/>
  <c r="E54" i="33"/>
  <c r="D54" i="33" s="1"/>
  <c r="A53" i="33"/>
  <c r="N54" i="33" s="1"/>
  <c r="P52" i="33"/>
  <c r="O52" i="33"/>
  <c r="N52" i="33"/>
  <c r="M52" i="33"/>
  <c r="L52" i="33"/>
  <c r="K52" i="33"/>
  <c r="J52" i="33"/>
  <c r="I52" i="33"/>
  <c r="H52" i="33"/>
  <c r="G52" i="33"/>
  <c r="F52" i="33"/>
  <c r="E52" i="33"/>
  <c r="O50" i="33"/>
  <c r="N50" i="33"/>
  <c r="M50" i="33"/>
  <c r="L50" i="33"/>
  <c r="K50" i="33"/>
  <c r="J50" i="33"/>
  <c r="I50" i="33"/>
  <c r="H50" i="33"/>
  <c r="G50" i="33"/>
  <c r="F50" i="33"/>
  <c r="E50" i="33" s="1"/>
  <c r="O48" i="33"/>
  <c r="N48" i="33"/>
  <c r="M48" i="33"/>
  <c r="L48" i="33"/>
  <c r="K48" i="33"/>
  <c r="J48" i="33"/>
  <c r="I48" i="33"/>
  <c r="H48" i="33"/>
  <c r="G48" i="33"/>
  <c r="F48" i="33"/>
  <c r="E48" i="33"/>
  <c r="O46" i="33"/>
  <c r="N46" i="33"/>
  <c r="M46" i="33"/>
  <c r="L46" i="33"/>
  <c r="K46" i="33"/>
  <c r="J46" i="33"/>
  <c r="I46" i="33"/>
  <c r="H46" i="33"/>
  <c r="G46" i="33"/>
  <c r="F46" i="33"/>
  <c r="D46" i="33"/>
  <c r="E46" i="33" s="1"/>
  <c r="Q44" i="33"/>
  <c r="N44" i="33"/>
  <c r="M44" i="33"/>
  <c r="J44" i="33"/>
  <c r="I44" i="33"/>
  <c r="F44" i="33"/>
  <c r="G44" i="33" s="1"/>
  <c r="E44" i="33"/>
  <c r="A43" i="33"/>
  <c r="O44" i="33" s="1"/>
  <c r="P42" i="33"/>
  <c r="O42" i="33"/>
  <c r="N42" i="33"/>
  <c r="M42" i="33"/>
  <c r="L42" i="33"/>
  <c r="K42" i="33"/>
  <c r="J42" i="33"/>
  <c r="I42" i="33"/>
  <c r="H42" i="33"/>
  <c r="G42" i="33"/>
  <c r="D42" i="33"/>
  <c r="E42" i="33" s="1"/>
  <c r="F42" i="33" s="1"/>
  <c r="Q40" i="33"/>
  <c r="Q11" i="33" s="1"/>
  <c r="Q12" i="33" s="1"/>
  <c r="M40" i="33"/>
  <c r="I40" i="33"/>
  <c r="E40" i="33"/>
  <c r="F40" i="33" s="1"/>
  <c r="A39" i="33"/>
  <c r="N40" i="33" s="1"/>
  <c r="P38" i="33"/>
  <c r="O38" i="33"/>
  <c r="N38" i="33"/>
  <c r="M38" i="33"/>
  <c r="L38" i="33"/>
  <c r="K38" i="33"/>
  <c r="J38" i="33"/>
  <c r="I38" i="33"/>
  <c r="H38" i="33"/>
  <c r="G38" i="33"/>
  <c r="F38" i="33"/>
  <c r="E38" i="33"/>
  <c r="D38" i="33"/>
  <c r="P36" i="33"/>
  <c r="O36" i="33"/>
  <c r="N36" i="33"/>
  <c r="L36" i="33"/>
  <c r="K36" i="33"/>
  <c r="J36" i="33"/>
  <c r="I36" i="33"/>
  <c r="H36" i="33"/>
  <c r="G36" i="33"/>
  <c r="F36" i="33"/>
  <c r="E36" i="33"/>
  <c r="P34" i="33"/>
  <c r="O34" i="33"/>
  <c r="N34" i="33"/>
  <c r="M34" i="33"/>
  <c r="L34" i="33"/>
  <c r="K34" i="33"/>
  <c r="J34" i="33"/>
  <c r="I34" i="33"/>
  <c r="H34" i="33"/>
  <c r="G34" i="33"/>
  <c r="F34" i="33"/>
  <c r="E34" i="33"/>
  <c r="Q32" i="33"/>
  <c r="P32" i="33"/>
  <c r="O32" i="33"/>
  <c r="N32" i="33"/>
  <c r="M32" i="33"/>
  <c r="L32" i="33"/>
  <c r="K32" i="33"/>
  <c r="J32" i="33"/>
  <c r="I32" i="33"/>
  <c r="H32" i="33"/>
  <c r="G32" i="33"/>
  <c r="F32" i="33"/>
  <c r="Q30" i="33"/>
  <c r="P30" i="33"/>
  <c r="O30" i="33"/>
  <c r="N30" i="33"/>
  <c r="M30" i="33"/>
  <c r="L30" i="33"/>
  <c r="K30" i="33"/>
  <c r="J30" i="33"/>
  <c r="I30" i="33"/>
  <c r="H30" i="33"/>
  <c r="G30" i="33"/>
  <c r="F30" i="33"/>
  <c r="E30" i="33"/>
  <c r="Q28" i="33"/>
  <c r="P28" i="33"/>
  <c r="O28" i="33"/>
  <c r="N28" i="33"/>
  <c r="M28" i="33"/>
  <c r="L28" i="33"/>
  <c r="K28" i="33"/>
  <c r="J28" i="33"/>
  <c r="I28" i="33"/>
  <c r="H28" i="33"/>
  <c r="G28" i="33"/>
  <c r="F28" i="33"/>
  <c r="R27" i="33"/>
  <c r="O26" i="33"/>
  <c r="N26" i="33"/>
  <c r="M26" i="33"/>
  <c r="L26" i="33"/>
  <c r="K26" i="33"/>
  <c r="J26" i="33"/>
  <c r="I26" i="33"/>
  <c r="H26" i="33"/>
  <c r="G26" i="33"/>
  <c r="F26" i="33"/>
  <c r="E26" i="33" s="1"/>
  <c r="O24" i="33"/>
  <c r="N24" i="33"/>
  <c r="M24" i="33"/>
  <c r="L24" i="33"/>
  <c r="K24" i="33"/>
  <c r="J24" i="33"/>
  <c r="I24" i="33"/>
  <c r="H24" i="33"/>
  <c r="G24" i="33"/>
  <c r="F24" i="33"/>
  <c r="E24" i="33" s="1"/>
  <c r="P22" i="33"/>
  <c r="O22" i="33"/>
  <c r="N22" i="33"/>
  <c r="M22" i="33"/>
  <c r="L22" i="33"/>
  <c r="K22" i="33"/>
  <c r="J22" i="33"/>
  <c r="I22" i="33"/>
  <c r="H22" i="33"/>
  <c r="G22" i="33"/>
  <c r="F22" i="33"/>
  <c r="Q20" i="33"/>
  <c r="Q119" i="33" s="1"/>
  <c r="P20" i="33"/>
  <c r="O20" i="33"/>
  <c r="N20" i="33"/>
  <c r="M20" i="33"/>
  <c r="L20" i="33"/>
  <c r="K20" i="33"/>
  <c r="J20" i="33"/>
  <c r="I20" i="33"/>
  <c r="H20" i="33"/>
  <c r="G20" i="33"/>
  <c r="F20" i="33"/>
  <c r="E20" i="33"/>
  <c r="R19" i="33"/>
  <c r="R121" i="33" s="1"/>
  <c r="N18" i="33"/>
  <c r="M18" i="33"/>
  <c r="L18" i="33"/>
  <c r="J18" i="33"/>
  <c r="I18" i="33"/>
  <c r="H18" i="33"/>
  <c r="F18" i="33"/>
  <c r="E18" i="33"/>
  <c r="A17" i="33"/>
  <c r="K18" i="33" s="1"/>
  <c r="R14" i="33"/>
  <c r="Q14" i="33"/>
  <c r="R13" i="33"/>
  <c r="Q13" i="33"/>
  <c r="P13" i="33"/>
  <c r="O13" i="33"/>
  <c r="N13" i="33"/>
  <c r="M13" i="33"/>
  <c r="L13" i="33"/>
  <c r="K13" i="33"/>
  <c r="J13" i="33"/>
  <c r="I13" i="33"/>
  <c r="H13" i="33"/>
  <c r="G13" i="33"/>
  <c r="F13" i="33"/>
  <c r="E13" i="33"/>
  <c r="D13" i="33"/>
  <c r="R11" i="33"/>
  <c r="Q10" i="33"/>
  <c r="N10" i="33"/>
  <c r="M10" i="33"/>
  <c r="J10" i="33"/>
  <c r="I10" i="33"/>
  <c r="F10" i="33"/>
  <c r="Q9" i="33"/>
  <c r="P9" i="33"/>
  <c r="P10" i="33" s="1"/>
  <c r="O9" i="33"/>
  <c r="O10" i="33" s="1"/>
  <c r="N9" i="33"/>
  <c r="M9" i="33"/>
  <c r="L9" i="33"/>
  <c r="L10" i="33" s="1"/>
  <c r="K9" i="33"/>
  <c r="K10" i="33" s="1"/>
  <c r="J9" i="33"/>
  <c r="I9" i="33"/>
  <c r="H9" i="33"/>
  <c r="H10" i="33" s="1"/>
  <c r="G9" i="33"/>
  <c r="G10" i="33" s="1"/>
  <c r="F9" i="33"/>
  <c r="D9" i="33"/>
  <c r="D10" i="33" s="1"/>
  <c r="Q6" i="33"/>
  <c r="Q7" i="33" s="1"/>
  <c r="E287" i="36" l="1"/>
  <c r="O287" i="36"/>
  <c r="O50" i="36"/>
  <c r="I50" i="36"/>
  <c r="D287" i="36"/>
  <c r="F24" i="36"/>
  <c r="F194" i="36"/>
  <c r="C194" i="36" s="1"/>
  <c r="L50" i="36"/>
  <c r="L287" i="36"/>
  <c r="M50" i="36"/>
  <c r="M287" i="36"/>
  <c r="C53" i="36"/>
  <c r="F52" i="36"/>
  <c r="F286" i="36"/>
  <c r="C286" i="36" s="1"/>
  <c r="L231" i="34"/>
  <c r="L230" i="34" s="1"/>
  <c r="O130" i="34"/>
  <c r="D51" i="34"/>
  <c r="D287" i="34" s="1"/>
  <c r="M194" i="34"/>
  <c r="M51" i="34" s="1"/>
  <c r="E75" i="34"/>
  <c r="D52" i="34"/>
  <c r="L75" i="34"/>
  <c r="I231" i="34"/>
  <c r="O83" i="34"/>
  <c r="I83" i="34"/>
  <c r="I75" i="34" s="1"/>
  <c r="C136" i="34"/>
  <c r="K194" i="34"/>
  <c r="C276" i="34"/>
  <c r="C290" i="34"/>
  <c r="N194" i="34"/>
  <c r="C89" i="34"/>
  <c r="N52" i="34"/>
  <c r="K286" i="34"/>
  <c r="K52" i="34"/>
  <c r="K51" i="34" s="1"/>
  <c r="J286" i="34"/>
  <c r="J52" i="34"/>
  <c r="J51" i="34" s="1"/>
  <c r="I53" i="34"/>
  <c r="C54" i="34"/>
  <c r="L286" i="34"/>
  <c r="C283" i="34"/>
  <c r="F251" i="34"/>
  <c r="C251" i="34" s="1"/>
  <c r="C252" i="34"/>
  <c r="F231" i="34"/>
  <c r="C233" i="34"/>
  <c r="L194" i="34"/>
  <c r="C270" i="34"/>
  <c r="F269" i="34"/>
  <c r="C166" i="34"/>
  <c r="F165" i="34"/>
  <c r="C165" i="34" s="1"/>
  <c r="M286" i="34"/>
  <c r="I259" i="34"/>
  <c r="I230" i="34" s="1"/>
  <c r="C238" i="34"/>
  <c r="C191" i="34"/>
  <c r="C246" i="34"/>
  <c r="H194" i="34"/>
  <c r="H51" i="34" s="1"/>
  <c r="F83" i="34"/>
  <c r="C83" i="34" s="1"/>
  <c r="C112" i="34"/>
  <c r="C77" i="34"/>
  <c r="F76" i="34"/>
  <c r="F288" i="34"/>
  <c r="C259" i="34"/>
  <c r="C151" i="34"/>
  <c r="C192" i="34"/>
  <c r="I289" i="34"/>
  <c r="I288" i="34" s="1"/>
  <c r="I20" i="34"/>
  <c r="C20" i="34" s="1"/>
  <c r="O75" i="34"/>
  <c r="O52" i="34" s="1"/>
  <c r="C21" i="34"/>
  <c r="I187" i="34"/>
  <c r="N286" i="34"/>
  <c r="O204" i="34"/>
  <c r="O195" i="34" s="1"/>
  <c r="C122" i="34"/>
  <c r="C188" i="34"/>
  <c r="C103" i="34"/>
  <c r="C235" i="34"/>
  <c r="L52" i="34"/>
  <c r="C26" i="34"/>
  <c r="C205" i="34"/>
  <c r="F204" i="34"/>
  <c r="F195" i="34"/>
  <c r="C196" i="34"/>
  <c r="C187" i="34"/>
  <c r="F174" i="34"/>
  <c r="C175" i="34"/>
  <c r="C116" i="34"/>
  <c r="F130" i="34"/>
  <c r="C130" i="34" s="1"/>
  <c r="C131" i="34"/>
  <c r="C95" i="34"/>
  <c r="C69" i="34"/>
  <c r="F67" i="34"/>
  <c r="I204" i="34"/>
  <c r="I195" i="34" s="1"/>
  <c r="G50" i="34"/>
  <c r="G287" i="34"/>
  <c r="L289" i="34"/>
  <c r="L288" i="34" s="1"/>
  <c r="N119" i="33"/>
  <c r="N14" i="33"/>
  <c r="G40" i="33"/>
  <c r="K64" i="33"/>
  <c r="R9" i="33"/>
  <c r="R10" i="33" s="1"/>
  <c r="A14" i="33"/>
  <c r="O14" i="33"/>
  <c r="G18" i="33"/>
  <c r="K40" i="33"/>
  <c r="K6" i="33" s="1"/>
  <c r="K7" i="33" s="1"/>
  <c r="O40" i="33"/>
  <c r="O11" i="33" s="1"/>
  <c r="O12" i="33" s="1"/>
  <c r="H44" i="33"/>
  <c r="H14" i="33" s="1"/>
  <c r="L44" i="33"/>
  <c r="L14" i="33" s="1"/>
  <c r="P44" i="33"/>
  <c r="G54" i="33"/>
  <c r="K54" i="33"/>
  <c r="K119" i="33" s="1"/>
  <c r="E64" i="33"/>
  <c r="F64" i="33" s="1"/>
  <c r="F6" i="33" s="1"/>
  <c r="F7" i="33" s="1"/>
  <c r="I64" i="33"/>
  <c r="I119" i="33" s="1"/>
  <c r="M64" i="33"/>
  <c r="R119" i="33"/>
  <c r="O64" i="33"/>
  <c r="O119" i="33" s="1"/>
  <c r="E121" i="33"/>
  <c r="I11" i="33"/>
  <c r="I12" i="33" s="1"/>
  <c r="M11" i="33"/>
  <c r="M12" i="33" s="1"/>
  <c r="D18" i="33"/>
  <c r="H40" i="33"/>
  <c r="H119" i="33" s="1"/>
  <c r="L40" i="33"/>
  <c r="L6" i="33" s="1"/>
  <c r="L7" i="33" s="1"/>
  <c r="P40" i="33"/>
  <c r="P6" i="33" s="1"/>
  <c r="P7" i="33" s="1"/>
  <c r="J64" i="33"/>
  <c r="N64" i="33"/>
  <c r="N11" i="33" s="1"/>
  <c r="N12" i="33" s="1"/>
  <c r="G64" i="33"/>
  <c r="N6" i="33"/>
  <c r="N7" i="33" s="1"/>
  <c r="J40" i="33"/>
  <c r="J14" i="33" s="1"/>
  <c r="K44" i="33"/>
  <c r="K14" i="33" s="1"/>
  <c r="F54" i="33"/>
  <c r="F14" i="33" s="1"/>
  <c r="J54" i="33"/>
  <c r="H64" i="33"/>
  <c r="L64" i="33"/>
  <c r="G22" i="31"/>
  <c r="G21" i="31"/>
  <c r="G20" i="31"/>
  <c r="G19" i="31"/>
  <c r="G18" i="31"/>
  <c r="G17" i="31"/>
  <c r="G16" i="31"/>
  <c r="G15" i="31"/>
  <c r="G14" i="31"/>
  <c r="G12" i="31" s="1"/>
  <c r="G13" i="31"/>
  <c r="F12" i="31"/>
  <c r="E12" i="31"/>
  <c r="F20" i="36" l="1"/>
  <c r="C20" i="36" s="1"/>
  <c r="C24" i="36"/>
  <c r="F51" i="36"/>
  <c r="C52" i="36"/>
  <c r="M50" i="34"/>
  <c r="M287" i="34"/>
  <c r="I194" i="34"/>
  <c r="C288" i="34"/>
  <c r="D50" i="34"/>
  <c r="N51" i="34"/>
  <c r="E52" i="34"/>
  <c r="E51" i="34" s="1"/>
  <c r="E286" i="34"/>
  <c r="C174" i="34"/>
  <c r="F173" i="34"/>
  <c r="C173" i="34" s="1"/>
  <c r="J50" i="34"/>
  <c r="J287" i="34"/>
  <c r="C67" i="34"/>
  <c r="F53" i="34"/>
  <c r="C204" i="34"/>
  <c r="C289" i="34"/>
  <c r="F75" i="34"/>
  <c r="C75" i="34" s="1"/>
  <c r="C76" i="34"/>
  <c r="H287" i="34"/>
  <c r="H50" i="34"/>
  <c r="C269" i="34"/>
  <c r="F194" i="34"/>
  <c r="C195" i="34"/>
  <c r="L51" i="34"/>
  <c r="F230" i="34"/>
  <c r="C230" i="34" s="1"/>
  <c r="C231" i="34"/>
  <c r="I52" i="34"/>
  <c r="I51" i="34" s="1"/>
  <c r="K50" i="34"/>
  <c r="K287" i="34"/>
  <c r="O194" i="34"/>
  <c r="O51" i="34" s="1"/>
  <c r="O286" i="34"/>
  <c r="I286" i="34"/>
  <c r="H6" i="33"/>
  <c r="H7" i="33" s="1"/>
  <c r="L119" i="33"/>
  <c r="M14" i="33"/>
  <c r="M6" i="33"/>
  <c r="M7" i="33" s="1"/>
  <c r="P119" i="33"/>
  <c r="E6" i="33"/>
  <c r="E7" i="33" s="1"/>
  <c r="F11" i="33"/>
  <c r="F12" i="33" s="1"/>
  <c r="O6" i="33"/>
  <c r="O7" i="33" s="1"/>
  <c r="M119" i="33"/>
  <c r="K11" i="33"/>
  <c r="K12" i="33" s="1"/>
  <c r="H11" i="33"/>
  <c r="H12" i="33" s="1"/>
  <c r="E11" i="33"/>
  <c r="E12" i="33" s="1"/>
  <c r="I14" i="33"/>
  <c r="I6" i="33"/>
  <c r="I7" i="33" s="1"/>
  <c r="P11" i="33"/>
  <c r="P12" i="33" s="1"/>
  <c r="E14" i="33"/>
  <c r="P14" i="33"/>
  <c r="J119" i="33"/>
  <c r="J11" i="33"/>
  <c r="J12" i="33" s="1"/>
  <c r="D14" i="33"/>
  <c r="D6" i="33"/>
  <c r="D7" i="33" s="1"/>
  <c r="D11" i="33"/>
  <c r="D12" i="33" s="1"/>
  <c r="D119" i="33"/>
  <c r="G119" i="33"/>
  <c r="G11" i="33"/>
  <c r="G12" i="33" s="1"/>
  <c r="G14" i="33"/>
  <c r="G6" i="33"/>
  <c r="G7" i="33" s="1"/>
  <c r="L11" i="33"/>
  <c r="L12" i="33" s="1"/>
  <c r="J6" i="33"/>
  <c r="J7" i="33" s="1"/>
  <c r="F119" i="33"/>
  <c r="E119" i="33"/>
  <c r="O298" i="30"/>
  <c r="L298" i="30"/>
  <c r="I298" i="30"/>
  <c r="F298" i="30"/>
  <c r="O297" i="30"/>
  <c r="L297" i="30"/>
  <c r="I297" i="30"/>
  <c r="F297" i="30"/>
  <c r="O296" i="30"/>
  <c r="L296" i="30"/>
  <c r="I296" i="30"/>
  <c r="F296" i="30"/>
  <c r="O295" i="30"/>
  <c r="L295" i="30"/>
  <c r="I295" i="30"/>
  <c r="F295" i="30"/>
  <c r="O294" i="30"/>
  <c r="L294" i="30"/>
  <c r="I294" i="30"/>
  <c r="F294" i="30"/>
  <c r="O293" i="30"/>
  <c r="L293" i="30"/>
  <c r="I293" i="30"/>
  <c r="F293" i="30"/>
  <c r="O292" i="30"/>
  <c r="L292" i="30"/>
  <c r="I292" i="30"/>
  <c r="F292" i="30"/>
  <c r="O291" i="30"/>
  <c r="L291" i="30"/>
  <c r="I291" i="30"/>
  <c r="I290" i="30" s="1"/>
  <c r="F291" i="30"/>
  <c r="N290" i="30"/>
  <c r="M290" i="30"/>
  <c r="K290" i="30"/>
  <c r="J290" i="30"/>
  <c r="H290" i="30"/>
  <c r="G290" i="30"/>
  <c r="E290" i="30"/>
  <c r="D290" i="30"/>
  <c r="O285" i="30"/>
  <c r="L285" i="30"/>
  <c r="I285" i="30"/>
  <c r="F285" i="30"/>
  <c r="O284" i="30"/>
  <c r="L284" i="30"/>
  <c r="L283" i="30" s="1"/>
  <c r="I284" i="30"/>
  <c r="F284" i="30"/>
  <c r="F283" i="30" s="1"/>
  <c r="O283" i="30"/>
  <c r="N283" i="30"/>
  <c r="M283" i="30"/>
  <c r="K283" i="30"/>
  <c r="J283" i="30"/>
  <c r="H283" i="30"/>
  <c r="G283" i="30"/>
  <c r="E283" i="30"/>
  <c r="D283" i="30"/>
  <c r="O282" i="30"/>
  <c r="L282" i="30"/>
  <c r="L281" i="30" s="1"/>
  <c r="I282" i="30"/>
  <c r="I281" i="30" s="1"/>
  <c r="F282" i="30"/>
  <c r="O281" i="30"/>
  <c r="N281" i="30"/>
  <c r="M281" i="30"/>
  <c r="K281" i="30"/>
  <c r="J281" i="30"/>
  <c r="H281" i="30"/>
  <c r="G281" i="30"/>
  <c r="E281" i="30"/>
  <c r="D281" i="30"/>
  <c r="O280" i="30"/>
  <c r="L280" i="30"/>
  <c r="I280" i="30"/>
  <c r="F280" i="30"/>
  <c r="O279" i="30"/>
  <c r="L279" i="30"/>
  <c r="I279" i="30"/>
  <c r="F279" i="30"/>
  <c r="C279" i="30" s="1"/>
  <c r="O278" i="30"/>
  <c r="L278" i="30"/>
  <c r="I278" i="30"/>
  <c r="F278" i="30"/>
  <c r="O277" i="30"/>
  <c r="L277" i="30"/>
  <c r="L276" i="30" s="1"/>
  <c r="I277" i="30"/>
  <c r="F277" i="30"/>
  <c r="N276" i="30"/>
  <c r="M276" i="30"/>
  <c r="M270" i="30" s="1"/>
  <c r="K276" i="30"/>
  <c r="J276" i="30"/>
  <c r="H276" i="30"/>
  <c r="G276" i="30"/>
  <c r="F276" i="30"/>
  <c r="E276" i="30"/>
  <c r="D276" i="30"/>
  <c r="O275" i="30"/>
  <c r="L275" i="30"/>
  <c r="I275" i="30"/>
  <c r="F275" i="30"/>
  <c r="O274" i="30"/>
  <c r="L274" i="30"/>
  <c r="I274" i="30"/>
  <c r="F274" i="30"/>
  <c r="O273" i="30"/>
  <c r="O272" i="30" s="1"/>
  <c r="L273" i="30"/>
  <c r="L272" i="30" s="1"/>
  <c r="I273" i="30"/>
  <c r="F273" i="30"/>
  <c r="N272" i="30"/>
  <c r="N270" i="30" s="1"/>
  <c r="N269" i="30" s="1"/>
  <c r="M272" i="30"/>
  <c r="K272" i="30"/>
  <c r="J272" i="30"/>
  <c r="J270" i="30" s="1"/>
  <c r="J269" i="30" s="1"/>
  <c r="H272" i="30"/>
  <c r="G272" i="30"/>
  <c r="F272" i="30"/>
  <c r="E272" i="30"/>
  <c r="E270" i="30" s="1"/>
  <c r="E269" i="30" s="1"/>
  <c r="D272" i="30"/>
  <c r="O271" i="30"/>
  <c r="L271" i="30"/>
  <c r="I271" i="30"/>
  <c r="C271" i="30" s="1"/>
  <c r="F271" i="30"/>
  <c r="H270" i="30"/>
  <c r="O268" i="30"/>
  <c r="L268" i="30"/>
  <c r="I268" i="30"/>
  <c r="F268" i="30"/>
  <c r="O267" i="30"/>
  <c r="L267" i="30"/>
  <c r="I267" i="30"/>
  <c r="F267" i="30"/>
  <c r="O266" i="30"/>
  <c r="L266" i="30"/>
  <c r="I266" i="30"/>
  <c r="F266" i="30"/>
  <c r="O265" i="30"/>
  <c r="L265" i="30"/>
  <c r="I265" i="30"/>
  <c r="F265" i="30"/>
  <c r="N264" i="30"/>
  <c r="M264" i="30"/>
  <c r="K264" i="30"/>
  <c r="J264" i="30"/>
  <c r="H264" i="30"/>
  <c r="G264" i="30"/>
  <c r="E264" i="30"/>
  <c r="D264" i="30"/>
  <c r="O263" i="30"/>
  <c r="L263" i="30"/>
  <c r="I263" i="30"/>
  <c r="F263" i="30"/>
  <c r="O262" i="30"/>
  <c r="L262" i="30"/>
  <c r="I262" i="30"/>
  <c r="F262" i="30"/>
  <c r="O261" i="30"/>
  <c r="L261" i="30"/>
  <c r="L260" i="30" s="1"/>
  <c r="I261" i="30"/>
  <c r="F261" i="30"/>
  <c r="N260" i="30"/>
  <c r="M260" i="30"/>
  <c r="M259" i="30" s="1"/>
  <c r="K260" i="30"/>
  <c r="J260" i="30"/>
  <c r="H260" i="30"/>
  <c r="H259" i="30" s="1"/>
  <c r="G260" i="30"/>
  <c r="F260" i="30"/>
  <c r="E260" i="30"/>
  <c r="D260" i="30"/>
  <c r="D259" i="30" s="1"/>
  <c r="G259" i="30"/>
  <c r="E259" i="30"/>
  <c r="O258" i="30"/>
  <c r="L258" i="30"/>
  <c r="I258" i="30"/>
  <c r="F258" i="30"/>
  <c r="O257" i="30"/>
  <c r="L257" i="30"/>
  <c r="I257" i="30"/>
  <c r="F257" i="30"/>
  <c r="O256" i="30"/>
  <c r="L256" i="30"/>
  <c r="I256" i="30"/>
  <c r="F256" i="30"/>
  <c r="O255" i="30"/>
  <c r="L255" i="30"/>
  <c r="I255" i="30"/>
  <c r="F255" i="30"/>
  <c r="O254" i="30"/>
  <c r="L254" i="30"/>
  <c r="I254" i="30"/>
  <c r="F254" i="30"/>
  <c r="O253" i="30"/>
  <c r="O252" i="30" s="1"/>
  <c r="O251" i="30" s="1"/>
  <c r="L253" i="30"/>
  <c r="I253" i="30"/>
  <c r="F253" i="30"/>
  <c r="N252" i="30"/>
  <c r="N251" i="30" s="1"/>
  <c r="M252" i="30"/>
  <c r="M251" i="30" s="1"/>
  <c r="K252" i="30"/>
  <c r="K251" i="30" s="1"/>
  <c r="J252" i="30"/>
  <c r="J251" i="30" s="1"/>
  <c r="H252" i="30"/>
  <c r="H251" i="30" s="1"/>
  <c r="G252" i="30"/>
  <c r="E252" i="30"/>
  <c r="E251" i="30" s="1"/>
  <c r="D252" i="30"/>
  <c r="D251" i="30" s="1"/>
  <c r="G251" i="30"/>
  <c r="O250" i="30"/>
  <c r="L250" i="30"/>
  <c r="I250" i="30"/>
  <c r="F250" i="30"/>
  <c r="O249" i="30"/>
  <c r="L249" i="30"/>
  <c r="I249" i="30"/>
  <c r="F249" i="30"/>
  <c r="O248" i="30"/>
  <c r="L248" i="30"/>
  <c r="I248" i="30"/>
  <c r="F248" i="30"/>
  <c r="O247" i="30"/>
  <c r="O246" i="30" s="1"/>
  <c r="L247" i="30"/>
  <c r="I247" i="30"/>
  <c r="I246" i="30" s="1"/>
  <c r="F247" i="30"/>
  <c r="N246" i="30"/>
  <c r="M246" i="30"/>
  <c r="K246" i="30"/>
  <c r="J246" i="30"/>
  <c r="H246" i="30"/>
  <c r="G246" i="30"/>
  <c r="E246" i="30"/>
  <c r="D246" i="30"/>
  <c r="O245" i="30"/>
  <c r="L245" i="30"/>
  <c r="I245" i="30"/>
  <c r="F245" i="30"/>
  <c r="O244" i="30"/>
  <c r="L244" i="30"/>
  <c r="I244" i="30"/>
  <c r="F244" i="30"/>
  <c r="O243" i="30"/>
  <c r="L243" i="30"/>
  <c r="I243" i="30"/>
  <c r="F243" i="30"/>
  <c r="C243" i="30" s="1"/>
  <c r="O242" i="30"/>
  <c r="L242" i="30"/>
  <c r="I242" i="30"/>
  <c r="F242" i="30"/>
  <c r="O241" i="30"/>
  <c r="L241" i="30"/>
  <c r="I241" i="30"/>
  <c r="F241" i="30"/>
  <c r="O240" i="30"/>
  <c r="L240" i="30"/>
  <c r="I240" i="30"/>
  <c r="F240" i="30"/>
  <c r="O239" i="30"/>
  <c r="L239" i="30"/>
  <c r="L238" i="30" s="1"/>
  <c r="I239" i="30"/>
  <c r="I238" i="30" s="1"/>
  <c r="F239" i="30"/>
  <c r="C239" i="30" s="1"/>
  <c r="N238" i="30"/>
  <c r="M238" i="30"/>
  <c r="K238" i="30"/>
  <c r="J238" i="30"/>
  <c r="H238" i="30"/>
  <c r="G238" i="30"/>
  <c r="E238" i="30"/>
  <c r="D238" i="30"/>
  <c r="O237" i="30"/>
  <c r="L237" i="30"/>
  <c r="I237" i="30"/>
  <c r="F237" i="30"/>
  <c r="O236" i="30"/>
  <c r="L236" i="30"/>
  <c r="L235" i="30" s="1"/>
  <c r="I236" i="30"/>
  <c r="F236" i="30"/>
  <c r="F235" i="30" s="1"/>
  <c r="O235" i="30"/>
  <c r="N235" i="30"/>
  <c r="M235" i="30"/>
  <c r="K235" i="30"/>
  <c r="J235" i="30"/>
  <c r="H235" i="30"/>
  <c r="G235" i="30"/>
  <c r="E235" i="30"/>
  <c r="D235" i="30"/>
  <c r="O234" i="30"/>
  <c r="L234" i="30"/>
  <c r="L233" i="30" s="1"/>
  <c r="I234" i="30"/>
  <c r="F234" i="30"/>
  <c r="O233" i="30"/>
  <c r="N233" i="30"/>
  <c r="N231" i="30" s="1"/>
  <c r="M233" i="30"/>
  <c r="K233" i="30"/>
  <c r="J233" i="30"/>
  <c r="J231" i="30" s="1"/>
  <c r="I233" i="30"/>
  <c r="H233" i="30"/>
  <c r="G233" i="30"/>
  <c r="E233" i="30"/>
  <c r="D233" i="30"/>
  <c r="O232" i="30"/>
  <c r="L232" i="30"/>
  <c r="I232" i="30"/>
  <c r="F232" i="30"/>
  <c r="O229" i="30"/>
  <c r="L229" i="30"/>
  <c r="I229" i="30"/>
  <c r="F229" i="30"/>
  <c r="O228" i="30"/>
  <c r="L228" i="30"/>
  <c r="L227" i="30" s="1"/>
  <c r="I228" i="30"/>
  <c r="I227" i="30" s="1"/>
  <c r="F228" i="30"/>
  <c r="F227" i="30" s="1"/>
  <c r="O227" i="30"/>
  <c r="N227" i="30"/>
  <c r="M227" i="30"/>
  <c r="K227" i="30"/>
  <c r="J227" i="30"/>
  <c r="H227" i="30"/>
  <c r="G227" i="30"/>
  <c r="E227" i="30"/>
  <c r="D227" i="30"/>
  <c r="O226" i="30"/>
  <c r="L226" i="30"/>
  <c r="I226" i="30"/>
  <c r="F226" i="30"/>
  <c r="O225" i="30"/>
  <c r="L225" i="30"/>
  <c r="I225" i="30"/>
  <c r="F225" i="30"/>
  <c r="O224" i="30"/>
  <c r="L224" i="30"/>
  <c r="I224" i="30"/>
  <c r="F224" i="30"/>
  <c r="O223" i="30"/>
  <c r="L223" i="30"/>
  <c r="I223" i="30"/>
  <c r="F223" i="30"/>
  <c r="O222" i="30"/>
  <c r="L222" i="30"/>
  <c r="I222" i="30"/>
  <c r="F222" i="30"/>
  <c r="O221" i="30"/>
  <c r="L221" i="30"/>
  <c r="I221" i="30"/>
  <c r="F221" i="30"/>
  <c r="O220" i="30"/>
  <c r="L220" i="30"/>
  <c r="I220" i="30"/>
  <c r="F220" i="30"/>
  <c r="O219" i="30"/>
  <c r="L219" i="30"/>
  <c r="I219" i="30"/>
  <c r="F219" i="30"/>
  <c r="O218" i="30"/>
  <c r="L218" i="30"/>
  <c r="I218" i="30"/>
  <c r="F218" i="30"/>
  <c r="O217" i="30"/>
  <c r="L217" i="30"/>
  <c r="I217" i="30"/>
  <c r="F217" i="30"/>
  <c r="F216" i="30" s="1"/>
  <c r="N216" i="30"/>
  <c r="M216" i="30"/>
  <c r="K216" i="30"/>
  <c r="J216" i="30"/>
  <c r="H216" i="30"/>
  <c r="G216" i="30"/>
  <c r="E216" i="30"/>
  <c r="D216" i="30"/>
  <c r="O215" i="30"/>
  <c r="L215" i="30"/>
  <c r="I215" i="30"/>
  <c r="F215" i="30"/>
  <c r="O214" i="30"/>
  <c r="L214" i="30"/>
  <c r="I214" i="30"/>
  <c r="F214" i="30"/>
  <c r="O213" i="30"/>
  <c r="L213" i="30"/>
  <c r="I213" i="30"/>
  <c r="F213" i="30"/>
  <c r="O212" i="30"/>
  <c r="L212" i="30"/>
  <c r="I212" i="30"/>
  <c r="F212" i="30"/>
  <c r="O211" i="30"/>
  <c r="L211" i="30"/>
  <c r="I211" i="30"/>
  <c r="F211" i="30"/>
  <c r="O210" i="30"/>
  <c r="L210" i="30"/>
  <c r="I210" i="30"/>
  <c r="F210" i="30"/>
  <c r="O209" i="30"/>
  <c r="L209" i="30"/>
  <c r="I209" i="30"/>
  <c r="F209" i="30"/>
  <c r="O208" i="30"/>
  <c r="L208" i="30"/>
  <c r="I208" i="30"/>
  <c r="F208" i="30"/>
  <c r="O207" i="30"/>
  <c r="L207" i="30"/>
  <c r="I207" i="30"/>
  <c r="F207" i="30"/>
  <c r="O206" i="30"/>
  <c r="L206" i="30"/>
  <c r="I206" i="30"/>
  <c r="F206" i="30"/>
  <c r="N205" i="30"/>
  <c r="M205" i="30"/>
  <c r="K205" i="30"/>
  <c r="J205" i="30"/>
  <c r="H205" i="30"/>
  <c r="H204" i="30" s="1"/>
  <c r="G205" i="30"/>
  <c r="E205" i="30"/>
  <c r="D205" i="30"/>
  <c r="N204" i="30"/>
  <c r="O203" i="30"/>
  <c r="L203" i="30"/>
  <c r="I203" i="30"/>
  <c r="F203" i="30"/>
  <c r="C203" i="30" s="1"/>
  <c r="O202" i="30"/>
  <c r="L202" i="30"/>
  <c r="I202" i="30"/>
  <c r="F202" i="30"/>
  <c r="O201" i="30"/>
  <c r="L201" i="30"/>
  <c r="I201" i="30"/>
  <c r="F201" i="30"/>
  <c r="O200" i="30"/>
  <c r="L200" i="30"/>
  <c r="I200" i="30"/>
  <c r="F200" i="30"/>
  <c r="O199" i="30"/>
  <c r="O198" i="30" s="1"/>
  <c r="L199" i="30"/>
  <c r="I199" i="30"/>
  <c r="I198" i="30" s="1"/>
  <c r="F199" i="30"/>
  <c r="N198" i="30"/>
  <c r="N196" i="30" s="1"/>
  <c r="N195" i="30" s="1"/>
  <c r="M198" i="30"/>
  <c r="L198" i="30"/>
  <c r="K198" i="30"/>
  <c r="K196" i="30" s="1"/>
  <c r="J198" i="30"/>
  <c r="J196" i="30" s="1"/>
  <c r="H198" i="30"/>
  <c r="H196" i="30" s="1"/>
  <c r="G198" i="30"/>
  <c r="G196" i="30" s="1"/>
  <c r="E198" i="30"/>
  <c r="E196" i="30" s="1"/>
  <c r="D198" i="30"/>
  <c r="D196" i="30" s="1"/>
  <c r="O197" i="30"/>
  <c r="L197" i="30"/>
  <c r="I197" i="30"/>
  <c r="F197" i="30"/>
  <c r="M196" i="30"/>
  <c r="O193" i="30"/>
  <c r="O192" i="30" s="1"/>
  <c r="O191" i="30" s="1"/>
  <c r="L193" i="30"/>
  <c r="I193" i="30"/>
  <c r="I192" i="30" s="1"/>
  <c r="I191" i="30" s="1"/>
  <c r="F193" i="30"/>
  <c r="N192" i="30"/>
  <c r="N191" i="30" s="1"/>
  <c r="M192" i="30"/>
  <c r="L192" i="30"/>
  <c r="L191" i="30" s="1"/>
  <c r="K192" i="30"/>
  <c r="J192" i="30"/>
  <c r="J191" i="30" s="1"/>
  <c r="H192" i="30"/>
  <c r="H191" i="30" s="1"/>
  <c r="G192" i="30"/>
  <c r="G191" i="30" s="1"/>
  <c r="G187" i="30" s="1"/>
  <c r="E192" i="30"/>
  <c r="E191" i="30" s="1"/>
  <c r="D192" i="30"/>
  <c r="D191" i="30" s="1"/>
  <c r="D187" i="30" s="1"/>
  <c r="M191" i="30"/>
  <c r="K191" i="30"/>
  <c r="O190" i="30"/>
  <c r="L190" i="30"/>
  <c r="I190" i="30"/>
  <c r="F190" i="30"/>
  <c r="O189" i="30"/>
  <c r="L189" i="30"/>
  <c r="L188" i="30" s="1"/>
  <c r="I189" i="30"/>
  <c r="I188" i="30" s="1"/>
  <c r="F189" i="30"/>
  <c r="N188" i="30"/>
  <c r="M188" i="30"/>
  <c r="K188" i="30"/>
  <c r="J188" i="30"/>
  <c r="H188" i="30"/>
  <c r="G188" i="30"/>
  <c r="E188" i="30"/>
  <c r="D188" i="30"/>
  <c r="O186" i="30"/>
  <c r="L186" i="30"/>
  <c r="I186" i="30"/>
  <c r="F186" i="30"/>
  <c r="O185" i="30"/>
  <c r="L185" i="30"/>
  <c r="L184" i="30" s="1"/>
  <c r="I185" i="30"/>
  <c r="I184" i="30" s="1"/>
  <c r="F185" i="30"/>
  <c r="F184" i="30" s="1"/>
  <c r="N184" i="30"/>
  <c r="M184" i="30"/>
  <c r="K184" i="30"/>
  <c r="J184" i="30"/>
  <c r="H184" i="30"/>
  <c r="G184" i="30"/>
  <c r="E184" i="30"/>
  <c r="D184" i="30"/>
  <c r="O183" i="30"/>
  <c r="L183" i="30"/>
  <c r="I183" i="30"/>
  <c r="F183" i="30"/>
  <c r="O182" i="30"/>
  <c r="L182" i="30"/>
  <c r="I182" i="30"/>
  <c r="F182" i="30"/>
  <c r="O181" i="30"/>
  <c r="L181" i="30"/>
  <c r="I181" i="30"/>
  <c r="F181" i="30"/>
  <c r="O180" i="30"/>
  <c r="L180" i="30"/>
  <c r="L179" i="30" s="1"/>
  <c r="I180" i="30"/>
  <c r="F180" i="30"/>
  <c r="N179" i="30"/>
  <c r="M179" i="30"/>
  <c r="K179" i="30"/>
  <c r="J179" i="30"/>
  <c r="H179" i="30"/>
  <c r="G179" i="30"/>
  <c r="E179" i="30"/>
  <c r="D179" i="30"/>
  <c r="O178" i="30"/>
  <c r="L178" i="30"/>
  <c r="I178" i="30"/>
  <c r="F178" i="30"/>
  <c r="O177" i="30"/>
  <c r="L177" i="30"/>
  <c r="I177" i="30"/>
  <c r="F177" i="30"/>
  <c r="O176" i="30"/>
  <c r="O175" i="30" s="1"/>
  <c r="L176" i="30"/>
  <c r="L175" i="30" s="1"/>
  <c r="I176" i="30"/>
  <c r="F176" i="30"/>
  <c r="N175" i="30"/>
  <c r="M175" i="30"/>
  <c r="M174" i="30" s="1"/>
  <c r="M173" i="30" s="1"/>
  <c r="K175" i="30"/>
  <c r="J175" i="30"/>
  <c r="J174" i="30" s="1"/>
  <c r="H175" i="30"/>
  <c r="H174" i="30" s="1"/>
  <c r="H173" i="30" s="1"/>
  <c r="G175" i="30"/>
  <c r="G174" i="30" s="1"/>
  <c r="G173" i="30" s="1"/>
  <c r="E175" i="30"/>
  <c r="D175" i="30"/>
  <c r="D174" i="30" s="1"/>
  <c r="D173" i="30" s="1"/>
  <c r="E174" i="30"/>
  <c r="E173" i="30" s="1"/>
  <c r="O172" i="30"/>
  <c r="L172" i="30"/>
  <c r="I172" i="30"/>
  <c r="F172" i="30"/>
  <c r="O171" i="30"/>
  <c r="L171" i="30"/>
  <c r="I171" i="30"/>
  <c r="F171" i="30"/>
  <c r="C171" i="30"/>
  <c r="O170" i="30"/>
  <c r="L170" i="30"/>
  <c r="I170" i="30"/>
  <c r="F170" i="30"/>
  <c r="C170" i="30" s="1"/>
  <c r="O169" i="30"/>
  <c r="L169" i="30"/>
  <c r="I169" i="30"/>
  <c r="F169" i="30"/>
  <c r="C169" i="30" s="1"/>
  <c r="O168" i="30"/>
  <c r="L168" i="30"/>
  <c r="I168" i="30"/>
  <c r="F168" i="30"/>
  <c r="O167" i="30"/>
  <c r="O166" i="30" s="1"/>
  <c r="L167" i="30"/>
  <c r="L166" i="30" s="1"/>
  <c r="L165" i="30" s="1"/>
  <c r="I167" i="30"/>
  <c r="F167" i="30"/>
  <c r="F166" i="30" s="1"/>
  <c r="N166" i="30"/>
  <c r="N165" i="30" s="1"/>
  <c r="M166" i="30"/>
  <c r="K166" i="30"/>
  <c r="K165" i="30" s="1"/>
  <c r="J166" i="30"/>
  <c r="J165" i="30" s="1"/>
  <c r="H166" i="30"/>
  <c r="H165" i="30" s="1"/>
  <c r="G166" i="30"/>
  <c r="G165" i="30" s="1"/>
  <c r="E166" i="30"/>
  <c r="E165" i="30" s="1"/>
  <c r="D166" i="30"/>
  <c r="D165" i="30" s="1"/>
  <c r="M165" i="30"/>
  <c r="O164" i="30"/>
  <c r="L164" i="30"/>
  <c r="I164" i="30"/>
  <c r="F164" i="30"/>
  <c r="O163" i="30"/>
  <c r="L163" i="30"/>
  <c r="I163" i="30"/>
  <c r="F163" i="30"/>
  <c r="O162" i="30"/>
  <c r="L162" i="30"/>
  <c r="I162" i="30"/>
  <c r="F162" i="30"/>
  <c r="O161" i="30"/>
  <c r="L161" i="30"/>
  <c r="L160" i="30" s="1"/>
  <c r="I161" i="30"/>
  <c r="I160" i="30" s="1"/>
  <c r="F161" i="30"/>
  <c r="N160" i="30"/>
  <c r="M160" i="30"/>
  <c r="K160" i="30"/>
  <c r="J160" i="30"/>
  <c r="H160" i="30"/>
  <c r="G160" i="30"/>
  <c r="E160" i="30"/>
  <c r="D160" i="30"/>
  <c r="O159" i="30"/>
  <c r="L159" i="30"/>
  <c r="I159" i="30"/>
  <c r="F159" i="30"/>
  <c r="C159" i="30"/>
  <c r="O158" i="30"/>
  <c r="L158" i="30"/>
  <c r="I158" i="30"/>
  <c r="F158" i="30"/>
  <c r="C158" i="30" s="1"/>
  <c r="O157" i="30"/>
  <c r="L157" i="30"/>
  <c r="I157" i="30"/>
  <c r="F157" i="30"/>
  <c r="O156" i="30"/>
  <c r="L156" i="30"/>
  <c r="I156" i="30"/>
  <c r="F156" i="30"/>
  <c r="O155" i="30"/>
  <c r="L155" i="30"/>
  <c r="I155" i="30"/>
  <c r="F155" i="30"/>
  <c r="C155" i="30" s="1"/>
  <c r="O154" i="30"/>
  <c r="L154" i="30"/>
  <c r="I154" i="30"/>
  <c r="F154" i="30"/>
  <c r="O153" i="30"/>
  <c r="L153" i="30"/>
  <c r="I153" i="30"/>
  <c r="F153" i="30"/>
  <c r="O152" i="30"/>
  <c r="L152" i="30"/>
  <c r="I152" i="30"/>
  <c r="F152" i="30"/>
  <c r="O151" i="30"/>
  <c r="N151" i="30"/>
  <c r="M151" i="30"/>
  <c r="K151" i="30"/>
  <c r="J151" i="30"/>
  <c r="H151" i="30"/>
  <c r="G151" i="30"/>
  <c r="E151" i="30"/>
  <c r="D151" i="30"/>
  <c r="O150" i="30"/>
  <c r="L150" i="30"/>
  <c r="I150" i="30"/>
  <c r="F150" i="30"/>
  <c r="O149" i="30"/>
  <c r="L149" i="30"/>
  <c r="I149" i="30"/>
  <c r="F149" i="30"/>
  <c r="O148" i="30"/>
  <c r="L148" i="30"/>
  <c r="I148" i="30"/>
  <c r="F148" i="30"/>
  <c r="O147" i="30"/>
  <c r="L147" i="30"/>
  <c r="I147" i="30"/>
  <c r="F147" i="30"/>
  <c r="O146" i="30"/>
  <c r="L146" i="30"/>
  <c r="I146" i="30"/>
  <c r="F146" i="30"/>
  <c r="O145" i="30"/>
  <c r="L145" i="30"/>
  <c r="I145" i="30"/>
  <c r="F145" i="30"/>
  <c r="N144" i="30"/>
  <c r="M144" i="30"/>
  <c r="K144" i="30"/>
  <c r="J144" i="30"/>
  <c r="H144" i="30"/>
  <c r="G144" i="30"/>
  <c r="F144" i="30"/>
  <c r="E144" i="30"/>
  <c r="D144" i="30"/>
  <c r="O143" i="30"/>
  <c r="L143" i="30"/>
  <c r="I143" i="30"/>
  <c r="F143" i="30"/>
  <c r="O142" i="30"/>
  <c r="L142" i="30"/>
  <c r="L141" i="30" s="1"/>
  <c r="I142" i="30"/>
  <c r="I141" i="30" s="1"/>
  <c r="F142" i="30"/>
  <c r="N141" i="30"/>
  <c r="M141" i="30"/>
  <c r="K141" i="30"/>
  <c r="J141" i="30"/>
  <c r="H141" i="30"/>
  <c r="G141" i="30"/>
  <c r="E141" i="30"/>
  <c r="D141" i="30"/>
  <c r="O140" i="30"/>
  <c r="L140" i="30"/>
  <c r="I140" i="30"/>
  <c r="F140" i="30"/>
  <c r="O139" i="30"/>
  <c r="C139" i="30" s="1"/>
  <c r="L139" i="30"/>
  <c r="I139" i="30"/>
  <c r="F139" i="30"/>
  <c r="O138" i="30"/>
  <c r="L138" i="30"/>
  <c r="I138" i="30"/>
  <c r="F138" i="30"/>
  <c r="O137" i="30"/>
  <c r="L137" i="30"/>
  <c r="I137" i="30"/>
  <c r="F137" i="30"/>
  <c r="N136" i="30"/>
  <c r="M136" i="30"/>
  <c r="K136" i="30"/>
  <c r="J136" i="30"/>
  <c r="H136" i="30"/>
  <c r="G136" i="30"/>
  <c r="E136" i="30"/>
  <c r="D136" i="30"/>
  <c r="O135" i="30"/>
  <c r="L135" i="30"/>
  <c r="I135" i="30"/>
  <c r="F135" i="30"/>
  <c r="O134" i="30"/>
  <c r="L134" i="30"/>
  <c r="I134" i="30"/>
  <c r="F134" i="30"/>
  <c r="O133" i="30"/>
  <c r="L133" i="30"/>
  <c r="I133" i="30"/>
  <c r="F133" i="30"/>
  <c r="O132" i="30"/>
  <c r="L132" i="30"/>
  <c r="L131" i="30" s="1"/>
  <c r="I132" i="30"/>
  <c r="F132" i="30"/>
  <c r="N131" i="30"/>
  <c r="M131" i="30"/>
  <c r="K131" i="30"/>
  <c r="J131" i="30"/>
  <c r="H131" i="30"/>
  <c r="G131" i="30"/>
  <c r="G130" i="30" s="1"/>
  <c r="E131" i="30"/>
  <c r="D131" i="30"/>
  <c r="D130" i="30"/>
  <c r="O129" i="30"/>
  <c r="L129" i="30"/>
  <c r="I129" i="30"/>
  <c r="I128" i="30" s="1"/>
  <c r="F129" i="30"/>
  <c r="F128" i="30" s="1"/>
  <c r="O128" i="30"/>
  <c r="N128" i="30"/>
  <c r="M128" i="30"/>
  <c r="L128" i="30"/>
  <c r="K128" i="30"/>
  <c r="J128" i="30"/>
  <c r="H128" i="30"/>
  <c r="G128" i="30"/>
  <c r="E128" i="30"/>
  <c r="D128" i="30"/>
  <c r="O127" i="30"/>
  <c r="L127" i="30"/>
  <c r="I127" i="30"/>
  <c r="F127" i="30"/>
  <c r="C127" i="30" s="1"/>
  <c r="O126" i="30"/>
  <c r="L126" i="30"/>
  <c r="I126" i="30"/>
  <c r="F126" i="30"/>
  <c r="O125" i="30"/>
  <c r="L125" i="30"/>
  <c r="I125" i="30"/>
  <c r="F125" i="30"/>
  <c r="O124" i="30"/>
  <c r="L124" i="30"/>
  <c r="I124" i="30"/>
  <c r="F124" i="30"/>
  <c r="O123" i="30"/>
  <c r="L123" i="30"/>
  <c r="I123" i="30"/>
  <c r="F123" i="30"/>
  <c r="N122" i="30"/>
  <c r="M122" i="30"/>
  <c r="K122" i="30"/>
  <c r="J122" i="30"/>
  <c r="H122" i="30"/>
  <c r="G122" i="30"/>
  <c r="E122" i="30"/>
  <c r="D122" i="30"/>
  <c r="O121" i="30"/>
  <c r="L121" i="30"/>
  <c r="I121" i="30"/>
  <c r="F121" i="30"/>
  <c r="O120" i="30"/>
  <c r="L120" i="30"/>
  <c r="I120" i="30"/>
  <c r="F120" i="30"/>
  <c r="O119" i="30"/>
  <c r="L119" i="30"/>
  <c r="I119" i="30"/>
  <c r="F119" i="30"/>
  <c r="O118" i="30"/>
  <c r="L118" i="30"/>
  <c r="I118" i="30"/>
  <c r="F118" i="30"/>
  <c r="O117" i="30"/>
  <c r="L117" i="30"/>
  <c r="I117" i="30"/>
  <c r="F117" i="30"/>
  <c r="F116" i="30" s="1"/>
  <c r="N116" i="30"/>
  <c r="M116" i="30"/>
  <c r="K116" i="30"/>
  <c r="J116" i="30"/>
  <c r="H116" i="30"/>
  <c r="G116" i="30"/>
  <c r="E116" i="30"/>
  <c r="D116" i="30"/>
  <c r="O115" i="30"/>
  <c r="L115" i="30"/>
  <c r="I115" i="30"/>
  <c r="F115" i="30"/>
  <c r="C115" i="30"/>
  <c r="O114" i="30"/>
  <c r="L114" i="30"/>
  <c r="I114" i="30"/>
  <c r="F114" i="30"/>
  <c r="C114" i="30" s="1"/>
  <c r="O113" i="30"/>
  <c r="L113" i="30"/>
  <c r="I113" i="30"/>
  <c r="F113" i="30"/>
  <c r="F112" i="30" s="1"/>
  <c r="N112" i="30"/>
  <c r="M112" i="30"/>
  <c r="K112" i="30"/>
  <c r="J112" i="30"/>
  <c r="H112" i="30"/>
  <c r="G112" i="30"/>
  <c r="E112" i="30"/>
  <c r="D112" i="30"/>
  <c r="O111" i="30"/>
  <c r="L111" i="30"/>
  <c r="I111" i="30"/>
  <c r="F111" i="30"/>
  <c r="O110" i="30"/>
  <c r="L110" i="30"/>
  <c r="I110" i="30"/>
  <c r="F110" i="30"/>
  <c r="O109" i="30"/>
  <c r="L109" i="30"/>
  <c r="I109" i="30"/>
  <c r="F109" i="30"/>
  <c r="O108" i="30"/>
  <c r="L108" i="30"/>
  <c r="I108" i="30"/>
  <c r="F108" i="30"/>
  <c r="O107" i="30"/>
  <c r="L107" i="30"/>
  <c r="I107" i="30"/>
  <c r="F107" i="30"/>
  <c r="C107" i="30" s="1"/>
  <c r="O106" i="30"/>
  <c r="L106" i="30"/>
  <c r="I106" i="30"/>
  <c r="F106" i="30"/>
  <c r="O105" i="30"/>
  <c r="L105" i="30"/>
  <c r="I105" i="30"/>
  <c r="F105" i="30"/>
  <c r="O104" i="30"/>
  <c r="L104" i="30"/>
  <c r="I104" i="30"/>
  <c r="F104" i="30"/>
  <c r="N103" i="30"/>
  <c r="M103" i="30"/>
  <c r="K103" i="30"/>
  <c r="J103" i="30"/>
  <c r="H103" i="30"/>
  <c r="G103" i="30"/>
  <c r="E103" i="30"/>
  <c r="D103" i="30"/>
  <c r="O102" i="30"/>
  <c r="L102" i="30"/>
  <c r="I102" i="30"/>
  <c r="F102" i="30"/>
  <c r="O101" i="30"/>
  <c r="L101" i="30"/>
  <c r="I101" i="30"/>
  <c r="F101" i="30"/>
  <c r="O100" i="30"/>
  <c r="L100" i="30"/>
  <c r="I100" i="30"/>
  <c r="F100" i="30"/>
  <c r="O99" i="30"/>
  <c r="L99" i="30"/>
  <c r="I99" i="30"/>
  <c r="F99" i="30"/>
  <c r="O98" i="30"/>
  <c r="L98" i="30"/>
  <c r="I98" i="30"/>
  <c r="F98" i="30"/>
  <c r="C98" i="30" s="1"/>
  <c r="O97" i="30"/>
  <c r="L97" i="30"/>
  <c r="I97" i="30"/>
  <c r="F97" i="30"/>
  <c r="O96" i="30"/>
  <c r="L96" i="30"/>
  <c r="I96" i="30"/>
  <c r="F96" i="30"/>
  <c r="N95" i="30"/>
  <c r="M95" i="30"/>
  <c r="K95" i="30"/>
  <c r="J95" i="30"/>
  <c r="H95" i="30"/>
  <c r="G95" i="30"/>
  <c r="E95" i="30"/>
  <c r="D95" i="30"/>
  <c r="O94" i="30"/>
  <c r="L94" i="30"/>
  <c r="I94" i="30"/>
  <c r="F94" i="30"/>
  <c r="O93" i="30"/>
  <c r="L93" i="30"/>
  <c r="I93" i="30"/>
  <c r="F93" i="30"/>
  <c r="O92" i="30"/>
  <c r="L92" i="30"/>
  <c r="I92" i="30"/>
  <c r="F92" i="30"/>
  <c r="O91" i="30"/>
  <c r="L91" i="30"/>
  <c r="I91" i="30"/>
  <c r="F91" i="30"/>
  <c r="O90" i="30"/>
  <c r="L90" i="30"/>
  <c r="I90" i="30"/>
  <c r="I89" i="30" s="1"/>
  <c r="F90" i="30"/>
  <c r="O89" i="30"/>
  <c r="N89" i="30"/>
  <c r="M89" i="30"/>
  <c r="K89" i="30"/>
  <c r="J89" i="30"/>
  <c r="H89" i="30"/>
  <c r="G89" i="30"/>
  <c r="E89" i="30"/>
  <c r="D89" i="30"/>
  <c r="O88" i="30"/>
  <c r="L88" i="30"/>
  <c r="I88" i="30"/>
  <c r="F88" i="30"/>
  <c r="O87" i="30"/>
  <c r="L87" i="30"/>
  <c r="I87" i="30"/>
  <c r="F87" i="30"/>
  <c r="O86" i="30"/>
  <c r="L86" i="30"/>
  <c r="I86" i="30"/>
  <c r="F86" i="30"/>
  <c r="O85" i="30"/>
  <c r="O84" i="30" s="1"/>
  <c r="L85" i="30"/>
  <c r="L84" i="30" s="1"/>
  <c r="I85" i="30"/>
  <c r="I84" i="30" s="1"/>
  <c r="F85" i="30"/>
  <c r="N84" i="30"/>
  <c r="M84" i="30"/>
  <c r="K84" i="30"/>
  <c r="J84" i="30"/>
  <c r="H84" i="30"/>
  <c r="G84" i="30"/>
  <c r="E84" i="30"/>
  <c r="D84" i="30"/>
  <c r="O82" i="30"/>
  <c r="L82" i="30"/>
  <c r="I82" i="30"/>
  <c r="F82" i="30"/>
  <c r="O81" i="30"/>
  <c r="O80" i="30" s="1"/>
  <c r="L81" i="30"/>
  <c r="L80" i="30" s="1"/>
  <c r="I81" i="30"/>
  <c r="I80" i="30" s="1"/>
  <c r="F81" i="30"/>
  <c r="N80" i="30"/>
  <c r="M80" i="30"/>
  <c r="K80" i="30"/>
  <c r="J80" i="30"/>
  <c r="H80" i="30"/>
  <c r="G80" i="30"/>
  <c r="E80" i="30"/>
  <c r="D80" i="30"/>
  <c r="O79" i="30"/>
  <c r="L79" i="30"/>
  <c r="I79" i="30"/>
  <c r="F79" i="30"/>
  <c r="O78" i="30"/>
  <c r="L78" i="30"/>
  <c r="L77" i="30" s="1"/>
  <c r="I78" i="30"/>
  <c r="I77" i="30" s="1"/>
  <c r="F78" i="30"/>
  <c r="O77" i="30"/>
  <c r="O76" i="30" s="1"/>
  <c r="N77" i="30"/>
  <c r="M77" i="30"/>
  <c r="K77" i="30"/>
  <c r="K76" i="30" s="1"/>
  <c r="J77" i="30"/>
  <c r="H77" i="30"/>
  <c r="H76" i="30" s="1"/>
  <c r="G77" i="30"/>
  <c r="F77" i="30"/>
  <c r="E77" i="30"/>
  <c r="D77" i="30"/>
  <c r="O74" i="30"/>
  <c r="L74" i="30"/>
  <c r="I74" i="30"/>
  <c r="F74" i="30"/>
  <c r="O73" i="30"/>
  <c r="L73" i="30"/>
  <c r="I73" i="30"/>
  <c r="F73" i="30"/>
  <c r="O72" i="30"/>
  <c r="L72" i="30"/>
  <c r="I72" i="30"/>
  <c r="F72" i="30"/>
  <c r="O71" i="30"/>
  <c r="L71" i="30"/>
  <c r="I71" i="30"/>
  <c r="F71" i="30"/>
  <c r="O70" i="30"/>
  <c r="L70" i="30"/>
  <c r="I70" i="30"/>
  <c r="I69" i="30" s="1"/>
  <c r="I67" i="30" s="1"/>
  <c r="F70" i="30"/>
  <c r="O69" i="30"/>
  <c r="N69" i="30"/>
  <c r="N67" i="30" s="1"/>
  <c r="M69" i="30"/>
  <c r="M67" i="30" s="1"/>
  <c r="K69" i="30"/>
  <c r="K67" i="30" s="1"/>
  <c r="J69" i="30"/>
  <c r="J67" i="30" s="1"/>
  <c r="H69" i="30"/>
  <c r="G69" i="30"/>
  <c r="G67" i="30" s="1"/>
  <c r="E69" i="30"/>
  <c r="D69" i="30"/>
  <c r="O68" i="30"/>
  <c r="L68" i="30"/>
  <c r="I68" i="30"/>
  <c r="F68" i="30"/>
  <c r="H67" i="30"/>
  <c r="E67" i="30"/>
  <c r="D67"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L59" i="30"/>
  <c r="I59" i="30"/>
  <c r="F59" i="30"/>
  <c r="N58" i="30"/>
  <c r="M58" i="30"/>
  <c r="K58" i="30"/>
  <c r="J58" i="30"/>
  <c r="H58" i="30"/>
  <c r="G58" i="30"/>
  <c r="E58" i="30"/>
  <c r="D58" i="30"/>
  <c r="O57" i="30"/>
  <c r="L57" i="30"/>
  <c r="I57" i="30"/>
  <c r="F57" i="30"/>
  <c r="O56" i="30"/>
  <c r="L56" i="30"/>
  <c r="L55" i="30" s="1"/>
  <c r="I56" i="30"/>
  <c r="F56" i="30"/>
  <c r="N55" i="30"/>
  <c r="N54" i="30" s="1"/>
  <c r="N53" i="30" s="1"/>
  <c r="M55" i="30"/>
  <c r="K55" i="30"/>
  <c r="J55" i="30"/>
  <c r="J54" i="30" s="1"/>
  <c r="J53" i="30" s="1"/>
  <c r="I55" i="30"/>
  <c r="H55" i="30"/>
  <c r="H54" i="30" s="1"/>
  <c r="H53" i="30" s="1"/>
  <c r="G55" i="30"/>
  <c r="E55" i="30"/>
  <c r="E54" i="30" s="1"/>
  <c r="D55" i="30"/>
  <c r="D54" i="30" s="1"/>
  <c r="G54" i="30"/>
  <c r="O47" i="30"/>
  <c r="C47" i="30" s="1"/>
  <c r="O46" i="30"/>
  <c r="C46" i="30" s="1"/>
  <c r="N45" i="30"/>
  <c r="M45" i="30"/>
  <c r="M20" i="30" s="1"/>
  <c r="L44" i="30"/>
  <c r="I44" i="30"/>
  <c r="I43" i="30" s="1"/>
  <c r="F44" i="30"/>
  <c r="F43" i="30" s="1"/>
  <c r="L43" i="30"/>
  <c r="K43" i="30"/>
  <c r="J43" i="30"/>
  <c r="H43" i="30"/>
  <c r="G43" i="30"/>
  <c r="E43" i="30"/>
  <c r="D43" i="30"/>
  <c r="F42" i="30"/>
  <c r="C42" i="30" s="1"/>
  <c r="E41" i="30"/>
  <c r="D41" i="30"/>
  <c r="L40" i="30"/>
  <c r="C40" i="30" s="1"/>
  <c r="L39" i="30"/>
  <c r="C39" i="30" s="1"/>
  <c r="L38" i="30"/>
  <c r="C38" i="30" s="1"/>
  <c r="L37" i="30"/>
  <c r="C37" i="30" s="1"/>
  <c r="K36" i="30"/>
  <c r="J36" i="30"/>
  <c r="L35" i="30"/>
  <c r="C35" i="30" s="1"/>
  <c r="L34" i="30"/>
  <c r="C34" i="30" s="1"/>
  <c r="K33" i="30"/>
  <c r="J33" i="30"/>
  <c r="L32" i="30"/>
  <c r="K31" i="30"/>
  <c r="J31" i="30"/>
  <c r="L30" i="30"/>
  <c r="C30" i="30" s="1"/>
  <c r="L29" i="30"/>
  <c r="C29" i="30" s="1"/>
  <c r="L28" i="30"/>
  <c r="C28" i="30" s="1"/>
  <c r="K27" i="30"/>
  <c r="J27" i="30"/>
  <c r="K26" i="30"/>
  <c r="F25" i="30"/>
  <c r="C25" i="30" s="1"/>
  <c r="I24" i="30"/>
  <c r="E24" i="30"/>
  <c r="O23" i="30"/>
  <c r="L23" i="30"/>
  <c r="I23" i="30"/>
  <c r="F23" i="30"/>
  <c r="O22" i="30"/>
  <c r="O21" i="30" s="1"/>
  <c r="L22" i="30"/>
  <c r="L21" i="30" s="1"/>
  <c r="L289" i="30" s="1"/>
  <c r="I22" i="30"/>
  <c r="I21" i="30" s="1"/>
  <c r="F22" i="30"/>
  <c r="N21" i="30"/>
  <c r="N289" i="30" s="1"/>
  <c r="N288" i="30" s="1"/>
  <c r="M21" i="30"/>
  <c r="M289" i="30" s="1"/>
  <c r="M288" i="30" s="1"/>
  <c r="K21" i="30"/>
  <c r="J21" i="30"/>
  <c r="J289" i="30" s="1"/>
  <c r="J288" i="30" s="1"/>
  <c r="H21" i="30"/>
  <c r="H289" i="30" s="1"/>
  <c r="G21" i="30"/>
  <c r="F21" i="30"/>
  <c r="F289" i="30" s="1"/>
  <c r="E21" i="30"/>
  <c r="D21" i="30"/>
  <c r="D289" i="30" s="1"/>
  <c r="D288" i="30" s="1"/>
  <c r="H20" i="30"/>
  <c r="D20" i="30"/>
  <c r="F287" i="36" l="1"/>
  <c r="C287" i="36" s="1"/>
  <c r="F50" i="36"/>
  <c r="C50" i="36" s="1"/>
  <c r="C51" i="36"/>
  <c r="E50" i="34"/>
  <c r="E287" i="34"/>
  <c r="N50" i="34"/>
  <c r="N287" i="34"/>
  <c r="O50" i="34"/>
  <c r="O287" i="34"/>
  <c r="F286" i="34"/>
  <c r="C286" i="34" s="1"/>
  <c r="C53" i="34"/>
  <c r="F52" i="34"/>
  <c r="C194" i="34"/>
  <c r="L50" i="34"/>
  <c r="L287" i="34"/>
  <c r="I287" i="34"/>
  <c r="I50" i="34"/>
  <c r="C57" i="30"/>
  <c r="C61" i="30"/>
  <c r="C65" i="30"/>
  <c r="C66" i="30"/>
  <c r="D76" i="30"/>
  <c r="C81" i="30"/>
  <c r="J83" i="30"/>
  <c r="C85" i="30"/>
  <c r="C119" i="30"/>
  <c r="K130" i="30"/>
  <c r="C135" i="30"/>
  <c r="C143" i="30"/>
  <c r="O144" i="30"/>
  <c r="C186" i="30"/>
  <c r="O188" i="30"/>
  <c r="C211" i="30"/>
  <c r="C219" i="30"/>
  <c r="J204" i="30"/>
  <c r="G231" i="30"/>
  <c r="G230" i="30" s="1"/>
  <c r="H231" i="30"/>
  <c r="C255" i="30"/>
  <c r="C258" i="30"/>
  <c r="C263" i="30"/>
  <c r="K259" i="30"/>
  <c r="G270" i="30"/>
  <c r="G269" i="30" s="1"/>
  <c r="C278" i="30"/>
  <c r="C295" i="30"/>
  <c r="C296" i="30"/>
  <c r="C73" i="30"/>
  <c r="G76" i="30"/>
  <c r="M76" i="30"/>
  <c r="C94" i="30"/>
  <c r="C96" i="30"/>
  <c r="C97" i="30"/>
  <c r="O95" i="30"/>
  <c r="C147" i="30"/>
  <c r="C183" i="30"/>
  <c r="C199" i="30"/>
  <c r="C200" i="30"/>
  <c r="M204" i="30"/>
  <c r="C223" i="30"/>
  <c r="C225" i="30"/>
  <c r="K270" i="30"/>
  <c r="K269" i="30" s="1"/>
  <c r="C293" i="30"/>
  <c r="L76" i="30"/>
  <c r="M83" i="30"/>
  <c r="O131" i="30"/>
  <c r="H130" i="30"/>
  <c r="O160" i="30"/>
  <c r="L174" i="30"/>
  <c r="L173" i="30" s="1"/>
  <c r="L196" i="30"/>
  <c r="L270" i="30"/>
  <c r="L290" i="30"/>
  <c r="C111" i="30"/>
  <c r="E83" i="30"/>
  <c r="C123" i="30"/>
  <c r="C126" i="30"/>
  <c r="C137" i="30"/>
  <c r="C138" i="30"/>
  <c r="C163" i="30"/>
  <c r="O179" i="30"/>
  <c r="O196" i="30"/>
  <c r="C207" i="30"/>
  <c r="C215" i="30"/>
  <c r="D204" i="30"/>
  <c r="D195" i="30" s="1"/>
  <c r="C249" i="30"/>
  <c r="C267" i="30"/>
  <c r="C275" i="30"/>
  <c r="D270" i="30"/>
  <c r="D269" i="30" s="1"/>
  <c r="M269" i="30"/>
  <c r="C21" i="30"/>
  <c r="J26" i="30"/>
  <c r="F41" i="30"/>
  <c r="C41" i="30" s="1"/>
  <c r="K54" i="30"/>
  <c r="K53" i="30" s="1"/>
  <c r="O58" i="30"/>
  <c r="N76" i="30"/>
  <c r="F80" i="30"/>
  <c r="K83" i="30"/>
  <c r="K75" i="30" s="1"/>
  <c r="L89" i="30"/>
  <c r="C102" i="30"/>
  <c r="C106" i="30"/>
  <c r="O103" i="30"/>
  <c r="I112" i="30"/>
  <c r="L116" i="30"/>
  <c r="I122" i="30"/>
  <c r="F136" i="30"/>
  <c r="I136" i="30"/>
  <c r="C146" i="30"/>
  <c r="C161" i="30"/>
  <c r="C162" i="30"/>
  <c r="C168" i="30"/>
  <c r="K174" i="30"/>
  <c r="K173" i="30" s="1"/>
  <c r="J187" i="30"/>
  <c r="C189" i="30"/>
  <c r="C190" i="30"/>
  <c r="H195" i="30"/>
  <c r="C201" i="30"/>
  <c r="C218" i="30"/>
  <c r="C227" i="30"/>
  <c r="E231" i="30"/>
  <c r="E230" i="30" s="1"/>
  <c r="C240" i="30"/>
  <c r="L246" i="30"/>
  <c r="C257" i="30"/>
  <c r="O260" i="30"/>
  <c r="C274" i="30"/>
  <c r="C280" i="30"/>
  <c r="O187" i="30"/>
  <c r="L288" i="30"/>
  <c r="L36" i="30"/>
  <c r="C36" i="30" s="1"/>
  <c r="C59" i="30"/>
  <c r="C60" i="30"/>
  <c r="G53" i="30"/>
  <c r="C74" i="30"/>
  <c r="E76" i="30"/>
  <c r="J76" i="30"/>
  <c r="C82" i="30"/>
  <c r="G83" i="30"/>
  <c r="G75" i="30" s="1"/>
  <c r="G52" i="30" s="1"/>
  <c r="C86" i="30"/>
  <c r="C87" i="30"/>
  <c r="C88" i="30"/>
  <c r="C108" i="30"/>
  <c r="C110" i="30"/>
  <c r="C118" i="30"/>
  <c r="L122" i="30"/>
  <c r="C132" i="30"/>
  <c r="M130" i="30"/>
  <c r="M75" i="30" s="1"/>
  <c r="C150" i="30"/>
  <c r="C181" i="30"/>
  <c r="E187" i="30"/>
  <c r="H187" i="30"/>
  <c r="E204" i="30"/>
  <c r="E195" i="30" s="1"/>
  <c r="C208" i="30"/>
  <c r="C209" i="30"/>
  <c r="C210" i="30"/>
  <c r="I216" i="30"/>
  <c r="C220" i="30"/>
  <c r="C222" i="30"/>
  <c r="C229" i="30"/>
  <c r="H230" i="30"/>
  <c r="C241" i="30"/>
  <c r="C244" i="30"/>
  <c r="C247" i="30"/>
  <c r="L252" i="30"/>
  <c r="L251" i="30" s="1"/>
  <c r="C262" i="30"/>
  <c r="L264" i="30"/>
  <c r="L259" i="30" s="1"/>
  <c r="H269" i="30"/>
  <c r="C291" i="30"/>
  <c r="N187" i="30"/>
  <c r="E289" i="30"/>
  <c r="E288" i="30" s="1"/>
  <c r="C44" i="30"/>
  <c r="D53" i="30"/>
  <c r="M54" i="30"/>
  <c r="C64" i="30"/>
  <c r="O67" i="30"/>
  <c r="L69" i="30"/>
  <c r="L67" i="30" s="1"/>
  <c r="F76" i="30"/>
  <c r="C78" i="30"/>
  <c r="C79" i="30"/>
  <c r="H83" i="30"/>
  <c r="H75" i="30" s="1"/>
  <c r="C93" i="30"/>
  <c r="C99" i="30"/>
  <c r="L103" i="30"/>
  <c r="O112" i="30"/>
  <c r="L112" i="30"/>
  <c r="I116" i="30"/>
  <c r="C120" i="30"/>
  <c r="C121" i="30"/>
  <c r="I131" i="30"/>
  <c r="O136" i="30"/>
  <c r="L136" i="30"/>
  <c r="L144" i="30"/>
  <c r="C148" i="30"/>
  <c r="C153" i="30"/>
  <c r="C167" i="30"/>
  <c r="N174" i="30"/>
  <c r="N173" i="30" s="1"/>
  <c r="I179" i="30"/>
  <c r="O184" i="30"/>
  <c r="C184" i="30" s="1"/>
  <c r="M187" i="30"/>
  <c r="L187" i="30"/>
  <c r="K187" i="30"/>
  <c r="F198" i="30"/>
  <c r="M195" i="30"/>
  <c r="I205" i="30"/>
  <c r="I204" i="30" s="1"/>
  <c r="C213" i="30"/>
  <c r="C214" i="30"/>
  <c r="C221" i="30"/>
  <c r="C226" i="30"/>
  <c r="M231" i="30"/>
  <c r="M230" i="30" s="1"/>
  <c r="M194" i="30" s="1"/>
  <c r="K231" i="30"/>
  <c r="K230" i="30" s="1"/>
  <c r="C245" i="30"/>
  <c r="C254" i="30"/>
  <c r="C292" i="30"/>
  <c r="G289" i="30"/>
  <c r="G288" i="30" s="1"/>
  <c r="G20" i="30"/>
  <c r="C32" i="30"/>
  <c r="L31" i="30"/>
  <c r="C31" i="30" s="1"/>
  <c r="L58" i="30"/>
  <c r="L54" i="30" s="1"/>
  <c r="L53" i="30" s="1"/>
  <c r="C68" i="30"/>
  <c r="O289" i="30"/>
  <c r="L27" i="30"/>
  <c r="C43" i="30"/>
  <c r="O45" i="30"/>
  <c r="M53" i="30"/>
  <c r="C77" i="30"/>
  <c r="I76" i="30"/>
  <c r="F95" i="30"/>
  <c r="K289" i="30"/>
  <c r="K288" i="30" s="1"/>
  <c r="K20" i="30"/>
  <c r="C22" i="30"/>
  <c r="C23" i="30"/>
  <c r="F24" i="30"/>
  <c r="C24" i="30" s="1"/>
  <c r="E20" i="30"/>
  <c r="L33" i="30"/>
  <c r="C33" i="30" s="1"/>
  <c r="E53" i="30"/>
  <c r="O55" i="30"/>
  <c r="O54" i="30" s="1"/>
  <c r="O53" i="30" s="1"/>
  <c r="F58" i="30"/>
  <c r="I58" i="30"/>
  <c r="I54" i="30" s="1"/>
  <c r="I53" i="30" s="1"/>
  <c r="C62" i="30"/>
  <c r="C63" i="30"/>
  <c r="C70" i="30"/>
  <c r="C71" i="30"/>
  <c r="C72" i="30"/>
  <c r="F69" i="30"/>
  <c r="C69" i="30" s="1"/>
  <c r="D83" i="30"/>
  <c r="D75" i="30" s="1"/>
  <c r="D52" i="30" s="1"/>
  <c r="N83" i="30"/>
  <c r="C90" i="30"/>
  <c r="C91" i="30"/>
  <c r="C92" i="30"/>
  <c r="F89" i="30"/>
  <c r="I20" i="30"/>
  <c r="C56" i="30"/>
  <c r="F55" i="30"/>
  <c r="C80" i="30"/>
  <c r="C142" i="30"/>
  <c r="F141" i="30"/>
  <c r="F165" i="30"/>
  <c r="I175" i="30"/>
  <c r="I174" i="30" s="1"/>
  <c r="I173" i="30" s="1"/>
  <c r="C266" i="30"/>
  <c r="F264" i="30"/>
  <c r="C298" i="30"/>
  <c r="H288" i="30"/>
  <c r="I95" i="30"/>
  <c r="C113" i="30"/>
  <c r="O122" i="30"/>
  <c r="C128" i="30"/>
  <c r="N130" i="30"/>
  <c r="E130" i="30"/>
  <c r="C154" i="30"/>
  <c r="F151" i="30"/>
  <c r="F160" i="30"/>
  <c r="C160" i="30" s="1"/>
  <c r="C182" i="30"/>
  <c r="F179" i="30"/>
  <c r="C179" i="30" s="1"/>
  <c r="F188" i="30"/>
  <c r="I187" i="30"/>
  <c r="C193" i="30"/>
  <c r="F192" i="30"/>
  <c r="K204" i="30"/>
  <c r="K195" i="30" s="1"/>
  <c r="K194" i="30" s="1"/>
  <c r="J20" i="30"/>
  <c r="N20" i="30"/>
  <c r="F84" i="30"/>
  <c r="L95" i="30"/>
  <c r="C100" i="30"/>
  <c r="C101" i="30"/>
  <c r="F103" i="30"/>
  <c r="C104" i="30"/>
  <c r="C105" i="30"/>
  <c r="C112" i="30"/>
  <c r="O116" i="30"/>
  <c r="C124" i="30"/>
  <c r="C125" i="30"/>
  <c r="C129" i="30"/>
  <c r="J130" i="30"/>
  <c r="J75" i="30" s="1"/>
  <c r="C140" i="30"/>
  <c r="C145" i="30"/>
  <c r="I151" i="30"/>
  <c r="C157" i="30"/>
  <c r="C164" i="30"/>
  <c r="C172" i="30"/>
  <c r="J173" i="30"/>
  <c r="O174" i="30"/>
  <c r="O173" i="30" s="1"/>
  <c r="G204" i="30"/>
  <c r="G195" i="30" s="1"/>
  <c r="G194" i="30" s="1"/>
  <c r="F270" i="30"/>
  <c r="I276" i="30"/>
  <c r="C277" i="30"/>
  <c r="I103" i="30"/>
  <c r="C109" i="30"/>
  <c r="C117" i="30"/>
  <c r="C133" i="30"/>
  <c r="C134" i="30"/>
  <c r="F131" i="30"/>
  <c r="O141" i="30"/>
  <c r="C144" i="30"/>
  <c r="I144" i="30"/>
  <c r="C149" i="30"/>
  <c r="L151" i="30"/>
  <c r="C156" i="30"/>
  <c r="O165" i="30"/>
  <c r="C177" i="30"/>
  <c r="C178" i="30"/>
  <c r="F175" i="30"/>
  <c r="C185" i="30"/>
  <c r="C202" i="30"/>
  <c r="F196" i="30"/>
  <c r="C152" i="30"/>
  <c r="I166" i="30"/>
  <c r="I165" i="30" s="1"/>
  <c r="C176" i="30"/>
  <c r="C180" i="30"/>
  <c r="C212" i="30"/>
  <c r="C224" i="30"/>
  <c r="C232" i="30"/>
  <c r="D231" i="30"/>
  <c r="D230" i="30" s="1"/>
  <c r="J259" i="30"/>
  <c r="J230" i="30" s="1"/>
  <c r="N259" i="30"/>
  <c r="N230" i="30" s="1"/>
  <c r="N194" i="30" s="1"/>
  <c r="I264" i="30"/>
  <c r="C265" i="30"/>
  <c r="C268" i="30"/>
  <c r="I272" i="30"/>
  <c r="C273" i="30"/>
  <c r="C285" i="30"/>
  <c r="I283" i="30"/>
  <c r="C283" i="30" s="1"/>
  <c r="C297" i="30"/>
  <c r="F122" i="30"/>
  <c r="J195" i="30"/>
  <c r="I196" i="30"/>
  <c r="C197" i="30"/>
  <c r="L205" i="30"/>
  <c r="O216" i="30"/>
  <c r="L216" i="30"/>
  <c r="C216" i="30" s="1"/>
  <c r="C237" i="30"/>
  <c r="I235" i="30"/>
  <c r="C235" i="30" s="1"/>
  <c r="O238" i="30"/>
  <c r="O231" i="30" s="1"/>
  <c r="C248" i="30"/>
  <c r="C250" i="30"/>
  <c r="F246" i="30"/>
  <c r="C246" i="30" s="1"/>
  <c r="F252" i="30"/>
  <c r="I252" i="30"/>
  <c r="I251" i="30" s="1"/>
  <c r="C253" i="30"/>
  <c r="C256" i="30"/>
  <c r="O276" i="30"/>
  <c r="O270" i="30" s="1"/>
  <c r="O269" i="30" s="1"/>
  <c r="C282" i="30"/>
  <c r="F281" i="30"/>
  <c r="C281" i="30" s="1"/>
  <c r="O290" i="30"/>
  <c r="C198" i="30"/>
  <c r="C206" i="30"/>
  <c r="F205" i="30"/>
  <c r="O205" i="30"/>
  <c r="C217" i="30"/>
  <c r="L231" i="30"/>
  <c r="C234" i="30"/>
  <c r="F233" i="30"/>
  <c r="C242" i="30"/>
  <c r="F238" i="30"/>
  <c r="C238" i="30" s="1"/>
  <c r="I260" i="30"/>
  <c r="C260" i="30" s="1"/>
  <c r="C261" i="30"/>
  <c r="O264" i="30"/>
  <c r="O259" i="30" s="1"/>
  <c r="L269" i="30"/>
  <c r="C294" i="30"/>
  <c r="F290" i="30"/>
  <c r="C228" i="30"/>
  <c r="C236" i="30"/>
  <c r="C284" i="30"/>
  <c r="F51" i="34" l="1"/>
  <c r="C52" i="34"/>
  <c r="O204" i="30"/>
  <c r="O195" i="30" s="1"/>
  <c r="O288" i="30"/>
  <c r="L130" i="30"/>
  <c r="H194" i="30"/>
  <c r="E194" i="30"/>
  <c r="I270" i="30"/>
  <c r="I269" i="30" s="1"/>
  <c r="I130" i="30"/>
  <c r="L83" i="30"/>
  <c r="L75" i="30" s="1"/>
  <c r="F20" i="30"/>
  <c r="C136" i="30"/>
  <c r="C58" i="30"/>
  <c r="C76" i="30"/>
  <c r="K51" i="30"/>
  <c r="K287" i="30" s="1"/>
  <c r="H52" i="30"/>
  <c r="H51" i="30" s="1"/>
  <c r="H286" i="30"/>
  <c r="K286" i="30"/>
  <c r="G51" i="30"/>
  <c r="G50" i="30" s="1"/>
  <c r="E52" i="30"/>
  <c r="E51" i="30" s="1"/>
  <c r="E287" i="30" s="1"/>
  <c r="M52" i="30"/>
  <c r="M51" i="30" s="1"/>
  <c r="K52" i="30"/>
  <c r="O230" i="30"/>
  <c r="O194" i="30" s="1"/>
  <c r="O130" i="30"/>
  <c r="E75" i="30"/>
  <c r="C89" i="30"/>
  <c r="N75" i="30"/>
  <c r="N52" i="30" s="1"/>
  <c r="N51" i="30" s="1"/>
  <c r="C276" i="30"/>
  <c r="L204" i="30"/>
  <c r="L195" i="30" s="1"/>
  <c r="C122" i="30"/>
  <c r="I83" i="30"/>
  <c r="I75" i="30" s="1"/>
  <c r="I52" i="30" s="1"/>
  <c r="I195" i="30"/>
  <c r="L230" i="30"/>
  <c r="L286" i="30" s="1"/>
  <c r="J52" i="30"/>
  <c r="O83" i="30"/>
  <c r="O75" i="30" s="1"/>
  <c r="O52" i="30" s="1"/>
  <c r="J286" i="30"/>
  <c r="G287" i="30"/>
  <c r="D194" i="30"/>
  <c r="D51" i="30" s="1"/>
  <c r="D286" i="30"/>
  <c r="C264" i="30"/>
  <c r="C95" i="30"/>
  <c r="C290" i="30"/>
  <c r="M286" i="30"/>
  <c r="I231" i="30"/>
  <c r="C196" i="30"/>
  <c r="C272" i="30"/>
  <c r="C188" i="30"/>
  <c r="C151" i="30"/>
  <c r="C141" i="30"/>
  <c r="C27" i="30"/>
  <c r="L26" i="30"/>
  <c r="F67" i="30"/>
  <c r="C67" i="30" s="1"/>
  <c r="F174" i="30"/>
  <c r="C175" i="30"/>
  <c r="F231" i="30"/>
  <c r="C233" i="30"/>
  <c r="G286" i="30"/>
  <c r="F130" i="30"/>
  <c r="C131" i="30"/>
  <c r="C270" i="30"/>
  <c r="F269" i="30"/>
  <c r="C192" i="30"/>
  <c r="F191" i="30"/>
  <c r="C191" i="30" s="1"/>
  <c r="F288" i="30"/>
  <c r="C116" i="30"/>
  <c r="C55" i="30"/>
  <c r="F54" i="30"/>
  <c r="C45" i="30"/>
  <c r="O20" i="30"/>
  <c r="C166" i="30"/>
  <c r="L52" i="30"/>
  <c r="I259" i="30"/>
  <c r="C205" i="30"/>
  <c r="F204" i="30"/>
  <c r="C204" i="30" s="1"/>
  <c r="F259" i="30"/>
  <c r="F251" i="30"/>
  <c r="C251" i="30" s="1"/>
  <c r="C252" i="30"/>
  <c r="J194" i="30"/>
  <c r="C103" i="30"/>
  <c r="C84" i="30"/>
  <c r="F83" i="30"/>
  <c r="E286" i="30"/>
  <c r="C165" i="30"/>
  <c r="I289" i="30"/>
  <c r="F287" i="34" l="1"/>
  <c r="C287" i="34" s="1"/>
  <c r="F50" i="34"/>
  <c r="C50" i="34" s="1"/>
  <c r="C51" i="34"/>
  <c r="C130" i="30"/>
  <c r="N286" i="30"/>
  <c r="K50" i="30"/>
  <c r="J51" i="30"/>
  <c r="J50" i="30" s="1"/>
  <c r="E50" i="30"/>
  <c r="O286" i="30"/>
  <c r="L194" i="30"/>
  <c r="L51" i="30" s="1"/>
  <c r="O51" i="30"/>
  <c r="O50" i="30" s="1"/>
  <c r="M50" i="30"/>
  <c r="M287" i="30"/>
  <c r="H287" i="30"/>
  <c r="H50" i="30"/>
  <c r="C269" i="30"/>
  <c r="C26" i="30"/>
  <c r="L20" i="30"/>
  <c r="C20" i="30" s="1"/>
  <c r="D287" i="30"/>
  <c r="D50" i="30"/>
  <c r="C289" i="30"/>
  <c r="I288" i="30"/>
  <c r="C288" i="30" s="1"/>
  <c r="C83" i="30"/>
  <c r="F75" i="30"/>
  <c r="C75" i="30" s="1"/>
  <c r="F53" i="30"/>
  <c r="C54" i="30"/>
  <c r="F195" i="30"/>
  <c r="C259" i="30"/>
  <c r="F230" i="30"/>
  <c r="C231" i="30"/>
  <c r="C174" i="30"/>
  <c r="F173" i="30"/>
  <c r="C173" i="30" s="1"/>
  <c r="F187" i="30"/>
  <c r="C187" i="30" s="1"/>
  <c r="I230" i="30"/>
  <c r="N50" i="30"/>
  <c r="N287" i="30"/>
  <c r="L50" i="30" l="1"/>
  <c r="L287" i="30"/>
  <c r="C230" i="30"/>
  <c r="J287" i="30"/>
  <c r="O287" i="30"/>
  <c r="F52" i="30"/>
  <c r="C53" i="30"/>
  <c r="F286" i="30"/>
  <c r="I286" i="30"/>
  <c r="I194" i="30"/>
  <c r="I51" i="30" s="1"/>
  <c r="F194" i="30"/>
  <c r="C195" i="30"/>
  <c r="C194" i="30" l="1"/>
  <c r="I287" i="30"/>
  <c r="I50" i="30"/>
  <c r="C52" i="30"/>
  <c r="F51" i="30"/>
  <c r="C286" i="30"/>
  <c r="F287" i="30" l="1"/>
  <c r="C287" i="30" s="1"/>
  <c r="C51" i="30"/>
  <c r="F50" i="30"/>
  <c r="C50" i="30" s="1"/>
  <c r="O298" i="29" l="1"/>
  <c r="L298" i="29"/>
  <c r="I298" i="29"/>
  <c r="F298" i="29"/>
  <c r="O297" i="29"/>
  <c r="L297" i="29"/>
  <c r="I297" i="29"/>
  <c r="F297" i="29"/>
  <c r="O296" i="29"/>
  <c r="L296" i="29"/>
  <c r="I296" i="29"/>
  <c r="F296" i="29"/>
  <c r="O295" i="29"/>
  <c r="L295" i="29"/>
  <c r="I295" i="29"/>
  <c r="F295" i="29"/>
  <c r="O294" i="29"/>
  <c r="L294" i="29"/>
  <c r="I294" i="29"/>
  <c r="F294" i="29"/>
  <c r="O293" i="29"/>
  <c r="L293" i="29"/>
  <c r="I293" i="29"/>
  <c r="F293" i="29"/>
  <c r="O292" i="29"/>
  <c r="L292" i="29"/>
  <c r="I292" i="29"/>
  <c r="F292" i="29"/>
  <c r="O291" i="29"/>
  <c r="O290" i="29" s="1"/>
  <c r="L291" i="29"/>
  <c r="I291" i="29"/>
  <c r="F291" i="29"/>
  <c r="N290" i="29"/>
  <c r="M290" i="29"/>
  <c r="K290" i="29"/>
  <c r="J290" i="29"/>
  <c r="H290" i="29"/>
  <c r="G290" i="29"/>
  <c r="E290" i="29"/>
  <c r="D290" i="29"/>
  <c r="O285" i="29"/>
  <c r="L285" i="29"/>
  <c r="I285" i="29"/>
  <c r="F285" i="29"/>
  <c r="O284" i="29"/>
  <c r="O283" i="29" s="1"/>
  <c r="L284" i="29"/>
  <c r="I284" i="29"/>
  <c r="F284" i="29"/>
  <c r="F283" i="29" s="1"/>
  <c r="N283" i="29"/>
  <c r="M283" i="29"/>
  <c r="K283" i="29"/>
  <c r="J283" i="29"/>
  <c r="H283" i="29"/>
  <c r="G283" i="29"/>
  <c r="E283" i="29"/>
  <c r="D283" i="29"/>
  <c r="O282" i="29"/>
  <c r="L282" i="29"/>
  <c r="L281" i="29" s="1"/>
  <c r="I282" i="29"/>
  <c r="I281" i="29" s="1"/>
  <c r="F282" i="29"/>
  <c r="O281" i="29"/>
  <c r="N281" i="29"/>
  <c r="M281" i="29"/>
  <c r="K281" i="29"/>
  <c r="J281" i="29"/>
  <c r="H281" i="29"/>
  <c r="G281" i="29"/>
  <c r="E281" i="29"/>
  <c r="D281" i="29"/>
  <c r="O280" i="29"/>
  <c r="L280" i="29"/>
  <c r="I280" i="29"/>
  <c r="F280" i="29"/>
  <c r="O279" i="29"/>
  <c r="L279" i="29"/>
  <c r="I279" i="29"/>
  <c r="F279" i="29"/>
  <c r="O278" i="29"/>
  <c r="L278" i="29"/>
  <c r="I278" i="29"/>
  <c r="F278" i="29"/>
  <c r="O277" i="29"/>
  <c r="L277" i="29"/>
  <c r="I277" i="29"/>
  <c r="I276" i="29" s="1"/>
  <c r="F277" i="29"/>
  <c r="F276" i="29" s="1"/>
  <c r="N276" i="29"/>
  <c r="M276" i="29"/>
  <c r="K276" i="29"/>
  <c r="J276" i="29"/>
  <c r="H276" i="29"/>
  <c r="G276" i="29"/>
  <c r="E276" i="29"/>
  <c r="D276" i="29"/>
  <c r="O275" i="29"/>
  <c r="L275" i="29"/>
  <c r="I275" i="29"/>
  <c r="F275" i="29"/>
  <c r="O274" i="29"/>
  <c r="L274" i="29"/>
  <c r="I274" i="29"/>
  <c r="F274" i="29"/>
  <c r="O273" i="29"/>
  <c r="O272" i="29" s="1"/>
  <c r="L273" i="29"/>
  <c r="L272" i="29" s="1"/>
  <c r="I273" i="29"/>
  <c r="F273" i="29"/>
  <c r="F272" i="29" s="1"/>
  <c r="N272" i="29"/>
  <c r="M272" i="29"/>
  <c r="K272" i="29"/>
  <c r="J272" i="29"/>
  <c r="H272" i="29"/>
  <c r="H270" i="29" s="1"/>
  <c r="H269" i="29" s="1"/>
  <c r="G272" i="29"/>
  <c r="E272" i="29"/>
  <c r="D272" i="29"/>
  <c r="O271" i="29"/>
  <c r="L271" i="29"/>
  <c r="I271" i="29"/>
  <c r="F271" i="29"/>
  <c r="O268" i="29"/>
  <c r="L268" i="29"/>
  <c r="I268" i="29"/>
  <c r="F268" i="29"/>
  <c r="O267" i="29"/>
  <c r="L267" i="29"/>
  <c r="I267" i="29"/>
  <c r="F267" i="29"/>
  <c r="O266" i="29"/>
  <c r="L266" i="29"/>
  <c r="I266" i="29"/>
  <c r="F266" i="29"/>
  <c r="O265" i="29"/>
  <c r="L265" i="29"/>
  <c r="I265" i="29"/>
  <c r="F265" i="29"/>
  <c r="F264" i="29" s="1"/>
  <c r="N264" i="29"/>
  <c r="M264" i="29"/>
  <c r="K264" i="29"/>
  <c r="J264" i="29"/>
  <c r="H264" i="29"/>
  <c r="G264" i="29"/>
  <c r="E264" i="29"/>
  <c r="D264" i="29"/>
  <c r="O263" i="29"/>
  <c r="L263" i="29"/>
  <c r="I263" i="29"/>
  <c r="F263" i="29"/>
  <c r="O262" i="29"/>
  <c r="L262" i="29"/>
  <c r="I262" i="29"/>
  <c r="F262" i="29"/>
  <c r="O261" i="29"/>
  <c r="L261" i="29"/>
  <c r="I261" i="29"/>
  <c r="F261" i="29"/>
  <c r="F260" i="29" s="1"/>
  <c r="N260" i="29"/>
  <c r="N259" i="29" s="1"/>
  <c r="M260" i="29"/>
  <c r="K260" i="29"/>
  <c r="K259" i="29" s="1"/>
  <c r="J260" i="29"/>
  <c r="H260" i="29"/>
  <c r="G260" i="29"/>
  <c r="E260" i="29"/>
  <c r="D260" i="29"/>
  <c r="D259" i="29" s="1"/>
  <c r="H259" i="29"/>
  <c r="O258" i="29"/>
  <c r="L258" i="29"/>
  <c r="I258" i="29"/>
  <c r="F258" i="29"/>
  <c r="O257" i="29"/>
  <c r="L257" i="29"/>
  <c r="I257" i="29"/>
  <c r="F257" i="29"/>
  <c r="O256" i="29"/>
  <c r="L256" i="29"/>
  <c r="I256" i="29"/>
  <c r="F256" i="29"/>
  <c r="O255" i="29"/>
  <c r="L255" i="29"/>
  <c r="I255" i="29"/>
  <c r="F255" i="29"/>
  <c r="O254" i="29"/>
  <c r="L254" i="29"/>
  <c r="I254" i="29"/>
  <c r="F254" i="29"/>
  <c r="O253" i="29"/>
  <c r="L253" i="29"/>
  <c r="I253" i="29"/>
  <c r="F253" i="29"/>
  <c r="N252" i="29"/>
  <c r="N251" i="29" s="1"/>
  <c r="M252" i="29"/>
  <c r="M251" i="29" s="1"/>
  <c r="K252" i="29"/>
  <c r="K251" i="29" s="1"/>
  <c r="J252" i="29"/>
  <c r="J251" i="29" s="1"/>
  <c r="H252" i="29"/>
  <c r="H251" i="29" s="1"/>
  <c r="G252" i="29"/>
  <c r="G251" i="29" s="1"/>
  <c r="E252" i="29"/>
  <c r="E251" i="29" s="1"/>
  <c r="D252" i="29"/>
  <c r="D251" i="29" s="1"/>
  <c r="O250" i="29"/>
  <c r="L250" i="29"/>
  <c r="I250" i="29"/>
  <c r="F250" i="29"/>
  <c r="O249" i="29"/>
  <c r="L249" i="29"/>
  <c r="I249" i="29"/>
  <c r="F249" i="29"/>
  <c r="O248" i="29"/>
  <c r="L248" i="29"/>
  <c r="I248" i="29"/>
  <c r="F248" i="29"/>
  <c r="O247" i="29"/>
  <c r="O246" i="29" s="1"/>
  <c r="L247" i="29"/>
  <c r="I247" i="29"/>
  <c r="F247" i="29"/>
  <c r="F246" i="29" s="1"/>
  <c r="N246" i="29"/>
  <c r="M246" i="29"/>
  <c r="K246" i="29"/>
  <c r="J246" i="29"/>
  <c r="H246" i="29"/>
  <c r="G246" i="29"/>
  <c r="E246" i="29"/>
  <c r="D246" i="29"/>
  <c r="O245" i="29"/>
  <c r="L245" i="29"/>
  <c r="I245" i="29"/>
  <c r="F245" i="29"/>
  <c r="O244" i="29"/>
  <c r="L244" i="29"/>
  <c r="I244" i="29"/>
  <c r="F244" i="29"/>
  <c r="O243" i="29"/>
  <c r="L243" i="29"/>
  <c r="I243" i="29"/>
  <c r="F243" i="29"/>
  <c r="O242" i="29"/>
  <c r="L242" i="29"/>
  <c r="I242" i="29"/>
  <c r="F242" i="29"/>
  <c r="O241" i="29"/>
  <c r="L241" i="29"/>
  <c r="I241" i="29"/>
  <c r="F241" i="29"/>
  <c r="O240" i="29"/>
  <c r="L240" i="29"/>
  <c r="I240" i="29"/>
  <c r="F240" i="29"/>
  <c r="O239" i="29"/>
  <c r="O238" i="29" s="1"/>
  <c r="L239" i="29"/>
  <c r="L238" i="29" s="1"/>
  <c r="I239" i="29"/>
  <c r="F239" i="29"/>
  <c r="N238" i="29"/>
  <c r="M238" i="29"/>
  <c r="K238" i="29"/>
  <c r="J238" i="29"/>
  <c r="H238" i="29"/>
  <c r="G238" i="29"/>
  <c r="E238" i="29"/>
  <c r="D238" i="29"/>
  <c r="O237" i="29"/>
  <c r="L237" i="29"/>
  <c r="I237" i="29"/>
  <c r="F237" i="29"/>
  <c r="O236" i="29"/>
  <c r="L236" i="29"/>
  <c r="I236" i="29"/>
  <c r="F236" i="29"/>
  <c r="F235" i="29" s="1"/>
  <c r="O235" i="29"/>
  <c r="N235" i="29"/>
  <c r="M235" i="29"/>
  <c r="K235" i="29"/>
  <c r="J235" i="29"/>
  <c r="H235" i="29"/>
  <c r="G235" i="29"/>
  <c r="E235" i="29"/>
  <c r="D235" i="29"/>
  <c r="O234" i="29"/>
  <c r="L234" i="29"/>
  <c r="L233" i="29" s="1"/>
  <c r="I234" i="29"/>
  <c r="I233" i="29" s="1"/>
  <c r="F234" i="29"/>
  <c r="O233" i="29"/>
  <c r="N233" i="29"/>
  <c r="M233" i="29"/>
  <c r="K233" i="29"/>
  <c r="J233" i="29"/>
  <c r="H233" i="29"/>
  <c r="G233" i="29"/>
  <c r="E233" i="29"/>
  <c r="D233" i="29"/>
  <c r="O232" i="29"/>
  <c r="L232" i="29"/>
  <c r="I232" i="29"/>
  <c r="C232" i="29" s="1"/>
  <c r="F232" i="29"/>
  <c r="O229" i="29"/>
  <c r="L229" i="29"/>
  <c r="I229" i="29"/>
  <c r="F229" i="29"/>
  <c r="O228" i="29"/>
  <c r="O227" i="29" s="1"/>
  <c r="L228" i="29"/>
  <c r="L227" i="29" s="1"/>
  <c r="I228" i="29"/>
  <c r="I227" i="29" s="1"/>
  <c r="F228" i="29"/>
  <c r="F227" i="29" s="1"/>
  <c r="N227" i="29"/>
  <c r="M227" i="29"/>
  <c r="K227" i="29"/>
  <c r="J227" i="29"/>
  <c r="H227" i="29"/>
  <c r="H204" i="29" s="1"/>
  <c r="G227" i="29"/>
  <c r="E227" i="29"/>
  <c r="D227" i="29"/>
  <c r="O226" i="29"/>
  <c r="L226" i="29"/>
  <c r="I226" i="29"/>
  <c r="F226" i="29"/>
  <c r="O225" i="29"/>
  <c r="L225" i="29"/>
  <c r="I225" i="29"/>
  <c r="F225" i="29"/>
  <c r="O224" i="29"/>
  <c r="L224" i="29"/>
  <c r="I224" i="29"/>
  <c r="F224" i="29"/>
  <c r="O223" i="29"/>
  <c r="L223" i="29"/>
  <c r="I223" i="29"/>
  <c r="C223" i="29" s="1"/>
  <c r="F223" i="29"/>
  <c r="O222" i="29"/>
  <c r="L222" i="29"/>
  <c r="I222" i="29"/>
  <c r="F222" i="29"/>
  <c r="O221" i="29"/>
  <c r="L221" i="29"/>
  <c r="I221" i="29"/>
  <c r="F221" i="29"/>
  <c r="O220" i="29"/>
  <c r="L220" i="29"/>
  <c r="I220" i="29"/>
  <c r="F220" i="29"/>
  <c r="O219" i="29"/>
  <c r="L219" i="29"/>
  <c r="I219" i="29"/>
  <c r="F219" i="29"/>
  <c r="O218" i="29"/>
  <c r="L218" i="29"/>
  <c r="I218" i="29"/>
  <c r="F218" i="29"/>
  <c r="O217" i="29"/>
  <c r="L217" i="29"/>
  <c r="L216" i="29" s="1"/>
  <c r="I217" i="29"/>
  <c r="F217" i="29"/>
  <c r="N216" i="29"/>
  <c r="M216" i="29"/>
  <c r="K216" i="29"/>
  <c r="J216" i="29"/>
  <c r="H216" i="29"/>
  <c r="G216" i="29"/>
  <c r="E216" i="29"/>
  <c r="D216" i="29"/>
  <c r="O215" i="29"/>
  <c r="L215" i="29"/>
  <c r="I215" i="29"/>
  <c r="F215" i="29"/>
  <c r="O214" i="29"/>
  <c r="L214" i="29"/>
  <c r="I214" i="29"/>
  <c r="F214" i="29"/>
  <c r="O213" i="29"/>
  <c r="L213" i="29"/>
  <c r="I213" i="29"/>
  <c r="F213" i="29"/>
  <c r="O212" i="29"/>
  <c r="L212" i="29"/>
  <c r="I212" i="29"/>
  <c r="F212" i="29"/>
  <c r="O211" i="29"/>
  <c r="L211" i="29"/>
  <c r="I211" i="29"/>
  <c r="F211" i="29"/>
  <c r="O210" i="29"/>
  <c r="L210" i="29"/>
  <c r="I210" i="29"/>
  <c r="F210" i="29"/>
  <c r="O209" i="29"/>
  <c r="L209" i="29"/>
  <c r="I209" i="29"/>
  <c r="F209" i="29"/>
  <c r="O208" i="29"/>
  <c r="L208" i="29"/>
  <c r="I208" i="29"/>
  <c r="F208" i="29"/>
  <c r="O207" i="29"/>
  <c r="L207" i="29"/>
  <c r="I207" i="29"/>
  <c r="F207" i="29"/>
  <c r="O206" i="29"/>
  <c r="L206" i="29"/>
  <c r="I206" i="29"/>
  <c r="F206" i="29"/>
  <c r="N205" i="29"/>
  <c r="M205" i="29"/>
  <c r="K205" i="29"/>
  <c r="J205" i="29"/>
  <c r="H205" i="29"/>
  <c r="G205" i="29"/>
  <c r="G204" i="29" s="1"/>
  <c r="E205" i="29"/>
  <c r="D205" i="29"/>
  <c r="O203" i="29"/>
  <c r="L203" i="29"/>
  <c r="I203" i="29"/>
  <c r="F203" i="29"/>
  <c r="O202" i="29"/>
  <c r="L202" i="29"/>
  <c r="I202" i="29"/>
  <c r="F202" i="29"/>
  <c r="O201" i="29"/>
  <c r="L201" i="29"/>
  <c r="I201" i="29"/>
  <c r="F201" i="29"/>
  <c r="O200" i="29"/>
  <c r="L200" i="29"/>
  <c r="I200" i="29"/>
  <c r="F200" i="29"/>
  <c r="O199" i="29"/>
  <c r="O198" i="29" s="1"/>
  <c r="L199" i="29"/>
  <c r="I199" i="29"/>
  <c r="I198" i="29" s="1"/>
  <c r="F199" i="29"/>
  <c r="F198" i="29" s="1"/>
  <c r="N198" i="29"/>
  <c r="N196" i="29" s="1"/>
  <c r="M198" i="29"/>
  <c r="M196" i="29" s="1"/>
  <c r="K198" i="29"/>
  <c r="K196" i="29" s="1"/>
  <c r="J198" i="29"/>
  <c r="J196" i="29" s="1"/>
  <c r="H198" i="29"/>
  <c r="H196" i="29" s="1"/>
  <c r="G198" i="29"/>
  <c r="G196" i="29" s="1"/>
  <c r="G195" i="29" s="1"/>
  <c r="E198" i="29"/>
  <c r="E196" i="29" s="1"/>
  <c r="D198" i="29"/>
  <c r="D196" i="29" s="1"/>
  <c r="O197" i="29"/>
  <c r="L197" i="29"/>
  <c r="I197" i="29"/>
  <c r="F197" i="29"/>
  <c r="O193" i="29"/>
  <c r="L193" i="29"/>
  <c r="L192" i="29" s="1"/>
  <c r="L191" i="29" s="1"/>
  <c r="I193" i="29"/>
  <c r="F193" i="29"/>
  <c r="O192" i="29"/>
  <c r="O191" i="29" s="1"/>
  <c r="N192" i="29"/>
  <c r="N191" i="29" s="1"/>
  <c r="M192" i="29"/>
  <c r="M191" i="29" s="1"/>
  <c r="K192" i="29"/>
  <c r="K191" i="29" s="1"/>
  <c r="J192" i="29"/>
  <c r="J191" i="29" s="1"/>
  <c r="H192" i="29"/>
  <c r="H191" i="29" s="1"/>
  <c r="G192" i="29"/>
  <c r="G191" i="29" s="1"/>
  <c r="F192" i="29"/>
  <c r="F191" i="29" s="1"/>
  <c r="E192" i="29"/>
  <c r="E191" i="29" s="1"/>
  <c r="D192" i="29"/>
  <c r="D191" i="29" s="1"/>
  <c r="O190" i="29"/>
  <c r="L190" i="29"/>
  <c r="I190" i="29"/>
  <c r="F190" i="29"/>
  <c r="O189" i="29"/>
  <c r="L189" i="29"/>
  <c r="L188" i="29" s="1"/>
  <c r="I189" i="29"/>
  <c r="I188" i="29" s="1"/>
  <c r="F189" i="29"/>
  <c r="N188" i="29"/>
  <c r="M188" i="29"/>
  <c r="K188" i="29"/>
  <c r="K187" i="29" s="1"/>
  <c r="J188" i="29"/>
  <c r="H188" i="29"/>
  <c r="G188" i="29"/>
  <c r="E188" i="29"/>
  <c r="D188" i="29"/>
  <c r="O186" i="29"/>
  <c r="L186" i="29"/>
  <c r="I186" i="29"/>
  <c r="F186" i="29"/>
  <c r="O185" i="29"/>
  <c r="L185" i="29"/>
  <c r="L184" i="29" s="1"/>
  <c r="I185" i="29"/>
  <c r="F185" i="29"/>
  <c r="N184" i="29"/>
  <c r="M184" i="29"/>
  <c r="K184" i="29"/>
  <c r="J184" i="29"/>
  <c r="H184" i="29"/>
  <c r="G184" i="29"/>
  <c r="E184" i="29"/>
  <c r="D184" i="29"/>
  <c r="O183" i="29"/>
  <c r="L183" i="29"/>
  <c r="I183" i="29"/>
  <c r="F183" i="29"/>
  <c r="O182" i="29"/>
  <c r="L182" i="29"/>
  <c r="I182" i="29"/>
  <c r="F182" i="29"/>
  <c r="O181" i="29"/>
  <c r="L181" i="29"/>
  <c r="I181" i="29"/>
  <c r="F181" i="29"/>
  <c r="O180" i="29"/>
  <c r="L180" i="29"/>
  <c r="I180" i="29"/>
  <c r="F180" i="29"/>
  <c r="F179" i="29" s="1"/>
  <c r="N179" i="29"/>
  <c r="M179" i="29"/>
  <c r="K179" i="29"/>
  <c r="J179" i="29"/>
  <c r="H179" i="29"/>
  <c r="G179" i="29"/>
  <c r="E179" i="29"/>
  <c r="D179" i="29"/>
  <c r="O178" i="29"/>
  <c r="L178" i="29"/>
  <c r="I178" i="29"/>
  <c r="F178" i="29"/>
  <c r="O177" i="29"/>
  <c r="L177" i="29"/>
  <c r="I177" i="29"/>
  <c r="F177" i="29"/>
  <c r="O176" i="29"/>
  <c r="L176" i="29"/>
  <c r="L175" i="29" s="1"/>
  <c r="I176" i="29"/>
  <c r="F176" i="29"/>
  <c r="F175" i="29" s="1"/>
  <c r="N175" i="29"/>
  <c r="M175" i="29"/>
  <c r="M174" i="29" s="1"/>
  <c r="M173" i="29" s="1"/>
  <c r="K175" i="29"/>
  <c r="J175" i="29"/>
  <c r="H175" i="29"/>
  <c r="H174" i="29" s="1"/>
  <c r="H173" i="29" s="1"/>
  <c r="G175" i="29"/>
  <c r="G174" i="29" s="1"/>
  <c r="G173" i="29" s="1"/>
  <c r="E175" i="29"/>
  <c r="E174" i="29" s="1"/>
  <c r="D175" i="29"/>
  <c r="D174" i="29" s="1"/>
  <c r="D173" i="29" s="1"/>
  <c r="K174" i="29"/>
  <c r="K173" i="29" s="1"/>
  <c r="O172" i="29"/>
  <c r="L172" i="29"/>
  <c r="I172" i="29"/>
  <c r="F172" i="29"/>
  <c r="O171" i="29"/>
  <c r="L171" i="29"/>
  <c r="I171" i="29"/>
  <c r="F171" i="29"/>
  <c r="O170" i="29"/>
  <c r="L170" i="29"/>
  <c r="I170" i="29"/>
  <c r="F170" i="29"/>
  <c r="O169" i="29"/>
  <c r="L169" i="29"/>
  <c r="I169" i="29"/>
  <c r="F169" i="29"/>
  <c r="O168" i="29"/>
  <c r="L168" i="29"/>
  <c r="I168" i="29"/>
  <c r="F168" i="29"/>
  <c r="O167" i="29"/>
  <c r="L167" i="29"/>
  <c r="I167" i="29"/>
  <c r="F167" i="29"/>
  <c r="F166" i="29" s="1"/>
  <c r="F165" i="29" s="1"/>
  <c r="O166" i="29"/>
  <c r="O165" i="29" s="1"/>
  <c r="N166" i="29"/>
  <c r="M166" i="29"/>
  <c r="M165" i="29" s="1"/>
  <c r="K166" i="29"/>
  <c r="K165" i="29" s="1"/>
  <c r="J166" i="29"/>
  <c r="J165" i="29" s="1"/>
  <c r="H166" i="29"/>
  <c r="H165" i="29" s="1"/>
  <c r="G166" i="29"/>
  <c r="G165" i="29" s="1"/>
  <c r="E166" i="29"/>
  <c r="E165" i="29" s="1"/>
  <c r="D166" i="29"/>
  <c r="D165" i="29" s="1"/>
  <c r="N165" i="29"/>
  <c r="O164" i="29"/>
  <c r="L164" i="29"/>
  <c r="I164" i="29"/>
  <c r="F164" i="29"/>
  <c r="O163" i="29"/>
  <c r="L163" i="29"/>
  <c r="I163" i="29"/>
  <c r="F163" i="29"/>
  <c r="O162" i="29"/>
  <c r="L162" i="29"/>
  <c r="I162" i="29"/>
  <c r="F162" i="29"/>
  <c r="O161" i="29"/>
  <c r="L161" i="29"/>
  <c r="L160" i="29" s="1"/>
  <c r="I161" i="29"/>
  <c r="I160" i="29" s="1"/>
  <c r="F161" i="29"/>
  <c r="N160" i="29"/>
  <c r="M160" i="29"/>
  <c r="K160" i="29"/>
  <c r="J160" i="29"/>
  <c r="H160" i="29"/>
  <c r="G160" i="29"/>
  <c r="E160" i="29"/>
  <c r="D160" i="29"/>
  <c r="O159" i="29"/>
  <c r="L159" i="29"/>
  <c r="I159" i="29"/>
  <c r="F159" i="29"/>
  <c r="O158" i="29"/>
  <c r="L158" i="29"/>
  <c r="I158" i="29"/>
  <c r="F158" i="29"/>
  <c r="O157" i="29"/>
  <c r="L157" i="29"/>
  <c r="I157" i="29"/>
  <c r="F157" i="29"/>
  <c r="O156" i="29"/>
  <c r="L156" i="29"/>
  <c r="I156" i="29"/>
  <c r="F156" i="29"/>
  <c r="O155" i="29"/>
  <c r="L155" i="29"/>
  <c r="I155" i="29"/>
  <c r="F155" i="29"/>
  <c r="O154" i="29"/>
  <c r="L154" i="29"/>
  <c r="I154" i="29"/>
  <c r="F154" i="29"/>
  <c r="O153" i="29"/>
  <c r="L153" i="29"/>
  <c r="I153" i="29"/>
  <c r="F153" i="29"/>
  <c r="O152" i="29"/>
  <c r="L152" i="29"/>
  <c r="I152" i="29"/>
  <c r="F152" i="29"/>
  <c r="N151" i="29"/>
  <c r="M151" i="29"/>
  <c r="K151" i="29"/>
  <c r="J151" i="29"/>
  <c r="H151" i="29"/>
  <c r="G151" i="29"/>
  <c r="E151" i="29"/>
  <c r="D151" i="29"/>
  <c r="O150" i="29"/>
  <c r="L150" i="29"/>
  <c r="I150" i="29"/>
  <c r="F150" i="29"/>
  <c r="O149" i="29"/>
  <c r="L149" i="29"/>
  <c r="I149" i="29"/>
  <c r="F149" i="29"/>
  <c r="O148" i="29"/>
  <c r="L148" i="29"/>
  <c r="I148" i="29"/>
  <c r="F148" i="29"/>
  <c r="O147" i="29"/>
  <c r="L147" i="29"/>
  <c r="I147" i="29"/>
  <c r="F147" i="29"/>
  <c r="O146" i="29"/>
  <c r="L146" i="29"/>
  <c r="I146" i="29"/>
  <c r="F146" i="29"/>
  <c r="O145" i="29"/>
  <c r="L145" i="29"/>
  <c r="I145" i="29"/>
  <c r="F145" i="29"/>
  <c r="N144" i="29"/>
  <c r="M144" i="29"/>
  <c r="K144" i="29"/>
  <c r="J144" i="29"/>
  <c r="H144" i="29"/>
  <c r="G144" i="29"/>
  <c r="E144" i="29"/>
  <c r="D144" i="29"/>
  <c r="O143" i="29"/>
  <c r="L143" i="29"/>
  <c r="I143" i="29"/>
  <c r="F143" i="29"/>
  <c r="O142" i="29"/>
  <c r="O141" i="29" s="1"/>
  <c r="L142" i="29"/>
  <c r="I142" i="29"/>
  <c r="I141" i="29" s="1"/>
  <c r="F142" i="29"/>
  <c r="N141" i="29"/>
  <c r="M141" i="29"/>
  <c r="K141" i="29"/>
  <c r="J141" i="29"/>
  <c r="H141" i="29"/>
  <c r="G141" i="29"/>
  <c r="E141" i="29"/>
  <c r="D141" i="29"/>
  <c r="O140" i="29"/>
  <c r="L140" i="29"/>
  <c r="I140" i="29"/>
  <c r="F140" i="29"/>
  <c r="C140" i="29" s="1"/>
  <c r="O139" i="29"/>
  <c r="L139" i="29"/>
  <c r="I139" i="29"/>
  <c r="F139" i="29"/>
  <c r="O138" i="29"/>
  <c r="L138" i="29"/>
  <c r="I138" i="29"/>
  <c r="F138" i="29"/>
  <c r="O137" i="29"/>
  <c r="L137" i="29"/>
  <c r="I137" i="29"/>
  <c r="I136" i="29" s="1"/>
  <c r="F137" i="29"/>
  <c r="N136" i="29"/>
  <c r="M136" i="29"/>
  <c r="K136" i="29"/>
  <c r="J136" i="29"/>
  <c r="H136" i="29"/>
  <c r="G136" i="29"/>
  <c r="E136" i="29"/>
  <c r="D136" i="29"/>
  <c r="O135" i="29"/>
  <c r="L135" i="29"/>
  <c r="I135" i="29"/>
  <c r="F135" i="29"/>
  <c r="O134" i="29"/>
  <c r="L134" i="29"/>
  <c r="I134" i="29"/>
  <c r="F134" i="29"/>
  <c r="O133" i="29"/>
  <c r="L133" i="29"/>
  <c r="I133" i="29"/>
  <c r="F133" i="29"/>
  <c r="O132" i="29"/>
  <c r="L132" i="29"/>
  <c r="L131" i="29" s="1"/>
  <c r="I132" i="29"/>
  <c r="F132" i="29"/>
  <c r="N131" i="29"/>
  <c r="M131" i="29"/>
  <c r="K131" i="29"/>
  <c r="J131" i="29"/>
  <c r="J130" i="29" s="1"/>
  <c r="H131" i="29"/>
  <c r="G131" i="29"/>
  <c r="E131" i="29"/>
  <c r="D131" i="29"/>
  <c r="O129" i="29"/>
  <c r="L129" i="29"/>
  <c r="L128" i="29" s="1"/>
  <c r="I129" i="29"/>
  <c r="I128" i="29" s="1"/>
  <c r="F129" i="29"/>
  <c r="O128" i="29"/>
  <c r="N128" i="29"/>
  <c r="M128" i="29"/>
  <c r="K128" i="29"/>
  <c r="J128" i="29"/>
  <c r="H128" i="29"/>
  <c r="G128" i="29"/>
  <c r="E128" i="29"/>
  <c r="D128" i="29"/>
  <c r="O127" i="29"/>
  <c r="L127" i="29"/>
  <c r="I127" i="29"/>
  <c r="F127" i="29"/>
  <c r="O126" i="29"/>
  <c r="L126" i="29"/>
  <c r="I126" i="29"/>
  <c r="F126" i="29"/>
  <c r="O125" i="29"/>
  <c r="L125" i="29"/>
  <c r="I125" i="29"/>
  <c r="F125" i="29"/>
  <c r="O124" i="29"/>
  <c r="L124" i="29"/>
  <c r="I124" i="29"/>
  <c r="F124" i="29"/>
  <c r="O123" i="29"/>
  <c r="L123" i="29"/>
  <c r="I123" i="29"/>
  <c r="F123" i="29"/>
  <c r="O122" i="29"/>
  <c r="N122" i="29"/>
  <c r="M122" i="29"/>
  <c r="K122" i="29"/>
  <c r="J122" i="29"/>
  <c r="H122" i="29"/>
  <c r="G122" i="29"/>
  <c r="E122" i="29"/>
  <c r="D122" i="29"/>
  <c r="O121" i="29"/>
  <c r="L121" i="29"/>
  <c r="I121" i="29"/>
  <c r="F121" i="29"/>
  <c r="O120" i="29"/>
  <c r="L120" i="29"/>
  <c r="I120" i="29"/>
  <c r="F120" i="29"/>
  <c r="O119" i="29"/>
  <c r="L119" i="29"/>
  <c r="I119" i="29"/>
  <c r="F119" i="29"/>
  <c r="O118" i="29"/>
  <c r="L118" i="29"/>
  <c r="I118" i="29"/>
  <c r="F118" i="29"/>
  <c r="O117" i="29"/>
  <c r="L117" i="29"/>
  <c r="L116" i="29" s="1"/>
  <c r="I117" i="29"/>
  <c r="F117" i="29"/>
  <c r="N116" i="29"/>
  <c r="M116" i="29"/>
  <c r="K116" i="29"/>
  <c r="J116" i="29"/>
  <c r="H116" i="29"/>
  <c r="G116" i="29"/>
  <c r="E116" i="29"/>
  <c r="D116" i="29"/>
  <c r="O115" i="29"/>
  <c r="L115" i="29"/>
  <c r="I115" i="29"/>
  <c r="F115" i="29"/>
  <c r="O114" i="29"/>
  <c r="L114" i="29"/>
  <c r="I114" i="29"/>
  <c r="F114" i="29"/>
  <c r="O113" i="29"/>
  <c r="L113" i="29"/>
  <c r="L112" i="29" s="1"/>
  <c r="I113" i="29"/>
  <c r="I112" i="29" s="1"/>
  <c r="F113" i="29"/>
  <c r="F112" i="29" s="1"/>
  <c r="N112" i="29"/>
  <c r="M112" i="29"/>
  <c r="K112" i="29"/>
  <c r="J112" i="29"/>
  <c r="H112" i="29"/>
  <c r="G112" i="29"/>
  <c r="E112" i="29"/>
  <c r="D112" i="29"/>
  <c r="O111" i="29"/>
  <c r="L111" i="29"/>
  <c r="I111" i="29"/>
  <c r="F111" i="29"/>
  <c r="O110" i="29"/>
  <c r="L110" i="29"/>
  <c r="I110" i="29"/>
  <c r="F110" i="29"/>
  <c r="O109" i="29"/>
  <c r="L109" i="29"/>
  <c r="I109" i="29"/>
  <c r="F109" i="29"/>
  <c r="O108" i="29"/>
  <c r="L108" i="29"/>
  <c r="I108" i="29"/>
  <c r="F108" i="29"/>
  <c r="O107" i="29"/>
  <c r="L107" i="29"/>
  <c r="I107" i="29"/>
  <c r="F107" i="29"/>
  <c r="O106" i="29"/>
  <c r="L106" i="29"/>
  <c r="I106" i="29"/>
  <c r="F106" i="29"/>
  <c r="O105" i="29"/>
  <c r="L105" i="29"/>
  <c r="I105" i="29"/>
  <c r="F105" i="29"/>
  <c r="O104" i="29"/>
  <c r="L104" i="29"/>
  <c r="I104" i="29"/>
  <c r="I103" i="29" s="1"/>
  <c r="F104" i="29"/>
  <c r="F103" i="29" s="1"/>
  <c r="N103" i="29"/>
  <c r="M103" i="29"/>
  <c r="K103" i="29"/>
  <c r="J103" i="29"/>
  <c r="H103" i="29"/>
  <c r="G103" i="29"/>
  <c r="E103" i="29"/>
  <c r="D103" i="29"/>
  <c r="O102" i="29"/>
  <c r="L102" i="29"/>
  <c r="I102" i="29"/>
  <c r="F102" i="29"/>
  <c r="O101" i="29"/>
  <c r="L101" i="29"/>
  <c r="I101" i="29"/>
  <c r="F101" i="29"/>
  <c r="O100" i="29"/>
  <c r="L100" i="29"/>
  <c r="I100" i="29"/>
  <c r="F100" i="29"/>
  <c r="O99" i="29"/>
  <c r="L99" i="29"/>
  <c r="I99" i="29"/>
  <c r="F99" i="29"/>
  <c r="O98" i="29"/>
  <c r="L98" i="29"/>
  <c r="I98" i="29"/>
  <c r="F98" i="29"/>
  <c r="O97" i="29"/>
  <c r="L97" i="29"/>
  <c r="I97" i="29"/>
  <c r="F97" i="29"/>
  <c r="O96" i="29"/>
  <c r="L96" i="29"/>
  <c r="I96" i="29"/>
  <c r="I95" i="29" s="1"/>
  <c r="F96" i="29"/>
  <c r="N95" i="29"/>
  <c r="M95" i="29"/>
  <c r="K95" i="29"/>
  <c r="J95" i="29"/>
  <c r="H95" i="29"/>
  <c r="G95" i="29"/>
  <c r="E95" i="29"/>
  <c r="D95" i="29"/>
  <c r="O94" i="29"/>
  <c r="L94" i="29"/>
  <c r="I94" i="29"/>
  <c r="F94" i="29"/>
  <c r="O93" i="29"/>
  <c r="L93" i="29"/>
  <c r="I93" i="29"/>
  <c r="F93" i="29"/>
  <c r="O92" i="29"/>
  <c r="L92" i="29"/>
  <c r="I92" i="29"/>
  <c r="F92" i="29"/>
  <c r="O91" i="29"/>
  <c r="L91" i="29"/>
  <c r="I91" i="29"/>
  <c r="F91" i="29"/>
  <c r="O90" i="29"/>
  <c r="O89" i="29" s="1"/>
  <c r="L90" i="29"/>
  <c r="L89" i="29" s="1"/>
  <c r="I90" i="29"/>
  <c r="F90" i="29"/>
  <c r="N89" i="29"/>
  <c r="M89" i="29"/>
  <c r="K89" i="29"/>
  <c r="J89" i="29"/>
  <c r="H89" i="29"/>
  <c r="G89" i="29"/>
  <c r="E89" i="29"/>
  <c r="D89" i="29"/>
  <c r="O88" i="29"/>
  <c r="L88" i="29"/>
  <c r="I88" i="29"/>
  <c r="F88" i="29"/>
  <c r="O87" i="29"/>
  <c r="L87" i="29"/>
  <c r="I87" i="29"/>
  <c r="F87" i="29"/>
  <c r="O86" i="29"/>
  <c r="L86" i="29"/>
  <c r="I86" i="29"/>
  <c r="F86" i="29"/>
  <c r="O85" i="29"/>
  <c r="L85" i="29"/>
  <c r="L84" i="29" s="1"/>
  <c r="I85" i="29"/>
  <c r="I84" i="29" s="1"/>
  <c r="F85" i="29"/>
  <c r="N84" i="29"/>
  <c r="M84" i="29"/>
  <c r="K84" i="29"/>
  <c r="J84" i="29"/>
  <c r="H84" i="29"/>
  <c r="G84" i="29"/>
  <c r="E84" i="29"/>
  <c r="D84" i="29"/>
  <c r="O82" i="29"/>
  <c r="L82" i="29"/>
  <c r="I82" i="29"/>
  <c r="F82" i="29"/>
  <c r="O81" i="29"/>
  <c r="L81" i="29"/>
  <c r="L80" i="29" s="1"/>
  <c r="I81" i="29"/>
  <c r="I80" i="29" s="1"/>
  <c r="F81" i="29"/>
  <c r="N80" i="29"/>
  <c r="M80" i="29"/>
  <c r="K80" i="29"/>
  <c r="J80" i="29"/>
  <c r="H80" i="29"/>
  <c r="G80" i="29"/>
  <c r="E80" i="29"/>
  <c r="D80" i="29"/>
  <c r="O79" i="29"/>
  <c r="L79" i="29"/>
  <c r="I79" i="29"/>
  <c r="F79" i="29"/>
  <c r="O78" i="29"/>
  <c r="O77" i="29" s="1"/>
  <c r="L78" i="29"/>
  <c r="L77" i="29" s="1"/>
  <c r="L76" i="29" s="1"/>
  <c r="I78" i="29"/>
  <c r="I77" i="29" s="1"/>
  <c r="F78" i="29"/>
  <c r="F77" i="29" s="1"/>
  <c r="N77" i="29"/>
  <c r="N76" i="29" s="1"/>
  <c r="M77" i="29"/>
  <c r="M76" i="29" s="1"/>
  <c r="K77" i="29"/>
  <c r="J77" i="29"/>
  <c r="J76" i="29" s="1"/>
  <c r="H77" i="29"/>
  <c r="H76" i="29" s="1"/>
  <c r="G77" i="29"/>
  <c r="E77" i="29"/>
  <c r="E76" i="29" s="1"/>
  <c r="D77" i="29"/>
  <c r="G76" i="29"/>
  <c r="O74" i="29"/>
  <c r="L74" i="29"/>
  <c r="I74" i="29"/>
  <c r="F74" i="29"/>
  <c r="O73" i="29"/>
  <c r="L73" i="29"/>
  <c r="I73" i="29"/>
  <c r="F73" i="29"/>
  <c r="O72" i="29"/>
  <c r="L72" i="29"/>
  <c r="I72" i="29"/>
  <c r="F72" i="29"/>
  <c r="O71" i="29"/>
  <c r="L71" i="29"/>
  <c r="I71" i="29"/>
  <c r="F71" i="29"/>
  <c r="O70" i="29"/>
  <c r="O69" i="29" s="1"/>
  <c r="L70" i="29"/>
  <c r="L69" i="29" s="1"/>
  <c r="I70" i="29"/>
  <c r="F70" i="29"/>
  <c r="N69" i="29"/>
  <c r="N67" i="29" s="1"/>
  <c r="M69" i="29"/>
  <c r="M67" i="29" s="1"/>
  <c r="K69" i="29"/>
  <c r="J69" i="29"/>
  <c r="J67" i="29" s="1"/>
  <c r="H69" i="29"/>
  <c r="H67" i="29" s="1"/>
  <c r="G69" i="29"/>
  <c r="E69" i="29"/>
  <c r="E67" i="29" s="1"/>
  <c r="D69" i="29"/>
  <c r="D67" i="29" s="1"/>
  <c r="O68" i="29"/>
  <c r="O67" i="29" s="1"/>
  <c r="L68" i="29"/>
  <c r="I68" i="29"/>
  <c r="F68" i="29"/>
  <c r="K67" i="29"/>
  <c r="G67" i="29"/>
  <c r="O66" i="29"/>
  <c r="L66" i="29"/>
  <c r="I66" i="29"/>
  <c r="F66" i="29"/>
  <c r="O65" i="29"/>
  <c r="L65" i="29"/>
  <c r="I65" i="29"/>
  <c r="F65" i="29"/>
  <c r="O64" i="29"/>
  <c r="L64" i="29"/>
  <c r="I64" i="29"/>
  <c r="F64" i="29"/>
  <c r="O63" i="29"/>
  <c r="L63" i="29"/>
  <c r="I63" i="29"/>
  <c r="F63" i="29"/>
  <c r="O62" i="29"/>
  <c r="L62" i="29"/>
  <c r="I62" i="29"/>
  <c r="F62" i="29"/>
  <c r="O61" i="29"/>
  <c r="L61" i="29"/>
  <c r="I61" i="29"/>
  <c r="F61" i="29"/>
  <c r="O60" i="29"/>
  <c r="L60" i="29"/>
  <c r="I60" i="29"/>
  <c r="F60" i="29"/>
  <c r="O59" i="29"/>
  <c r="L59" i="29"/>
  <c r="L58" i="29" s="1"/>
  <c r="I59" i="29"/>
  <c r="F59" i="29"/>
  <c r="O58" i="29"/>
  <c r="N58" i="29"/>
  <c r="M58" i="29"/>
  <c r="K58" i="29"/>
  <c r="K54" i="29" s="1"/>
  <c r="K53" i="29" s="1"/>
  <c r="J58" i="29"/>
  <c r="H58" i="29"/>
  <c r="G58" i="29"/>
  <c r="E58" i="29"/>
  <c r="D58" i="29"/>
  <c r="O57" i="29"/>
  <c r="L57" i="29"/>
  <c r="I57" i="29"/>
  <c r="F57" i="29"/>
  <c r="O56" i="29"/>
  <c r="O55" i="29" s="1"/>
  <c r="O54" i="29" s="1"/>
  <c r="L56" i="29"/>
  <c r="I56" i="29"/>
  <c r="F56" i="29"/>
  <c r="N55" i="29"/>
  <c r="N54" i="29" s="1"/>
  <c r="M55" i="29"/>
  <c r="L55" i="29"/>
  <c r="K55" i="29"/>
  <c r="J55" i="29"/>
  <c r="J54" i="29" s="1"/>
  <c r="H55" i="29"/>
  <c r="G55" i="29"/>
  <c r="G54" i="29" s="1"/>
  <c r="G53" i="29" s="1"/>
  <c r="F55" i="29"/>
  <c r="E55" i="29"/>
  <c r="D55" i="29"/>
  <c r="D54" i="29" s="1"/>
  <c r="M54" i="29"/>
  <c r="M53" i="29" s="1"/>
  <c r="O47" i="29"/>
  <c r="C47" i="29" s="1"/>
  <c r="O46" i="29"/>
  <c r="O45" i="29" s="1"/>
  <c r="N45" i="29"/>
  <c r="M45" i="29"/>
  <c r="L44" i="29"/>
  <c r="L43" i="29" s="1"/>
  <c r="I44" i="29"/>
  <c r="F44" i="29"/>
  <c r="F43" i="29" s="1"/>
  <c r="K43" i="29"/>
  <c r="J43" i="29"/>
  <c r="I43" i="29"/>
  <c r="H43" i="29"/>
  <c r="G43" i="29"/>
  <c r="E43" i="29"/>
  <c r="D43" i="29"/>
  <c r="F42" i="29"/>
  <c r="F41" i="29" s="1"/>
  <c r="C41" i="29" s="1"/>
  <c r="E41" i="29"/>
  <c r="D41" i="29"/>
  <c r="L40" i="29"/>
  <c r="C40" i="29" s="1"/>
  <c r="L39" i="29"/>
  <c r="C39" i="29"/>
  <c r="L38" i="29"/>
  <c r="C38" i="29" s="1"/>
  <c r="L37" i="29"/>
  <c r="C37" i="29" s="1"/>
  <c r="K36" i="29"/>
  <c r="J36" i="29"/>
  <c r="L35" i="29"/>
  <c r="C35" i="29" s="1"/>
  <c r="L34" i="29"/>
  <c r="C34" i="29" s="1"/>
  <c r="K33" i="29"/>
  <c r="J33" i="29"/>
  <c r="L32" i="29"/>
  <c r="C32" i="29" s="1"/>
  <c r="K31" i="29"/>
  <c r="J31" i="29"/>
  <c r="L30" i="29"/>
  <c r="C30" i="29" s="1"/>
  <c r="L29" i="29"/>
  <c r="C29" i="29" s="1"/>
  <c r="L28" i="29"/>
  <c r="K27" i="29"/>
  <c r="J27" i="29"/>
  <c r="F25" i="29"/>
  <c r="C25" i="29" s="1"/>
  <c r="I24" i="29"/>
  <c r="F24" i="29"/>
  <c r="O23" i="29"/>
  <c r="L23" i="29"/>
  <c r="I23" i="29"/>
  <c r="F23" i="29"/>
  <c r="O22" i="29"/>
  <c r="L22" i="29"/>
  <c r="L21" i="29" s="1"/>
  <c r="I22" i="29"/>
  <c r="F22" i="29"/>
  <c r="N21" i="29"/>
  <c r="M21" i="29"/>
  <c r="K21" i="29"/>
  <c r="J21" i="29"/>
  <c r="J289" i="29" s="1"/>
  <c r="J288" i="29" s="1"/>
  <c r="H21" i="29"/>
  <c r="G21" i="29"/>
  <c r="E21" i="29"/>
  <c r="D21" i="29"/>
  <c r="D289" i="29" s="1"/>
  <c r="D288" i="29" s="1"/>
  <c r="I55" i="29" l="1"/>
  <c r="L141" i="29"/>
  <c r="N20" i="29"/>
  <c r="C134" i="29"/>
  <c r="C138" i="29"/>
  <c r="C139" i="29"/>
  <c r="H289" i="29"/>
  <c r="H288" i="29" s="1"/>
  <c r="N289" i="29"/>
  <c r="N288" i="29" s="1"/>
  <c r="C110" i="29"/>
  <c r="C207" i="29"/>
  <c r="C211" i="29"/>
  <c r="C219" i="29"/>
  <c r="C255" i="29"/>
  <c r="C24" i="29"/>
  <c r="J83" i="29"/>
  <c r="C98" i="29"/>
  <c r="C102" i="29"/>
  <c r="D187" i="29"/>
  <c r="D270" i="29"/>
  <c r="C279" i="29"/>
  <c r="G259" i="29"/>
  <c r="K289" i="29"/>
  <c r="K288" i="29" s="1"/>
  <c r="L27" i="29"/>
  <c r="K83" i="29"/>
  <c r="G289" i="29"/>
  <c r="L36" i="29"/>
  <c r="C36" i="29" s="1"/>
  <c r="E54" i="29"/>
  <c r="E53" i="29" s="1"/>
  <c r="O53" i="29"/>
  <c r="C74" i="29"/>
  <c r="C158" i="29"/>
  <c r="C164" i="29"/>
  <c r="C182" i="29"/>
  <c r="M204" i="29"/>
  <c r="M195" i="29" s="1"/>
  <c r="O231" i="29"/>
  <c r="H231" i="29"/>
  <c r="H230" i="29" s="1"/>
  <c r="N231" i="29"/>
  <c r="N230" i="29" s="1"/>
  <c r="G231" i="29"/>
  <c r="G230" i="29" s="1"/>
  <c r="C267" i="29"/>
  <c r="M259" i="29"/>
  <c r="L31" i="29"/>
  <c r="C31" i="29" s="1"/>
  <c r="D76" i="29"/>
  <c r="N130" i="29"/>
  <c r="C148" i="29"/>
  <c r="E187" i="29"/>
  <c r="E259" i="29"/>
  <c r="C295" i="29"/>
  <c r="C297" i="29"/>
  <c r="I184" i="29"/>
  <c r="I272" i="29"/>
  <c r="I270" i="29" s="1"/>
  <c r="I269" i="29" s="1"/>
  <c r="C28" i="29"/>
  <c r="L33" i="29"/>
  <c r="C33" i="29" s="1"/>
  <c r="H20" i="29"/>
  <c r="C44" i="29"/>
  <c r="O80" i="29"/>
  <c r="O76" i="29" s="1"/>
  <c r="G83" i="29"/>
  <c r="C106" i="29"/>
  <c r="C107" i="29"/>
  <c r="C109" i="29"/>
  <c r="C120" i="29"/>
  <c r="K130" i="29"/>
  <c r="O144" i="29"/>
  <c r="G187" i="29"/>
  <c r="M187" i="29"/>
  <c r="H187" i="29"/>
  <c r="N187" i="29"/>
  <c r="C199" i="29"/>
  <c r="C215" i="29"/>
  <c r="K204" i="29"/>
  <c r="K195" i="29" s="1"/>
  <c r="C243" i="29"/>
  <c r="F252" i="29"/>
  <c r="F251" i="29" s="1"/>
  <c r="C254" i="29"/>
  <c r="O252" i="29"/>
  <c r="O251" i="29" s="1"/>
  <c r="G270" i="29"/>
  <c r="G269" i="29" s="1"/>
  <c r="G194" i="29" s="1"/>
  <c r="M270" i="29"/>
  <c r="M269" i="29" s="1"/>
  <c r="C291" i="29"/>
  <c r="C82" i="29"/>
  <c r="O84" i="29"/>
  <c r="N83" i="29"/>
  <c r="N75" i="29" s="1"/>
  <c r="C114" i="29"/>
  <c r="C124" i="29"/>
  <c r="G130" i="29"/>
  <c r="C142" i="29"/>
  <c r="C143" i="29"/>
  <c r="C154" i="29"/>
  <c r="C157" i="29"/>
  <c r="O160" i="29"/>
  <c r="C170" i="29"/>
  <c r="E173" i="29"/>
  <c r="C178" i="29"/>
  <c r="C181" i="29"/>
  <c r="J187" i="29"/>
  <c r="C203" i="29"/>
  <c r="C212" i="29"/>
  <c r="C239" i="29"/>
  <c r="C241" i="29"/>
  <c r="O112" i="29"/>
  <c r="C112" i="29" s="1"/>
  <c r="O116" i="29"/>
  <c r="M20" i="29"/>
  <c r="J26" i="29"/>
  <c r="C62" i="29"/>
  <c r="C66" i="29"/>
  <c r="L67" i="29"/>
  <c r="O21" i="29"/>
  <c r="O289" i="29" s="1"/>
  <c r="O288" i="29" s="1"/>
  <c r="K26" i="29"/>
  <c r="K20" i="29" s="1"/>
  <c r="C64" i="29"/>
  <c r="K76" i="29"/>
  <c r="C86" i="29"/>
  <c r="C87" i="29"/>
  <c r="D83" i="29"/>
  <c r="C90" i="29"/>
  <c r="C94" i="29"/>
  <c r="F95" i="29"/>
  <c r="C97" i="29"/>
  <c r="C152" i="29"/>
  <c r="C162" i="29"/>
  <c r="C186" i="29"/>
  <c r="C190" i="29"/>
  <c r="J204" i="29"/>
  <c r="J195" i="29" s="1"/>
  <c r="C206" i="29"/>
  <c r="M231" i="29"/>
  <c r="K231" i="29"/>
  <c r="K230" i="29" s="1"/>
  <c r="D231" i="29"/>
  <c r="D230" i="29" s="1"/>
  <c r="I238" i="29"/>
  <c r="C263" i="29"/>
  <c r="C271" i="29"/>
  <c r="E270" i="29"/>
  <c r="E269" i="29" s="1"/>
  <c r="J270" i="29"/>
  <c r="J269" i="29" s="1"/>
  <c r="C275" i="29"/>
  <c r="D20" i="29"/>
  <c r="C121" i="29"/>
  <c r="C146" i="29"/>
  <c r="E289" i="29"/>
  <c r="E288" i="29" s="1"/>
  <c r="C22" i="29"/>
  <c r="C43" i="29"/>
  <c r="C57" i="29"/>
  <c r="C70" i="29"/>
  <c r="C78" i="29"/>
  <c r="M83" i="29"/>
  <c r="C88" i="29"/>
  <c r="C99" i="29"/>
  <c r="C101" i="29"/>
  <c r="C108" i="29"/>
  <c r="C111" i="29"/>
  <c r="C118" i="29"/>
  <c r="I122" i="29"/>
  <c r="C133" i="29"/>
  <c r="M130" i="29"/>
  <c r="L136" i="29"/>
  <c r="C147" i="29"/>
  <c r="L151" i="29"/>
  <c r="C156" i="29"/>
  <c r="C159" i="29"/>
  <c r="C169" i="29"/>
  <c r="J174" i="29"/>
  <c r="J173" i="29" s="1"/>
  <c r="L187" i="29"/>
  <c r="E204" i="29"/>
  <c r="I205" i="29"/>
  <c r="C226" i="29"/>
  <c r="D204" i="29"/>
  <c r="C229" i="29"/>
  <c r="C240" i="29"/>
  <c r="C245" i="29"/>
  <c r="C250" i="29"/>
  <c r="C258" i="29"/>
  <c r="C262" i="29"/>
  <c r="O260" i="29"/>
  <c r="K270" i="29"/>
  <c r="K269" i="29" s="1"/>
  <c r="C274" i="29"/>
  <c r="L276" i="29"/>
  <c r="C285" i="29"/>
  <c r="C292" i="29"/>
  <c r="J53" i="29"/>
  <c r="J75" i="29"/>
  <c r="C247" i="29"/>
  <c r="I290" i="29"/>
  <c r="J20" i="29"/>
  <c r="G288" i="29"/>
  <c r="C23" i="29"/>
  <c r="C42" i="29"/>
  <c r="C59" i="29"/>
  <c r="C61" i="29"/>
  <c r="C71" i="29"/>
  <c r="C73" i="29"/>
  <c r="C79" i="29"/>
  <c r="C91" i="29"/>
  <c r="C93" i="29"/>
  <c r="C100" i="29"/>
  <c r="O103" i="29"/>
  <c r="L103" i="29"/>
  <c r="C132" i="29"/>
  <c r="C135" i="29"/>
  <c r="E130" i="29"/>
  <c r="C171" i="29"/>
  <c r="C177" i="29"/>
  <c r="O184" i="29"/>
  <c r="H195" i="29"/>
  <c r="C214" i="29"/>
  <c r="N204" i="29"/>
  <c r="N195" i="29" s="1"/>
  <c r="C220" i="29"/>
  <c r="E231" i="29"/>
  <c r="E230" i="29" s="1"/>
  <c r="J231" i="29"/>
  <c r="C236" i="29"/>
  <c r="C244" i="29"/>
  <c r="C257" i="29"/>
  <c r="C268" i="29"/>
  <c r="D269" i="29"/>
  <c r="O270" i="29"/>
  <c r="O269" i="29" s="1"/>
  <c r="I283" i="29"/>
  <c r="C296" i="29"/>
  <c r="N53" i="29"/>
  <c r="E195" i="29"/>
  <c r="C46" i="29"/>
  <c r="H54" i="29"/>
  <c r="H53" i="29" s="1"/>
  <c r="C60" i="29"/>
  <c r="C63" i="29"/>
  <c r="C65" i="29"/>
  <c r="I69" i="29"/>
  <c r="I67" i="29" s="1"/>
  <c r="C72" i="29"/>
  <c r="I76" i="29"/>
  <c r="F80" i="29"/>
  <c r="C80" i="29" s="1"/>
  <c r="E83" i="29"/>
  <c r="F84" i="29"/>
  <c r="H83" i="29"/>
  <c r="I89" i="29"/>
  <c r="C92" i="29"/>
  <c r="O95" i="29"/>
  <c r="L95" i="29"/>
  <c r="C95" i="29" s="1"/>
  <c r="C105" i="29"/>
  <c r="F122" i="29"/>
  <c r="C123" i="29"/>
  <c r="O136" i="29"/>
  <c r="F141" i="29"/>
  <c r="C141" i="29" s="1"/>
  <c r="C150" i="29"/>
  <c r="L166" i="29"/>
  <c r="L165" i="29" s="1"/>
  <c r="C172" i="29"/>
  <c r="O179" i="29"/>
  <c r="L179" i="29"/>
  <c r="L174" i="29" s="1"/>
  <c r="L173" i="29" s="1"/>
  <c r="O188" i="29"/>
  <c r="D195" i="29"/>
  <c r="C200" i="29"/>
  <c r="C208" i="29"/>
  <c r="C218" i="29"/>
  <c r="C224" i="29"/>
  <c r="C228" i="29"/>
  <c r="C227" i="29"/>
  <c r="F238" i="29"/>
  <c r="C242" i="29"/>
  <c r="C256" i="29"/>
  <c r="L260" i="29"/>
  <c r="C266" i="29"/>
  <c r="O264" i="29"/>
  <c r="C278" i="29"/>
  <c r="O276" i="29"/>
  <c r="F290" i="29"/>
  <c r="C294" i="29"/>
  <c r="C27" i="29"/>
  <c r="C55" i="29"/>
  <c r="C45" i="29"/>
  <c r="L54" i="29"/>
  <c r="D53" i="29"/>
  <c r="C84" i="29"/>
  <c r="I21" i="29"/>
  <c r="C56" i="29"/>
  <c r="I58" i="29"/>
  <c r="I54" i="29" s="1"/>
  <c r="C68" i="29"/>
  <c r="F69" i="29"/>
  <c r="F89" i="29"/>
  <c r="C96" i="29"/>
  <c r="C104" i="29"/>
  <c r="I116" i="29"/>
  <c r="F116" i="29"/>
  <c r="C125" i="29"/>
  <c r="C126" i="29"/>
  <c r="C129" i="29"/>
  <c r="F128" i="29"/>
  <c r="C128" i="29" s="1"/>
  <c r="I144" i="29"/>
  <c r="L144" i="29"/>
  <c r="L130" i="29" s="1"/>
  <c r="C149" i="29"/>
  <c r="C153" i="29"/>
  <c r="C163" i="29"/>
  <c r="C168" i="29"/>
  <c r="I166" i="29"/>
  <c r="I165" i="29" s="1"/>
  <c r="I175" i="29"/>
  <c r="C176" i="29"/>
  <c r="C202" i="29"/>
  <c r="F196" i="29"/>
  <c r="C210" i="29"/>
  <c r="F205" i="29"/>
  <c r="C298" i="29"/>
  <c r="G20" i="29"/>
  <c r="O20" i="29"/>
  <c r="F21" i="29"/>
  <c r="F58" i="29"/>
  <c r="F54" i="29" s="1"/>
  <c r="C77" i="29"/>
  <c r="C81" i="29"/>
  <c r="C85" i="29"/>
  <c r="C113" i="29"/>
  <c r="C119" i="29"/>
  <c r="L122" i="29"/>
  <c r="C127" i="29"/>
  <c r="F131" i="29"/>
  <c r="O131" i="29"/>
  <c r="I151" i="29"/>
  <c r="C155" i="29"/>
  <c r="L205" i="29"/>
  <c r="L204" i="29" s="1"/>
  <c r="I252" i="29"/>
  <c r="I251" i="29" s="1"/>
  <c r="C253" i="29"/>
  <c r="I264" i="29"/>
  <c r="C265" i="29"/>
  <c r="M289" i="29"/>
  <c r="M288" i="29" s="1"/>
  <c r="N174" i="29"/>
  <c r="N173" i="29" s="1"/>
  <c r="O175" i="29"/>
  <c r="I179" i="29"/>
  <c r="C180" i="29"/>
  <c r="C183" i="29"/>
  <c r="C189" i="29"/>
  <c r="F188" i="29"/>
  <c r="O187" i="29"/>
  <c r="O216" i="29"/>
  <c r="C234" i="29"/>
  <c r="F233" i="29"/>
  <c r="C233" i="29" s="1"/>
  <c r="C137" i="29"/>
  <c r="F136" i="29"/>
  <c r="C145" i="29"/>
  <c r="F144" i="29"/>
  <c r="E20" i="29"/>
  <c r="C115" i="29"/>
  <c r="C117" i="29"/>
  <c r="D130" i="29"/>
  <c r="H130" i="29"/>
  <c r="I131" i="29"/>
  <c r="I130" i="29" s="1"/>
  <c r="F151" i="29"/>
  <c r="O151" i="29"/>
  <c r="C161" i="29"/>
  <c r="F160" i="29"/>
  <c r="F174" i="29"/>
  <c r="C185" i="29"/>
  <c r="F184" i="29"/>
  <c r="O196" i="29"/>
  <c r="C222" i="29"/>
  <c r="F216" i="29"/>
  <c r="C248" i="29"/>
  <c r="L246" i="29"/>
  <c r="C280" i="29"/>
  <c r="C167" i="29"/>
  <c r="I192" i="29"/>
  <c r="I191" i="29" s="1"/>
  <c r="C191" i="29" s="1"/>
  <c r="C193" i="29"/>
  <c r="I196" i="29"/>
  <c r="C197" i="29"/>
  <c r="C201" i="29"/>
  <c r="C209" i="29"/>
  <c r="C221" i="29"/>
  <c r="C237" i="29"/>
  <c r="I235" i="29"/>
  <c r="L252" i="29"/>
  <c r="L251" i="29" s="1"/>
  <c r="J259" i="29"/>
  <c r="L264" i="29"/>
  <c r="L259" i="29" s="1"/>
  <c r="F270" i="29"/>
  <c r="N270" i="29"/>
  <c r="N269" i="29" s="1"/>
  <c r="C277" i="29"/>
  <c r="C282" i="29"/>
  <c r="F281" i="29"/>
  <c r="C281" i="29" s="1"/>
  <c r="O205" i="29"/>
  <c r="F259" i="29"/>
  <c r="I260" i="29"/>
  <c r="C261" i="29"/>
  <c r="C284" i="29"/>
  <c r="L283" i="29"/>
  <c r="L289" i="29" s="1"/>
  <c r="L198" i="29"/>
  <c r="L196" i="29" s="1"/>
  <c r="C213" i="29"/>
  <c r="I216" i="29"/>
  <c r="C217" i="29"/>
  <c r="C225" i="29"/>
  <c r="L235" i="29"/>
  <c r="C238" i="29"/>
  <c r="C249" i="29"/>
  <c r="I246" i="29"/>
  <c r="C272" i="29"/>
  <c r="C273" i="29"/>
  <c r="L290" i="29"/>
  <c r="C293" i="29"/>
  <c r="J230" i="29" l="1"/>
  <c r="O174" i="29"/>
  <c r="O173" i="29" s="1"/>
  <c r="C264" i="29"/>
  <c r="H194" i="29"/>
  <c r="L26" i="29"/>
  <c r="L20" i="29" s="1"/>
  <c r="C136" i="29"/>
  <c r="C276" i="29"/>
  <c r="D194" i="29"/>
  <c r="K75" i="29"/>
  <c r="K52" i="29" s="1"/>
  <c r="C246" i="29"/>
  <c r="C179" i="29"/>
  <c r="O230" i="29"/>
  <c r="L288" i="29"/>
  <c r="I187" i="29"/>
  <c r="I204" i="29"/>
  <c r="L270" i="29"/>
  <c r="L269" i="29" s="1"/>
  <c r="N194" i="29"/>
  <c r="M230" i="29"/>
  <c r="M194" i="29" s="1"/>
  <c r="G75" i="29"/>
  <c r="L53" i="29"/>
  <c r="L231" i="29"/>
  <c r="L230" i="29" s="1"/>
  <c r="L194" i="29" s="1"/>
  <c r="E75" i="29"/>
  <c r="E286" i="29" s="1"/>
  <c r="O259" i="29"/>
  <c r="M75" i="29"/>
  <c r="M52" i="29" s="1"/>
  <c r="G52" i="29"/>
  <c r="G51" i="29" s="1"/>
  <c r="G286" i="29"/>
  <c r="K194" i="29"/>
  <c r="K286" i="29"/>
  <c r="C198" i="29"/>
  <c r="O204" i="29"/>
  <c r="O195" i="29" s="1"/>
  <c r="L83" i="29"/>
  <c r="C290" i="29"/>
  <c r="O83" i="29"/>
  <c r="C103" i="29"/>
  <c r="C184" i="29"/>
  <c r="C160" i="29"/>
  <c r="N52" i="29"/>
  <c r="L195" i="29"/>
  <c r="F231" i="29"/>
  <c r="F230" i="29" s="1"/>
  <c r="C175" i="29"/>
  <c r="D75" i="29"/>
  <c r="D286" i="29" s="1"/>
  <c r="C144" i="29"/>
  <c r="C89" i="29"/>
  <c r="I231" i="29"/>
  <c r="N51" i="29"/>
  <c r="N50" i="29" s="1"/>
  <c r="I259" i="29"/>
  <c r="C259" i="29" s="1"/>
  <c r="H75" i="29"/>
  <c r="H286" i="29" s="1"/>
  <c r="C165" i="29"/>
  <c r="I83" i="29"/>
  <c r="I75" i="29" s="1"/>
  <c r="E194" i="29"/>
  <c r="J52" i="29"/>
  <c r="L75" i="29"/>
  <c r="L52" i="29" s="1"/>
  <c r="C122" i="29"/>
  <c r="F76" i="29"/>
  <c r="N286" i="29"/>
  <c r="I53" i="29"/>
  <c r="J194" i="29"/>
  <c r="J286" i="29"/>
  <c r="C54" i="29"/>
  <c r="K51" i="29"/>
  <c r="C235" i="29"/>
  <c r="C283" i="29"/>
  <c r="I195" i="29"/>
  <c r="C188" i="29"/>
  <c r="F187" i="29"/>
  <c r="C252" i="29"/>
  <c r="F289" i="29"/>
  <c r="C21" i="29"/>
  <c r="F20" i="29"/>
  <c r="I174" i="29"/>
  <c r="I173" i="29" s="1"/>
  <c r="C116" i="29"/>
  <c r="C26" i="29"/>
  <c r="C251" i="29"/>
  <c r="C196" i="29"/>
  <c r="F269" i="29"/>
  <c r="C216" i="29"/>
  <c r="F173" i="29"/>
  <c r="O130" i="29"/>
  <c r="O75" i="29" s="1"/>
  <c r="O52" i="29" s="1"/>
  <c r="F67" i="29"/>
  <c r="C67" i="29" s="1"/>
  <c r="C69" i="29"/>
  <c r="C260" i="29"/>
  <c r="C151" i="29"/>
  <c r="C192" i="29"/>
  <c r="C166" i="29"/>
  <c r="F130" i="29"/>
  <c r="C131" i="29"/>
  <c r="C58" i="29"/>
  <c r="C205" i="29"/>
  <c r="F204" i="29"/>
  <c r="I289" i="29"/>
  <c r="I288" i="29" s="1"/>
  <c r="I20" i="29"/>
  <c r="F83" i="29"/>
  <c r="C76" i="29"/>
  <c r="M286" i="29" l="1"/>
  <c r="M51" i="29"/>
  <c r="D52" i="29"/>
  <c r="D51" i="29" s="1"/>
  <c r="H52" i="29"/>
  <c r="H51" i="29" s="1"/>
  <c r="H287" i="29" s="1"/>
  <c r="C204" i="29"/>
  <c r="C187" i="29"/>
  <c r="L286" i="29"/>
  <c r="C231" i="29"/>
  <c r="E52" i="29"/>
  <c r="E51" i="29" s="1"/>
  <c r="E287" i="29" s="1"/>
  <c r="C270" i="29"/>
  <c r="N287" i="29"/>
  <c r="I52" i="29"/>
  <c r="J51" i="29"/>
  <c r="J50" i="29" s="1"/>
  <c r="C130" i="29"/>
  <c r="C173" i="29"/>
  <c r="G50" i="29"/>
  <c r="G287" i="29"/>
  <c r="M287" i="29"/>
  <c r="M50" i="29"/>
  <c r="L51" i="29"/>
  <c r="L50" i="29" s="1"/>
  <c r="E50" i="29"/>
  <c r="C174" i="29"/>
  <c r="I230" i="29"/>
  <c r="I286" i="29" s="1"/>
  <c r="C20" i="29"/>
  <c r="K50" i="29"/>
  <c r="K287" i="29"/>
  <c r="C83" i="29"/>
  <c r="F75" i="29"/>
  <c r="C75" i="29" s="1"/>
  <c r="C269" i="29"/>
  <c r="F195" i="29"/>
  <c r="D287" i="29"/>
  <c r="D50" i="29"/>
  <c r="F53" i="29"/>
  <c r="C289" i="29"/>
  <c r="F288" i="29"/>
  <c r="C288" i="29" s="1"/>
  <c r="O194" i="29"/>
  <c r="O51" i="29" s="1"/>
  <c r="O286" i="29"/>
  <c r="H50" i="29"/>
  <c r="L287" i="29" l="1"/>
  <c r="J287" i="29"/>
  <c r="C230" i="29"/>
  <c r="I194" i="29"/>
  <c r="I51" i="29" s="1"/>
  <c r="O50" i="29"/>
  <c r="O287" i="29"/>
  <c r="F194" i="29"/>
  <c r="C195" i="29"/>
  <c r="F52" i="29"/>
  <c r="C53" i="29"/>
  <c r="F286" i="29"/>
  <c r="C286" i="29" s="1"/>
  <c r="I50" i="29" l="1"/>
  <c r="I287" i="29"/>
  <c r="C194" i="29"/>
  <c r="F51" i="29"/>
  <c r="C52" i="29"/>
  <c r="F287" i="29" l="1"/>
  <c r="C287" i="29" s="1"/>
  <c r="C51" i="29"/>
  <c r="F50" i="29"/>
  <c r="C50" i="29" s="1"/>
  <c r="O298" i="28" l="1"/>
  <c r="L298" i="28"/>
  <c r="I298" i="28"/>
  <c r="F298" i="28"/>
  <c r="O297" i="28"/>
  <c r="L297" i="28"/>
  <c r="I297" i="28"/>
  <c r="F297" i="28"/>
  <c r="O296" i="28"/>
  <c r="L296" i="28"/>
  <c r="I296" i="28"/>
  <c r="F296" i="28"/>
  <c r="O295" i="28"/>
  <c r="L295" i="28"/>
  <c r="I295" i="28"/>
  <c r="F295" i="28"/>
  <c r="O294" i="28"/>
  <c r="L294" i="28"/>
  <c r="I294" i="28"/>
  <c r="F294" i="28"/>
  <c r="O293" i="28"/>
  <c r="L293" i="28"/>
  <c r="I293" i="28"/>
  <c r="F293" i="28"/>
  <c r="O292" i="28"/>
  <c r="L292" i="28"/>
  <c r="I292" i="28"/>
  <c r="F292" i="28"/>
  <c r="O291" i="28"/>
  <c r="O290" i="28" s="1"/>
  <c r="L291" i="28"/>
  <c r="I291" i="28"/>
  <c r="F291" i="28"/>
  <c r="N290" i="28"/>
  <c r="M290" i="28"/>
  <c r="K290" i="28"/>
  <c r="J290" i="28"/>
  <c r="H290" i="28"/>
  <c r="G290" i="28"/>
  <c r="E290" i="28"/>
  <c r="D290" i="28"/>
  <c r="O285" i="28"/>
  <c r="L285" i="28"/>
  <c r="I285" i="28"/>
  <c r="F285" i="28"/>
  <c r="O284" i="28"/>
  <c r="L284" i="28"/>
  <c r="L283" i="28" s="1"/>
  <c r="I284" i="28"/>
  <c r="I283" i="28" s="1"/>
  <c r="F284" i="28"/>
  <c r="O283" i="28"/>
  <c r="N283" i="28"/>
  <c r="M283" i="28"/>
  <c r="K283" i="28"/>
  <c r="J283" i="28"/>
  <c r="H283" i="28"/>
  <c r="G283" i="28"/>
  <c r="F283" i="28"/>
  <c r="E283" i="28"/>
  <c r="D283" i="28"/>
  <c r="O282" i="28"/>
  <c r="O281" i="28" s="1"/>
  <c r="L282" i="28"/>
  <c r="L281" i="28" s="1"/>
  <c r="I282" i="28"/>
  <c r="I281" i="28" s="1"/>
  <c r="F282" i="28"/>
  <c r="N281" i="28"/>
  <c r="M281" i="28"/>
  <c r="K281" i="28"/>
  <c r="J281" i="28"/>
  <c r="H281" i="28"/>
  <c r="G281" i="28"/>
  <c r="E281" i="28"/>
  <c r="D281" i="28"/>
  <c r="O280" i="28"/>
  <c r="L280" i="28"/>
  <c r="I280" i="28"/>
  <c r="F280" i="28"/>
  <c r="O279" i="28"/>
  <c r="L279" i="28"/>
  <c r="I279" i="28"/>
  <c r="F279" i="28"/>
  <c r="O278" i="28"/>
  <c r="L278" i="28"/>
  <c r="I278" i="28"/>
  <c r="F278" i="28"/>
  <c r="O277" i="28"/>
  <c r="L277" i="28"/>
  <c r="I277" i="28"/>
  <c r="F277" i="28"/>
  <c r="N276" i="28"/>
  <c r="M276" i="28"/>
  <c r="K276" i="28"/>
  <c r="J276" i="28"/>
  <c r="H276" i="28"/>
  <c r="G276" i="28"/>
  <c r="G270" i="28" s="1"/>
  <c r="G269" i="28" s="1"/>
  <c r="E276" i="28"/>
  <c r="D276" i="28"/>
  <c r="O275" i="28"/>
  <c r="L275" i="28"/>
  <c r="I275" i="28"/>
  <c r="F275" i="28"/>
  <c r="O274" i="28"/>
  <c r="L274" i="28"/>
  <c r="I274" i="28"/>
  <c r="F274" i="28"/>
  <c r="O273" i="28"/>
  <c r="L273" i="28"/>
  <c r="L272" i="28" s="1"/>
  <c r="I273" i="28"/>
  <c r="I272" i="28" s="1"/>
  <c r="F273" i="28"/>
  <c r="N272" i="28"/>
  <c r="N270" i="28" s="1"/>
  <c r="N269" i="28" s="1"/>
  <c r="M272" i="28"/>
  <c r="K272" i="28"/>
  <c r="K270" i="28" s="1"/>
  <c r="K269" i="28" s="1"/>
  <c r="J272" i="28"/>
  <c r="H272" i="28"/>
  <c r="G272" i="28"/>
  <c r="F272" i="28"/>
  <c r="E272" i="28"/>
  <c r="D272" i="28"/>
  <c r="O271" i="28"/>
  <c r="L271" i="28"/>
  <c r="I271" i="28"/>
  <c r="F271" i="28"/>
  <c r="O268" i="28"/>
  <c r="L268" i="28"/>
  <c r="I268" i="28"/>
  <c r="F268" i="28"/>
  <c r="O267" i="28"/>
  <c r="L267" i="28"/>
  <c r="I267" i="28"/>
  <c r="F267" i="28"/>
  <c r="O266" i="28"/>
  <c r="L266" i="28"/>
  <c r="I266" i="28"/>
  <c r="F266" i="28"/>
  <c r="O265" i="28"/>
  <c r="L265" i="28"/>
  <c r="I265" i="28"/>
  <c r="F265" i="28"/>
  <c r="N264" i="28"/>
  <c r="M264" i="28"/>
  <c r="K264" i="28"/>
  <c r="J264" i="28"/>
  <c r="H264" i="28"/>
  <c r="G264" i="28"/>
  <c r="E264" i="28"/>
  <c r="D264" i="28"/>
  <c r="O263" i="28"/>
  <c r="L263" i="28"/>
  <c r="I263" i="28"/>
  <c r="F263" i="28"/>
  <c r="O262" i="28"/>
  <c r="L262" i="28"/>
  <c r="I262" i="28"/>
  <c r="F262" i="28"/>
  <c r="O261" i="28"/>
  <c r="L261" i="28"/>
  <c r="I261" i="28"/>
  <c r="I260" i="28" s="1"/>
  <c r="F261" i="28"/>
  <c r="N260" i="28"/>
  <c r="N259" i="28" s="1"/>
  <c r="M260" i="28"/>
  <c r="K260" i="28"/>
  <c r="K259" i="28" s="1"/>
  <c r="J260" i="28"/>
  <c r="J259" i="28" s="1"/>
  <c r="H260" i="28"/>
  <c r="G260" i="28"/>
  <c r="G259" i="28" s="1"/>
  <c r="E260" i="28"/>
  <c r="D260" i="28"/>
  <c r="O258" i="28"/>
  <c r="L258" i="28"/>
  <c r="I258" i="28"/>
  <c r="F258" i="28"/>
  <c r="O257" i="28"/>
  <c r="L257" i="28"/>
  <c r="I257" i="28"/>
  <c r="F257" i="28"/>
  <c r="O256" i="28"/>
  <c r="L256" i="28"/>
  <c r="I256" i="28"/>
  <c r="F256" i="28"/>
  <c r="O255" i="28"/>
  <c r="L255" i="28"/>
  <c r="I255" i="28"/>
  <c r="F255" i="28"/>
  <c r="O254" i="28"/>
  <c r="L254" i="28"/>
  <c r="I254" i="28"/>
  <c r="F254" i="28"/>
  <c r="O253" i="28"/>
  <c r="L253" i="28"/>
  <c r="I253" i="28"/>
  <c r="F253" i="28"/>
  <c r="N252" i="28"/>
  <c r="M252" i="28"/>
  <c r="M251" i="28" s="1"/>
  <c r="K252" i="28"/>
  <c r="K251" i="28" s="1"/>
  <c r="J252" i="28"/>
  <c r="J251" i="28" s="1"/>
  <c r="H252" i="28"/>
  <c r="H251" i="28" s="1"/>
  <c r="G252" i="28"/>
  <c r="E252" i="28"/>
  <c r="E251" i="28" s="1"/>
  <c r="D252" i="28"/>
  <c r="D251" i="28" s="1"/>
  <c r="N251" i="28"/>
  <c r="G251" i="28"/>
  <c r="O250" i="28"/>
  <c r="L250" i="28"/>
  <c r="I250" i="28"/>
  <c r="F250" i="28"/>
  <c r="O249" i="28"/>
  <c r="L249" i="28"/>
  <c r="I249" i="28"/>
  <c r="F249" i="28"/>
  <c r="O248" i="28"/>
  <c r="L248" i="28"/>
  <c r="I248" i="28"/>
  <c r="F248" i="28"/>
  <c r="O247" i="28"/>
  <c r="L247" i="28"/>
  <c r="I247" i="28"/>
  <c r="F247" i="28"/>
  <c r="N246" i="28"/>
  <c r="M246" i="28"/>
  <c r="K246" i="28"/>
  <c r="J246" i="28"/>
  <c r="H246" i="28"/>
  <c r="G246" i="28"/>
  <c r="E246" i="28"/>
  <c r="D246" i="28"/>
  <c r="O245" i="28"/>
  <c r="L245" i="28"/>
  <c r="I245" i="28"/>
  <c r="F245" i="28"/>
  <c r="O244" i="28"/>
  <c r="L244" i="28"/>
  <c r="I244" i="28"/>
  <c r="F244" i="28"/>
  <c r="O243" i="28"/>
  <c r="L243" i="28"/>
  <c r="I243" i="28"/>
  <c r="F243" i="28"/>
  <c r="O242" i="28"/>
  <c r="L242" i="28"/>
  <c r="I242" i="28"/>
  <c r="F242" i="28"/>
  <c r="O241" i="28"/>
  <c r="L241" i="28"/>
  <c r="I241" i="28"/>
  <c r="F241" i="28"/>
  <c r="O240" i="28"/>
  <c r="L240" i="28"/>
  <c r="I240" i="28"/>
  <c r="F240" i="28"/>
  <c r="O239" i="28"/>
  <c r="L239" i="28"/>
  <c r="I239" i="28"/>
  <c r="F239" i="28"/>
  <c r="N238" i="28"/>
  <c r="M238" i="28"/>
  <c r="K238" i="28"/>
  <c r="J238" i="28"/>
  <c r="H238" i="28"/>
  <c r="G238" i="28"/>
  <c r="E238" i="28"/>
  <c r="D238" i="28"/>
  <c r="O237" i="28"/>
  <c r="L237" i="28"/>
  <c r="I237" i="28"/>
  <c r="F237" i="28"/>
  <c r="O236" i="28"/>
  <c r="O235" i="28" s="1"/>
  <c r="L236" i="28"/>
  <c r="L235" i="28" s="1"/>
  <c r="I236" i="28"/>
  <c r="I235" i="28" s="1"/>
  <c r="F236" i="28"/>
  <c r="N235" i="28"/>
  <c r="M235" i="28"/>
  <c r="K235" i="28"/>
  <c r="J235" i="28"/>
  <c r="H235" i="28"/>
  <c r="G235" i="28"/>
  <c r="F235" i="28"/>
  <c r="E235" i="28"/>
  <c r="D235" i="28"/>
  <c r="O234" i="28"/>
  <c r="O233" i="28" s="1"/>
  <c r="L234" i="28"/>
  <c r="L233" i="28" s="1"/>
  <c r="I234" i="28"/>
  <c r="I233" i="28" s="1"/>
  <c r="F234" i="28"/>
  <c r="F233" i="28" s="1"/>
  <c r="N233" i="28"/>
  <c r="M233" i="28"/>
  <c r="K233" i="28"/>
  <c r="J233" i="28"/>
  <c r="H233" i="28"/>
  <c r="G233" i="28"/>
  <c r="E233" i="28"/>
  <c r="D233" i="28"/>
  <c r="O232" i="28"/>
  <c r="L232" i="28"/>
  <c r="I232" i="28"/>
  <c r="F232" i="28"/>
  <c r="J231" i="28"/>
  <c r="O229" i="28"/>
  <c r="L229" i="28"/>
  <c r="I229" i="28"/>
  <c r="F229" i="28"/>
  <c r="O228" i="28"/>
  <c r="O227" i="28" s="1"/>
  <c r="L228" i="28"/>
  <c r="L227" i="28" s="1"/>
  <c r="I228" i="28"/>
  <c r="I227" i="28" s="1"/>
  <c r="F228" i="28"/>
  <c r="N227" i="28"/>
  <c r="M227" i="28"/>
  <c r="K227" i="28"/>
  <c r="J227" i="28"/>
  <c r="H227" i="28"/>
  <c r="G227" i="28"/>
  <c r="F227" i="28"/>
  <c r="E227" i="28"/>
  <c r="D227" i="28"/>
  <c r="O226" i="28"/>
  <c r="L226" i="28"/>
  <c r="I226" i="28"/>
  <c r="F226" i="28"/>
  <c r="O225" i="28"/>
  <c r="L225" i="28"/>
  <c r="I225" i="28"/>
  <c r="F225" i="28"/>
  <c r="O224" i="28"/>
  <c r="L224" i="28"/>
  <c r="I224" i="28"/>
  <c r="F224" i="28"/>
  <c r="O223" i="28"/>
  <c r="L223" i="28"/>
  <c r="I223" i="28"/>
  <c r="F223" i="28"/>
  <c r="O222" i="28"/>
  <c r="L222" i="28"/>
  <c r="I222" i="28"/>
  <c r="F222" i="28"/>
  <c r="O221" i="28"/>
  <c r="L221" i="28"/>
  <c r="I221" i="28"/>
  <c r="F221" i="28"/>
  <c r="O220" i="28"/>
  <c r="L220" i="28"/>
  <c r="I220" i="28"/>
  <c r="F220" i="28"/>
  <c r="O219" i="28"/>
  <c r="L219" i="28"/>
  <c r="I219" i="28"/>
  <c r="F219" i="28"/>
  <c r="O218" i="28"/>
  <c r="L218" i="28"/>
  <c r="I218" i="28"/>
  <c r="F218" i="28"/>
  <c r="O217" i="28"/>
  <c r="L217" i="28"/>
  <c r="I217" i="28"/>
  <c r="F217" i="28"/>
  <c r="N216" i="28"/>
  <c r="M216" i="28"/>
  <c r="K216" i="28"/>
  <c r="J216" i="28"/>
  <c r="H216" i="28"/>
  <c r="G216" i="28"/>
  <c r="E216" i="28"/>
  <c r="D216" i="28"/>
  <c r="O215" i="28"/>
  <c r="L215" i="28"/>
  <c r="I215" i="28"/>
  <c r="F215" i="28"/>
  <c r="O214" i="28"/>
  <c r="L214" i="28"/>
  <c r="I214" i="28"/>
  <c r="F214" i="28"/>
  <c r="O213" i="28"/>
  <c r="L213" i="28"/>
  <c r="I213" i="28"/>
  <c r="F213" i="28"/>
  <c r="O212" i="28"/>
  <c r="L212" i="28"/>
  <c r="I212" i="28"/>
  <c r="F212" i="28"/>
  <c r="O211" i="28"/>
  <c r="L211" i="28"/>
  <c r="I211" i="28"/>
  <c r="F211" i="28"/>
  <c r="O210" i="28"/>
  <c r="L210" i="28"/>
  <c r="I210" i="28"/>
  <c r="F210" i="28"/>
  <c r="O209" i="28"/>
  <c r="L209" i="28"/>
  <c r="I209" i="28"/>
  <c r="F209" i="28"/>
  <c r="O208" i="28"/>
  <c r="L208" i="28"/>
  <c r="I208" i="28"/>
  <c r="F208" i="28"/>
  <c r="O207" i="28"/>
  <c r="L207" i="28"/>
  <c r="I207" i="28"/>
  <c r="F207" i="28"/>
  <c r="O206" i="28"/>
  <c r="L206" i="28"/>
  <c r="I206" i="28"/>
  <c r="F206" i="28"/>
  <c r="N205" i="28"/>
  <c r="M205" i="28"/>
  <c r="K205" i="28"/>
  <c r="J205" i="28"/>
  <c r="H205" i="28"/>
  <c r="G205" i="28"/>
  <c r="E205" i="28"/>
  <c r="D205" i="28"/>
  <c r="D204" i="28" s="1"/>
  <c r="O203" i="28"/>
  <c r="L203" i="28"/>
  <c r="I203" i="28"/>
  <c r="F203" i="28"/>
  <c r="O202" i="28"/>
  <c r="L202" i="28"/>
  <c r="I202" i="28"/>
  <c r="F202" i="28"/>
  <c r="O201" i="28"/>
  <c r="L201" i="28"/>
  <c r="I201" i="28"/>
  <c r="F201" i="28"/>
  <c r="O200" i="28"/>
  <c r="L200" i="28"/>
  <c r="I200" i="28"/>
  <c r="F200" i="28"/>
  <c r="O199" i="28"/>
  <c r="O198" i="28" s="1"/>
  <c r="L199" i="28"/>
  <c r="L198" i="28" s="1"/>
  <c r="I199" i="28"/>
  <c r="I198" i="28" s="1"/>
  <c r="F199" i="28"/>
  <c r="F198" i="28" s="1"/>
  <c r="N198" i="28"/>
  <c r="M198" i="28"/>
  <c r="M196" i="28" s="1"/>
  <c r="K198" i="28"/>
  <c r="K196" i="28" s="1"/>
  <c r="J198" i="28"/>
  <c r="J196" i="28" s="1"/>
  <c r="H198" i="28"/>
  <c r="H196" i="28" s="1"/>
  <c r="G198" i="28"/>
  <c r="G196" i="28" s="1"/>
  <c r="E198" i="28"/>
  <c r="E196" i="28" s="1"/>
  <c r="D198" i="28"/>
  <c r="D196" i="28" s="1"/>
  <c r="O197" i="28"/>
  <c r="L197" i="28"/>
  <c r="I197" i="28"/>
  <c r="F197" i="28"/>
  <c r="N196" i="28"/>
  <c r="O193" i="28"/>
  <c r="L193" i="28"/>
  <c r="L192" i="28" s="1"/>
  <c r="I193" i="28"/>
  <c r="I192" i="28" s="1"/>
  <c r="I191" i="28" s="1"/>
  <c r="F193" i="28"/>
  <c r="O192" i="28"/>
  <c r="O191" i="28" s="1"/>
  <c r="N192" i="28"/>
  <c r="N191" i="28" s="1"/>
  <c r="M192" i="28"/>
  <c r="M191" i="28" s="1"/>
  <c r="K192" i="28"/>
  <c r="K191" i="28" s="1"/>
  <c r="J192" i="28"/>
  <c r="J191" i="28" s="1"/>
  <c r="H192" i="28"/>
  <c r="H191" i="28" s="1"/>
  <c r="H187" i="28" s="1"/>
  <c r="G192" i="28"/>
  <c r="G191" i="28" s="1"/>
  <c r="E192" i="28"/>
  <c r="E191" i="28" s="1"/>
  <c r="D192" i="28"/>
  <c r="D191" i="28" s="1"/>
  <c r="L191" i="28"/>
  <c r="O190" i="28"/>
  <c r="L190" i="28"/>
  <c r="I190" i="28"/>
  <c r="F190" i="28"/>
  <c r="O189" i="28"/>
  <c r="L189" i="28"/>
  <c r="L188" i="28" s="1"/>
  <c r="I189" i="28"/>
  <c r="I188" i="28" s="1"/>
  <c r="F189" i="28"/>
  <c r="N188" i="28"/>
  <c r="M188" i="28"/>
  <c r="K188" i="28"/>
  <c r="J188" i="28"/>
  <c r="H188" i="28"/>
  <c r="G188" i="28"/>
  <c r="E188" i="28"/>
  <c r="D188" i="28"/>
  <c r="O186" i="28"/>
  <c r="L186" i="28"/>
  <c r="I186" i="28"/>
  <c r="F186" i="28"/>
  <c r="O185" i="28"/>
  <c r="L185" i="28"/>
  <c r="I185" i="28"/>
  <c r="I184" i="28" s="1"/>
  <c r="F185" i="28"/>
  <c r="O184" i="28"/>
  <c r="N184" i="28"/>
  <c r="M184" i="28"/>
  <c r="K184" i="28"/>
  <c r="J184" i="28"/>
  <c r="H184" i="28"/>
  <c r="G184" i="28"/>
  <c r="E184" i="28"/>
  <c r="D184" i="28"/>
  <c r="O183" i="28"/>
  <c r="L183" i="28"/>
  <c r="I183" i="28"/>
  <c r="F183" i="28"/>
  <c r="O182" i="28"/>
  <c r="L182" i="28"/>
  <c r="I182" i="28"/>
  <c r="F182" i="28"/>
  <c r="O181" i="28"/>
  <c r="L181" i="28"/>
  <c r="I181" i="28"/>
  <c r="F181" i="28"/>
  <c r="O180" i="28"/>
  <c r="O179" i="28" s="1"/>
  <c r="L180" i="28"/>
  <c r="I180" i="28"/>
  <c r="F180" i="28"/>
  <c r="F179" i="28" s="1"/>
  <c r="N179" i="28"/>
  <c r="M179" i="28"/>
  <c r="K179" i="28"/>
  <c r="J179" i="28"/>
  <c r="H179" i="28"/>
  <c r="G179" i="28"/>
  <c r="E179" i="28"/>
  <c r="D179" i="28"/>
  <c r="O178" i="28"/>
  <c r="L178" i="28"/>
  <c r="I178" i="28"/>
  <c r="F178" i="28"/>
  <c r="O177" i="28"/>
  <c r="L177" i="28"/>
  <c r="I177" i="28"/>
  <c r="F177" i="28"/>
  <c r="O176" i="28"/>
  <c r="L176" i="28"/>
  <c r="L175" i="28" s="1"/>
  <c r="I176" i="28"/>
  <c r="F176" i="28"/>
  <c r="N175" i="28"/>
  <c r="M175" i="28"/>
  <c r="K175" i="28"/>
  <c r="J175" i="28"/>
  <c r="H175" i="28"/>
  <c r="G175" i="28"/>
  <c r="E175" i="28"/>
  <c r="D175" i="28"/>
  <c r="O172" i="28"/>
  <c r="L172" i="28"/>
  <c r="I172" i="28"/>
  <c r="F172" i="28"/>
  <c r="O171" i="28"/>
  <c r="L171" i="28"/>
  <c r="I171" i="28"/>
  <c r="F171" i="28"/>
  <c r="O170" i="28"/>
  <c r="L170" i="28"/>
  <c r="I170" i="28"/>
  <c r="F170" i="28"/>
  <c r="O169" i="28"/>
  <c r="L169" i="28"/>
  <c r="I169" i="28"/>
  <c r="F169" i="28"/>
  <c r="O168" i="28"/>
  <c r="L168" i="28"/>
  <c r="I168" i="28"/>
  <c r="F168" i="28"/>
  <c r="O167" i="28"/>
  <c r="L167" i="28"/>
  <c r="L166" i="28" s="1"/>
  <c r="I167" i="28"/>
  <c r="I166" i="28" s="1"/>
  <c r="I165" i="28" s="1"/>
  <c r="F167" i="28"/>
  <c r="N166" i="28"/>
  <c r="N165" i="28" s="1"/>
  <c r="M166" i="28"/>
  <c r="K166" i="28"/>
  <c r="K165" i="28" s="1"/>
  <c r="J166" i="28"/>
  <c r="J165" i="28" s="1"/>
  <c r="H166" i="28"/>
  <c r="H165" i="28" s="1"/>
  <c r="G166" i="28"/>
  <c r="G165" i="28" s="1"/>
  <c r="E166" i="28"/>
  <c r="E165" i="28" s="1"/>
  <c r="D166" i="28"/>
  <c r="D165" i="28" s="1"/>
  <c r="M165" i="28"/>
  <c r="O164" i="28"/>
  <c r="L164" i="28"/>
  <c r="I164" i="28"/>
  <c r="F164" i="28"/>
  <c r="O163" i="28"/>
  <c r="L163" i="28"/>
  <c r="I163" i="28"/>
  <c r="F163" i="28"/>
  <c r="O162" i="28"/>
  <c r="L162" i="28"/>
  <c r="I162" i="28"/>
  <c r="F162" i="28"/>
  <c r="O161" i="28"/>
  <c r="L161" i="28"/>
  <c r="L160" i="28" s="1"/>
  <c r="I161" i="28"/>
  <c r="I160" i="28" s="1"/>
  <c r="F161" i="28"/>
  <c r="F160" i="28" s="1"/>
  <c r="N160" i="28"/>
  <c r="M160" i="28"/>
  <c r="K160" i="28"/>
  <c r="J160" i="28"/>
  <c r="H160" i="28"/>
  <c r="G160" i="28"/>
  <c r="E160" i="28"/>
  <c r="D160" i="28"/>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O153" i="28"/>
  <c r="L153" i="28"/>
  <c r="I153" i="28"/>
  <c r="F153" i="28"/>
  <c r="O152" i="28"/>
  <c r="L152" i="28"/>
  <c r="I152" i="28"/>
  <c r="F152" i="28"/>
  <c r="N151" i="28"/>
  <c r="M151" i="28"/>
  <c r="K151" i="28"/>
  <c r="J151" i="28"/>
  <c r="H151" i="28"/>
  <c r="G151" i="28"/>
  <c r="E151" i="28"/>
  <c r="D151" i="28"/>
  <c r="O150" i="28"/>
  <c r="L150" i="28"/>
  <c r="I150" i="28"/>
  <c r="F150" i="28"/>
  <c r="O149" i="28"/>
  <c r="L149" i="28"/>
  <c r="I149" i="28"/>
  <c r="F149" i="28"/>
  <c r="O148" i="28"/>
  <c r="L148" i="28"/>
  <c r="I148" i="28"/>
  <c r="F148" i="28"/>
  <c r="O147" i="28"/>
  <c r="L147" i="28"/>
  <c r="I147" i="28"/>
  <c r="F147" i="28"/>
  <c r="O146" i="28"/>
  <c r="L146" i="28"/>
  <c r="I146" i="28"/>
  <c r="F146" i="28"/>
  <c r="O145" i="28"/>
  <c r="L145" i="28"/>
  <c r="I145" i="28"/>
  <c r="F145" i="28"/>
  <c r="N144" i="28"/>
  <c r="M144" i="28"/>
  <c r="K144" i="28"/>
  <c r="J144" i="28"/>
  <c r="H144" i="28"/>
  <c r="G144" i="28"/>
  <c r="E144" i="28"/>
  <c r="D144" i="28"/>
  <c r="O143" i="28"/>
  <c r="L143" i="28"/>
  <c r="I143" i="28"/>
  <c r="F143" i="28"/>
  <c r="O142" i="28"/>
  <c r="L142" i="28"/>
  <c r="L141" i="28" s="1"/>
  <c r="I142" i="28"/>
  <c r="I141" i="28" s="1"/>
  <c r="F142" i="28"/>
  <c r="N141" i="28"/>
  <c r="M141" i="28"/>
  <c r="K141" i="28"/>
  <c r="J141" i="28"/>
  <c r="H141" i="28"/>
  <c r="G141" i="28"/>
  <c r="E141" i="28"/>
  <c r="D141" i="28"/>
  <c r="O140" i="28"/>
  <c r="L140" i="28"/>
  <c r="I140" i="28"/>
  <c r="F140" i="28"/>
  <c r="O139" i="28"/>
  <c r="L139" i="28"/>
  <c r="I139" i="28"/>
  <c r="F139" i="28"/>
  <c r="O138" i="28"/>
  <c r="L138" i="28"/>
  <c r="I138" i="28"/>
  <c r="F138" i="28"/>
  <c r="O137" i="28"/>
  <c r="L137" i="28"/>
  <c r="I137" i="28"/>
  <c r="F137" i="28"/>
  <c r="N136" i="28"/>
  <c r="M136" i="28"/>
  <c r="K136" i="28"/>
  <c r="J136" i="28"/>
  <c r="H136" i="28"/>
  <c r="G136" i="28"/>
  <c r="E136" i="28"/>
  <c r="D136" i="28"/>
  <c r="O135" i="28"/>
  <c r="L135" i="28"/>
  <c r="I135" i="28"/>
  <c r="F135" i="28"/>
  <c r="O134" i="28"/>
  <c r="L134" i="28"/>
  <c r="I134" i="28"/>
  <c r="F134" i="28"/>
  <c r="O133" i="28"/>
  <c r="L133" i="28"/>
  <c r="I133" i="28"/>
  <c r="F133" i="28"/>
  <c r="O132" i="28"/>
  <c r="L132" i="28"/>
  <c r="I132" i="28"/>
  <c r="I131" i="28" s="1"/>
  <c r="F132" i="28"/>
  <c r="N131" i="28"/>
  <c r="M131" i="28"/>
  <c r="K131" i="28"/>
  <c r="J131" i="28"/>
  <c r="H131" i="28"/>
  <c r="G131" i="28"/>
  <c r="E131" i="28"/>
  <c r="E130" i="28" s="1"/>
  <c r="D131" i="28"/>
  <c r="O129" i="28"/>
  <c r="O128" i="28" s="1"/>
  <c r="L129" i="28"/>
  <c r="L128" i="28" s="1"/>
  <c r="I129" i="28"/>
  <c r="I128" i="28" s="1"/>
  <c r="F129" i="28"/>
  <c r="F128" i="28" s="1"/>
  <c r="N128" i="28"/>
  <c r="M128" i="28"/>
  <c r="K128" i="28"/>
  <c r="J128" i="28"/>
  <c r="H128" i="28"/>
  <c r="G128" i="28"/>
  <c r="E128" i="28"/>
  <c r="D128" i="28"/>
  <c r="O127" i="28"/>
  <c r="L127" i="28"/>
  <c r="I127" i="28"/>
  <c r="F127" i="28"/>
  <c r="O126" i="28"/>
  <c r="L126" i="28"/>
  <c r="I126" i="28"/>
  <c r="F126" i="28"/>
  <c r="O125" i="28"/>
  <c r="L125" i="28"/>
  <c r="I125" i="28"/>
  <c r="F125" i="28"/>
  <c r="O124" i="28"/>
  <c r="L124" i="28"/>
  <c r="I124" i="28"/>
  <c r="F124" i="28"/>
  <c r="O123" i="28"/>
  <c r="O122" i="28" s="1"/>
  <c r="L123" i="28"/>
  <c r="I123" i="28"/>
  <c r="F123" i="28"/>
  <c r="N122" i="28"/>
  <c r="M122" i="28"/>
  <c r="K122" i="28"/>
  <c r="J122" i="28"/>
  <c r="H122" i="28"/>
  <c r="G122" i="28"/>
  <c r="E122" i="28"/>
  <c r="D122" i="28"/>
  <c r="O121" i="28"/>
  <c r="L121" i="28"/>
  <c r="I121" i="28"/>
  <c r="F121" i="28"/>
  <c r="O120" i="28"/>
  <c r="L120" i="28"/>
  <c r="I120" i="28"/>
  <c r="F120" i="28"/>
  <c r="O119" i="28"/>
  <c r="L119" i="28"/>
  <c r="I119" i="28"/>
  <c r="F119" i="28"/>
  <c r="O118" i="28"/>
  <c r="L118" i="28"/>
  <c r="I118" i="28"/>
  <c r="F118" i="28"/>
  <c r="O117" i="28"/>
  <c r="L117" i="28"/>
  <c r="I117" i="28"/>
  <c r="F117" i="28"/>
  <c r="N116" i="28"/>
  <c r="M116" i="28"/>
  <c r="K116" i="28"/>
  <c r="J116" i="28"/>
  <c r="H116" i="28"/>
  <c r="G116" i="28"/>
  <c r="E116" i="28"/>
  <c r="D116" i="28"/>
  <c r="O115" i="28"/>
  <c r="L115" i="28"/>
  <c r="I115" i="28"/>
  <c r="F115" i="28"/>
  <c r="O114" i="28"/>
  <c r="L114" i="28"/>
  <c r="I114" i="28"/>
  <c r="F114" i="28"/>
  <c r="O113" i="28"/>
  <c r="L113" i="28"/>
  <c r="I113" i="28"/>
  <c r="I112" i="28" s="1"/>
  <c r="F113" i="28"/>
  <c r="N112" i="28"/>
  <c r="M112" i="28"/>
  <c r="K112" i="28"/>
  <c r="J112" i="28"/>
  <c r="H112" i="28"/>
  <c r="G112" i="28"/>
  <c r="E112" i="28"/>
  <c r="D112" i="28"/>
  <c r="O111" i="28"/>
  <c r="L111" i="28"/>
  <c r="I111" i="28"/>
  <c r="F111" i="28"/>
  <c r="O110" i="28"/>
  <c r="L110" i="28"/>
  <c r="I110" i="28"/>
  <c r="F110" i="28"/>
  <c r="O109" i="28"/>
  <c r="L109" i="28"/>
  <c r="I109" i="28"/>
  <c r="F109" i="28"/>
  <c r="O108" i="28"/>
  <c r="L108" i="28"/>
  <c r="I108" i="28"/>
  <c r="F108" i="28"/>
  <c r="O107" i="28"/>
  <c r="L107" i="28"/>
  <c r="I107" i="28"/>
  <c r="F107" i="28"/>
  <c r="O106" i="28"/>
  <c r="L106" i="28"/>
  <c r="I106" i="28"/>
  <c r="F106" i="28"/>
  <c r="O105" i="28"/>
  <c r="L105" i="28"/>
  <c r="I105" i="28"/>
  <c r="F105" i="28"/>
  <c r="O104" i="28"/>
  <c r="L104" i="28"/>
  <c r="I104" i="28"/>
  <c r="F104" i="28"/>
  <c r="F103" i="28" s="1"/>
  <c r="N103" i="28"/>
  <c r="M103" i="28"/>
  <c r="K103" i="28"/>
  <c r="J103" i="28"/>
  <c r="H103" i="28"/>
  <c r="G103" i="28"/>
  <c r="E103" i="28"/>
  <c r="D103" i="28"/>
  <c r="O102" i="28"/>
  <c r="L102" i="28"/>
  <c r="I102" i="28"/>
  <c r="F102" i="28"/>
  <c r="O101" i="28"/>
  <c r="L101" i="28"/>
  <c r="I101" i="28"/>
  <c r="F101" i="28"/>
  <c r="O100" i="28"/>
  <c r="L100" i="28"/>
  <c r="I100" i="28"/>
  <c r="F100" i="28"/>
  <c r="O99" i="28"/>
  <c r="L99" i="28"/>
  <c r="I99" i="28"/>
  <c r="F99" i="28"/>
  <c r="O98" i="28"/>
  <c r="L98" i="28"/>
  <c r="I98" i="28"/>
  <c r="F98" i="28"/>
  <c r="O97" i="28"/>
  <c r="L97" i="28"/>
  <c r="I97" i="28"/>
  <c r="F97" i="28"/>
  <c r="O96" i="28"/>
  <c r="L96" i="28"/>
  <c r="L95" i="28" s="1"/>
  <c r="I96" i="28"/>
  <c r="I95" i="28" s="1"/>
  <c r="F96" i="28"/>
  <c r="N95" i="28"/>
  <c r="M95" i="28"/>
  <c r="K95" i="28"/>
  <c r="J95" i="28"/>
  <c r="H95" i="28"/>
  <c r="G95" i="28"/>
  <c r="E95" i="28"/>
  <c r="D95" i="28"/>
  <c r="O94" i="28"/>
  <c r="L94" i="28"/>
  <c r="I94" i="28"/>
  <c r="F94" i="28"/>
  <c r="O93" i="28"/>
  <c r="L93" i="28"/>
  <c r="I93" i="28"/>
  <c r="F93" i="28"/>
  <c r="O92" i="28"/>
  <c r="L92" i="28"/>
  <c r="I92" i="28"/>
  <c r="F92" i="28"/>
  <c r="O91" i="28"/>
  <c r="L91" i="28"/>
  <c r="I91" i="28"/>
  <c r="F91" i="28"/>
  <c r="O90" i="28"/>
  <c r="O89" i="28" s="1"/>
  <c r="L90" i="28"/>
  <c r="I90" i="28"/>
  <c r="F90" i="28"/>
  <c r="N89" i="28"/>
  <c r="M89" i="28"/>
  <c r="K89" i="28"/>
  <c r="J89" i="28"/>
  <c r="H89" i="28"/>
  <c r="G89" i="28"/>
  <c r="E89" i="28"/>
  <c r="D89" i="28"/>
  <c r="O88" i="28"/>
  <c r="L88" i="28"/>
  <c r="I88" i="28"/>
  <c r="F88" i="28"/>
  <c r="O87" i="28"/>
  <c r="L87" i="28"/>
  <c r="I87" i="28"/>
  <c r="F87" i="28"/>
  <c r="O86" i="28"/>
  <c r="L86" i="28"/>
  <c r="I86" i="28"/>
  <c r="F86" i="28"/>
  <c r="O85" i="28"/>
  <c r="L85" i="28"/>
  <c r="I85" i="28"/>
  <c r="I84" i="28" s="1"/>
  <c r="F85" i="28"/>
  <c r="F84" i="28" s="1"/>
  <c r="N84" i="28"/>
  <c r="M84" i="28"/>
  <c r="K84" i="28"/>
  <c r="J84" i="28"/>
  <c r="H84" i="28"/>
  <c r="G84" i="28"/>
  <c r="E84" i="28"/>
  <c r="D84" i="28"/>
  <c r="O82" i="28"/>
  <c r="L82" i="28"/>
  <c r="I82" i="28"/>
  <c r="F82" i="28"/>
  <c r="O81" i="28"/>
  <c r="L81" i="28"/>
  <c r="L80" i="28" s="1"/>
  <c r="I81" i="28"/>
  <c r="I80" i="28" s="1"/>
  <c r="F81" i="28"/>
  <c r="F80" i="28" s="1"/>
  <c r="N80" i="28"/>
  <c r="M80" i="28"/>
  <c r="K80" i="28"/>
  <c r="J80" i="28"/>
  <c r="H80" i="28"/>
  <c r="G80" i="28"/>
  <c r="E80" i="28"/>
  <c r="D80" i="28"/>
  <c r="O79" i="28"/>
  <c r="L79" i="28"/>
  <c r="I79" i="28"/>
  <c r="F79" i="28"/>
  <c r="O78" i="28"/>
  <c r="L78" i="28"/>
  <c r="I78" i="28"/>
  <c r="I77" i="28" s="1"/>
  <c r="F78" i="28"/>
  <c r="N77" i="28"/>
  <c r="M77" i="28"/>
  <c r="K77" i="28"/>
  <c r="J77" i="28"/>
  <c r="J76" i="28" s="1"/>
  <c r="H77" i="28"/>
  <c r="G77" i="28"/>
  <c r="E77" i="28"/>
  <c r="E76" i="28" s="1"/>
  <c r="D77" i="28"/>
  <c r="O74" i="28"/>
  <c r="L74" i="28"/>
  <c r="I74" i="28"/>
  <c r="F74" i="28"/>
  <c r="O73" i="28"/>
  <c r="L73" i="28"/>
  <c r="I73" i="28"/>
  <c r="F73" i="28"/>
  <c r="O72" i="28"/>
  <c r="L72" i="28"/>
  <c r="I72" i="28"/>
  <c r="F72" i="28"/>
  <c r="O71" i="28"/>
  <c r="L71" i="28"/>
  <c r="I71" i="28"/>
  <c r="F71" i="28"/>
  <c r="O70" i="28"/>
  <c r="L70" i="28"/>
  <c r="L69" i="28" s="1"/>
  <c r="I70" i="28"/>
  <c r="F70" i="28"/>
  <c r="F69" i="28" s="1"/>
  <c r="N69" i="28"/>
  <c r="M69" i="28"/>
  <c r="K69" i="28"/>
  <c r="J69" i="28"/>
  <c r="H69" i="28"/>
  <c r="H67" i="28" s="1"/>
  <c r="G69" i="28"/>
  <c r="G67" i="28" s="1"/>
  <c r="E69" i="28"/>
  <c r="E67" i="28" s="1"/>
  <c r="D69" i="28"/>
  <c r="D67" i="28" s="1"/>
  <c r="O68" i="28"/>
  <c r="L68" i="28"/>
  <c r="I68" i="28"/>
  <c r="F68" i="28"/>
  <c r="N67" i="28"/>
  <c r="M67" i="28"/>
  <c r="K67" i="28"/>
  <c r="J67"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I59" i="28"/>
  <c r="F59" i="28"/>
  <c r="N58" i="28"/>
  <c r="M58" i="28"/>
  <c r="K58" i="28"/>
  <c r="J58" i="28"/>
  <c r="H58" i="28"/>
  <c r="G58" i="28"/>
  <c r="E58" i="28"/>
  <c r="D58" i="28"/>
  <c r="O57" i="28"/>
  <c r="L57" i="28"/>
  <c r="I57" i="28"/>
  <c r="F57" i="28"/>
  <c r="O56" i="28"/>
  <c r="L56" i="28"/>
  <c r="L55" i="28" s="1"/>
  <c r="I56" i="28"/>
  <c r="I55" i="28" s="1"/>
  <c r="F56" i="28"/>
  <c r="F55" i="28" s="1"/>
  <c r="N55" i="28"/>
  <c r="M55" i="28"/>
  <c r="K55" i="28"/>
  <c r="K54" i="28" s="1"/>
  <c r="J55" i="28"/>
  <c r="J54" i="28" s="1"/>
  <c r="H55" i="28"/>
  <c r="H54" i="28" s="1"/>
  <c r="G55" i="28"/>
  <c r="E55" i="28"/>
  <c r="E54" i="28" s="1"/>
  <c r="D55" i="28"/>
  <c r="D54" i="28" s="1"/>
  <c r="D53" i="28" s="1"/>
  <c r="G54" i="28"/>
  <c r="G53" i="28" s="1"/>
  <c r="O47" i="28"/>
  <c r="C47" i="28" s="1"/>
  <c r="O46" i="28"/>
  <c r="C46" i="28" s="1"/>
  <c r="N45" i="28"/>
  <c r="M45" i="28"/>
  <c r="M20" i="28" s="1"/>
  <c r="L44" i="28"/>
  <c r="L43" i="28" s="1"/>
  <c r="I44" i="28"/>
  <c r="I43" i="28" s="1"/>
  <c r="F44" i="28"/>
  <c r="F43" i="28" s="1"/>
  <c r="K43" i="28"/>
  <c r="J43" i="28"/>
  <c r="H43" i="28"/>
  <c r="G43" i="28"/>
  <c r="E43" i="28"/>
  <c r="D43" i="28"/>
  <c r="F42" i="28"/>
  <c r="C42" i="28" s="1"/>
  <c r="E41" i="28"/>
  <c r="D41" i="28"/>
  <c r="L40" i="28"/>
  <c r="C40" i="28" s="1"/>
  <c r="L39" i="28"/>
  <c r="C39" i="28" s="1"/>
  <c r="L38" i="28"/>
  <c r="C38" i="28" s="1"/>
  <c r="L37" i="28"/>
  <c r="C37" i="28" s="1"/>
  <c r="K36" i="28"/>
  <c r="J36" i="28"/>
  <c r="L35" i="28"/>
  <c r="C35" i="28" s="1"/>
  <c r="L34" i="28"/>
  <c r="C34" i="28" s="1"/>
  <c r="K33" i="28"/>
  <c r="J33" i="28"/>
  <c r="L32" i="28"/>
  <c r="C32" i="28" s="1"/>
  <c r="K31" i="28"/>
  <c r="J31" i="28"/>
  <c r="L30" i="28"/>
  <c r="C30" i="28" s="1"/>
  <c r="L29" i="28"/>
  <c r="C29" i="28" s="1"/>
  <c r="L28" i="28"/>
  <c r="C28" i="28" s="1"/>
  <c r="K27" i="28"/>
  <c r="J27" i="28"/>
  <c r="F25" i="28"/>
  <c r="C25" i="28" s="1"/>
  <c r="I24" i="28"/>
  <c r="F24" i="28"/>
  <c r="O23" i="28"/>
  <c r="L23" i="28"/>
  <c r="I23" i="28"/>
  <c r="F23" i="28"/>
  <c r="O22" i="28"/>
  <c r="O21" i="28" s="1"/>
  <c r="L22" i="28"/>
  <c r="L21" i="28" s="1"/>
  <c r="I22" i="28"/>
  <c r="I21" i="28" s="1"/>
  <c r="F22" i="28"/>
  <c r="N21" i="28"/>
  <c r="M21" i="28"/>
  <c r="K21" i="28"/>
  <c r="J21" i="28"/>
  <c r="H21" i="28"/>
  <c r="G21" i="28"/>
  <c r="E21" i="28"/>
  <c r="E289" i="28" s="1"/>
  <c r="D21" i="28"/>
  <c r="D289" i="28" s="1"/>
  <c r="G20" i="28"/>
  <c r="I252" i="28" l="1"/>
  <c r="I251" i="28" s="1"/>
  <c r="C65" i="28"/>
  <c r="N76" i="28"/>
  <c r="C139" i="28"/>
  <c r="E174" i="28"/>
  <c r="E173" i="28" s="1"/>
  <c r="K174" i="28"/>
  <c r="J270" i="28"/>
  <c r="J269" i="28" s="1"/>
  <c r="H270" i="28"/>
  <c r="N83" i="28"/>
  <c r="C214" i="28"/>
  <c r="C102" i="28"/>
  <c r="K187" i="28"/>
  <c r="G204" i="28"/>
  <c r="E288" i="28"/>
  <c r="I289" i="28"/>
  <c r="C71" i="28"/>
  <c r="H130" i="28"/>
  <c r="O238" i="28"/>
  <c r="C265" i="28"/>
  <c r="H289" i="28"/>
  <c r="H288" i="28" s="1"/>
  <c r="J26" i="28"/>
  <c r="J20" i="28" s="1"/>
  <c r="H76" i="28"/>
  <c r="C99" i="28"/>
  <c r="C100" i="28"/>
  <c r="C101" i="28"/>
  <c r="C107" i="28"/>
  <c r="D174" i="28"/>
  <c r="D173" i="28" s="1"/>
  <c r="J174" i="28"/>
  <c r="J173" i="28" s="1"/>
  <c r="N174" i="28"/>
  <c r="N173" i="28" s="1"/>
  <c r="C178" i="28"/>
  <c r="M174" i="28"/>
  <c r="M173" i="28" s="1"/>
  <c r="C186" i="28"/>
  <c r="I196" i="28"/>
  <c r="E204" i="28"/>
  <c r="C226" i="28"/>
  <c r="C242" i="28"/>
  <c r="C283" i="28"/>
  <c r="C295" i="28"/>
  <c r="K26" i="28"/>
  <c r="C79" i="28"/>
  <c r="C135" i="28"/>
  <c r="C138" i="28"/>
  <c r="C164" i="28"/>
  <c r="C168" i="28"/>
  <c r="G187" i="28"/>
  <c r="C258" i="28"/>
  <c r="G289" i="28"/>
  <c r="G288" i="28" s="1"/>
  <c r="M289" i="28"/>
  <c r="M288" i="28" s="1"/>
  <c r="L289" i="28"/>
  <c r="L58" i="28"/>
  <c r="L54" i="28" s="1"/>
  <c r="C119" i="28"/>
  <c r="C126" i="28"/>
  <c r="K130" i="28"/>
  <c r="H174" i="28"/>
  <c r="H173" i="28" s="1"/>
  <c r="M187" i="28"/>
  <c r="C210" i="28"/>
  <c r="C213" i="28"/>
  <c r="O144" i="28"/>
  <c r="O272" i="28"/>
  <c r="H269" i="28"/>
  <c r="D288" i="28"/>
  <c r="F41" i="28"/>
  <c r="C41" i="28" s="1"/>
  <c r="C59" i="28"/>
  <c r="C63" i="28"/>
  <c r="C64" i="28"/>
  <c r="C150" i="28"/>
  <c r="C158" i="28"/>
  <c r="C159" i="28"/>
  <c r="C176" i="28"/>
  <c r="C177" i="28"/>
  <c r="I187" i="28"/>
  <c r="D187" i="28"/>
  <c r="C206" i="28"/>
  <c r="C222" i="28"/>
  <c r="C225" i="28"/>
  <c r="D231" i="28"/>
  <c r="N231" i="28"/>
  <c r="N230" i="28" s="1"/>
  <c r="F264" i="28"/>
  <c r="I264" i="28"/>
  <c r="C275" i="28"/>
  <c r="D270" i="28"/>
  <c r="D269" i="28" s="1"/>
  <c r="C291" i="28"/>
  <c r="C128" i="28"/>
  <c r="O151" i="28"/>
  <c r="F67" i="28"/>
  <c r="M76" i="28"/>
  <c r="L77" i="28"/>
  <c r="L76" i="28" s="1"/>
  <c r="C82" i="28"/>
  <c r="C111" i="28"/>
  <c r="C115" i="28"/>
  <c r="C118" i="28"/>
  <c r="C146" i="28"/>
  <c r="C156" i="28"/>
  <c r="C163" i="28"/>
  <c r="G174" i="28"/>
  <c r="G173" i="28" s="1"/>
  <c r="J187" i="28"/>
  <c r="C197" i="28"/>
  <c r="C218" i="28"/>
  <c r="C279" i="28"/>
  <c r="C280" i="28"/>
  <c r="L290" i="28"/>
  <c r="L288" i="28" s="1"/>
  <c r="O55" i="28"/>
  <c r="E53" i="28"/>
  <c r="D76" i="28"/>
  <c r="I116" i="28"/>
  <c r="C123" i="28"/>
  <c r="C152" i="28"/>
  <c r="C170" i="28"/>
  <c r="C180" i="28"/>
  <c r="H204" i="28"/>
  <c r="C234" i="28"/>
  <c r="C250" i="28"/>
  <c r="C254" i="28"/>
  <c r="C257" i="28"/>
  <c r="E259" i="28"/>
  <c r="C262" i="28"/>
  <c r="D259" i="28"/>
  <c r="D230" i="28" s="1"/>
  <c r="H259" i="28"/>
  <c r="O264" i="28"/>
  <c r="L165" i="28"/>
  <c r="C57" i="28"/>
  <c r="N54" i="28"/>
  <c r="N53" i="28" s="1"/>
  <c r="C66" i="28"/>
  <c r="C74" i="28"/>
  <c r="G76" i="28"/>
  <c r="K76" i="28"/>
  <c r="F77" i="28"/>
  <c r="D83" i="28"/>
  <c r="D75" i="28" s="1"/>
  <c r="L84" i="28"/>
  <c r="C91" i="28"/>
  <c r="G83" i="28"/>
  <c r="O103" i="28"/>
  <c r="C120" i="28"/>
  <c r="C121" i="28"/>
  <c r="L122" i="28"/>
  <c r="G130" i="28"/>
  <c r="M130" i="28"/>
  <c r="I136" i="28"/>
  <c r="D130" i="28"/>
  <c r="C162" i="28"/>
  <c r="C169" i="28"/>
  <c r="L179" i="28"/>
  <c r="E187" i="28"/>
  <c r="E195" i="28"/>
  <c r="C200" i="28"/>
  <c r="D195" i="28"/>
  <c r="I205" i="28"/>
  <c r="I216" i="28"/>
  <c r="N204" i="28"/>
  <c r="N195" i="28" s="1"/>
  <c r="G231" i="28"/>
  <c r="G230" i="28" s="1"/>
  <c r="C245" i="28"/>
  <c r="O246" i="28"/>
  <c r="O231" i="28" s="1"/>
  <c r="F260" i="28"/>
  <c r="C261" i="28"/>
  <c r="O260" i="28"/>
  <c r="C274" i="28"/>
  <c r="L276" i="28"/>
  <c r="C43" i="28"/>
  <c r="O188" i="28"/>
  <c r="O187" i="28" s="1"/>
  <c r="M204" i="28"/>
  <c r="M195" i="28" s="1"/>
  <c r="C266" i="28"/>
  <c r="K289" i="28"/>
  <c r="K288" i="28" s="1"/>
  <c r="F21" i="28"/>
  <c r="C24" i="28"/>
  <c r="O58" i="28"/>
  <c r="O54" i="28" s="1"/>
  <c r="H53" i="28"/>
  <c r="I69" i="28"/>
  <c r="I67" i="28" s="1"/>
  <c r="I76" i="28"/>
  <c r="E83" i="28"/>
  <c r="E75" i="28" s="1"/>
  <c r="C86" i="28"/>
  <c r="C104" i="28"/>
  <c r="C105" i="28"/>
  <c r="C110" i="28"/>
  <c r="L112" i="28"/>
  <c r="C124" i="28"/>
  <c r="C129" i="28"/>
  <c r="O131" i="28"/>
  <c r="C143" i="28"/>
  <c r="C145" i="28"/>
  <c r="F151" i="28"/>
  <c r="C155" i="28"/>
  <c r="C182" i="28"/>
  <c r="C190" i="28"/>
  <c r="G195" i="28"/>
  <c r="G194" i="28" s="1"/>
  <c r="C199" i="28"/>
  <c r="C202" i="28"/>
  <c r="O205" i="28"/>
  <c r="C211" i="28"/>
  <c r="J204" i="28"/>
  <c r="J195" i="28" s="1"/>
  <c r="J194" i="28" s="1"/>
  <c r="C217" i="28"/>
  <c r="C223" i="28"/>
  <c r="M231" i="28"/>
  <c r="I89" i="28"/>
  <c r="O160" i="28"/>
  <c r="C160" i="28" s="1"/>
  <c r="I259" i="28"/>
  <c r="H20" i="28"/>
  <c r="E20" i="28"/>
  <c r="C44" i="28"/>
  <c r="K53" i="28"/>
  <c r="M54" i="28"/>
  <c r="M53" i="28" s="1"/>
  <c r="C61" i="28"/>
  <c r="C62" i="28"/>
  <c r="C68" i="28"/>
  <c r="J83" i="28"/>
  <c r="C85" i="28"/>
  <c r="C94" i="28"/>
  <c r="C98" i="28"/>
  <c r="O95" i="28"/>
  <c r="K83" i="28"/>
  <c r="C114" i="28"/>
  <c r="L116" i="28"/>
  <c r="I122" i="28"/>
  <c r="C134" i="28"/>
  <c r="L136" i="28"/>
  <c r="C147" i="28"/>
  <c r="C149" i="28"/>
  <c r="C157" i="28"/>
  <c r="C172" i="28"/>
  <c r="F175" i="28"/>
  <c r="F174" i="28" s="1"/>
  <c r="O175" i="28"/>
  <c r="O174" i="28" s="1"/>
  <c r="O173" i="28" s="1"/>
  <c r="C181" i="28"/>
  <c r="L184" i="28"/>
  <c r="N187" i="28"/>
  <c r="H195" i="28"/>
  <c r="C201" i="28"/>
  <c r="C209" i="28"/>
  <c r="C215" i="28"/>
  <c r="C221" i="28"/>
  <c r="K204" i="28"/>
  <c r="K195" i="28" s="1"/>
  <c r="C229" i="28"/>
  <c r="E231" i="28"/>
  <c r="E230" i="28" s="1"/>
  <c r="C237" i="28"/>
  <c r="C243" i="28"/>
  <c r="O252" i="28"/>
  <c r="O251" i="28" s="1"/>
  <c r="M259" i="28"/>
  <c r="M270" i="28"/>
  <c r="M269" i="28" s="1"/>
  <c r="I276" i="28"/>
  <c r="I270" i="28" s="1"/>
  <c r="I269" i="28" s="1"/>
  <c r="C294" i="28"/>
  <c r="F76" i="28"/>
  <c r="O289" i="28"/>
  <c r="C55" i="28"/>
  <c r="F289" i="28"/>
  <c r="F20" i="28"/>
  <c r="C21" i="28"/>
  <c r="C106" i="28"/>
  <c r="C125" i="28"/>
  <c r="F122" i="28"/>
  <c r="C298" i="28"/>
  <c r="D20" i="28"/>
  <c r="I20" i="28"/>
  <c r="L27" i="28"/>
  <c r="L31" i="28"/>
  <c r="C31" i="28" s="1"/>
  <c r="L36" i="28"/>
  <c r="C36" i="28" s="1"/>
  <c r="C60" i="28"/>
  <c r="C72" i="28"/>
  <c r="C73" i="28"/>
  <c r="C78" i="28"/>
  <c r="O77" i="28"/>
  <c r="O80" i="28"/>
  <c r="C80" i="28" s="1"/>
  <c r="C87" i="28"/>
  <c r="L89" i="28"/>
  <c r="F89" i="28"/>
  <c r="I103" i="28"/>
  <c r="I83" i="28" s="1"/>
  <c r="O112" i="28"/>
  <c r="O116" i="28"/>
  <c r="C127" i="28"/>
  <c r="N130" i="28"/>
  <c r="N75" i="28" s="1"/>
  <c r="L131" i="28"/>
  <c r="C140" i="28"/>
  <c r="C148" i="28"/>
  <c r="I144" i="28"/>
  <c r="L151" i="28"/>
  <c r="C171" i="28"/>
  <c r="J230" i="28"/>
  <c r="C253" i="28"/>
  <c r="F252" i="28"/>
  <c r="L264" i="28"/>
  <c r="C267" i="28"/>
  <c r="C278" i="28"/>
  <c r="F276" i="28"/>
  <c r="F270" i="28" s="1"/>
  <c r="N289" i="28"/>
  <c r="N288" i="28" s="1"/>
  <c r="N20" i="28"/>
  <c r="C90" i="28"/>
  <c r="K20" i="28"/>
  <c r="C22" i="28"/>
  <c r="L33" i="28"/>
  <c r="C33" i="28" s="1"/>
  <c r="O45" i="28"/>
  <c r="O20" i="28" s="1"/>
  <c r="J53" i="28"/>
  <c r="I58" i="28"/>
  <c r="I54" i="28" s="1"/>
  <c r="I53" i="28" s="1"/>
  <c r="L67" i="28"/>
  <c r="C77" i="28"/>
  <c r="C81" i="28"/>
  <c r="H83" i="28"/>
  <c r="M83" i="28"/>
  <c r="C88" i="28"/>
  <c r="C92" i="28"/>
  <c r="C93" i="28"/>
  <c r="F95" i="28"/>
  <c r="C96" i="28"/>
  <c r="C97" i="28"/>
  <c r="L103" i="28"/>
  <c r="C108" i="28"/>
  <c r="C109" i="28"/>
  <c r="F112" i="28"/>
  <c r="C113" i="28"/>
  <c r="F116" i="28"/>
  <c r="C117" i="28"/>
  <c r="J130" i="28"/>
  <c r="J75" i="28" s="1"/>
  <c r="O136" i="28"/>
  <c r="C154" i="28"/>
  <c r="O166" i="28"/>
  <c r="O165" i="28" s="1"/>
  <c r="L174" i="28"/>
  <c r="O196" i="28"/>
  <c r="C198" i="28"/>
  <c r="C207" i="28"/>
  <c r="L205" i="28"/>
  <c r="C249" i="28"/>
  <c r="F246" i="28"/>
  <c r="J289" i="28"/>
  <c r="J288" i="28" s="1"/>
  <c r="C23" i="28"/>
  <c r="C56" i="28"/>
  <c r="F58" i="28"/>
  <c r="F54" i="28" s="1"/>
  <c r="C70" i="28"/>
  <c r="O69" i="28"/>
  <c r="O67" i="28" s="1"/>
  <c r="O84" i="28"/>
  <c r="F131" i="28"/>
  <c r="C132" i="28"/>
  <c r="C133" i="28"/>
  <c r="F136" i="28"/>
  <c r="C136" i="28" s="1"/>
  <c r="C137" i="28"/>
  <c r="C142" i="28"/>
  <c r="F141" i="28"/>
  <c r="F144" i="28"/>
  <c r="F166" i="28"/>
  <c r="C167" i="28"/>
  <c r="L187" i="28"/>
  <c r="F184" i="28"/>
  <c r="C184" i="28" s="1"/>
  <c r="C185" i="28"/>
  <c r="L216" i="28"/>
  <c r="C219" i="28"/>
  <c r="C241" i="28"/>
  <c r="F238" i="28"/>
  <c r="L260" i="28"/>
  <c r="C263" i="28"/>
  <c r="C153" i="28"/>
  <c r="I175" i="28"/>
  <c r="I179" i="28"/>
  <c r="C179" i="28" s="1"/>
  <c r="C183" i="28"/>
  <c r="F196" i="28"/>
  <c r="C203" i="28"/>
  <c r="F216" i="28"/>
  <c r="O216" i="28"/>
  <c r="O204" i="28" s="1"/>
  <c r="C232" i="28"/>
  <c r="C244" i="28"/>
  <c r="C247" i="28"/>
  <c r="L246" i="28"/>
  <c r="F259" i="28"/>
  <c r="O259" i="28"/>
  <c r="C268" i="28"/>
  <c r="C271" i="28"/>
  <c r="L270" i="28"/>
  <c r="L269" i="28" s="1"/>
  <c r="C272" i="28"/>
  <c r="O141" i="28"/>
  <c r="L144" i="28"/>
  <c r="I151" i="28"/>
  <c r="C161" i="28"/>
  <c r="K173" i="28"/>
  <c r="F188" i="28"/>
  <c r="C189" i="28"/>
  <c r="C193" i="28"/>
  <c r="F192" i="28"/>
  <c r="L196" i="28"/>
  <c r="C227" i="28"/>
  <c r="C228" i="28"/>
  <c r="C235" i="28"/>
  <c r="K231" i="28"/>
  <c r="K230" i="28" s="1"/>
  <c r="C236" i="28"/>
  <c r="C239" i="28"/>
  <c r="L238" i="28"/>
  <c r="L252" i="28"/>
  <c r="L251" i="28" s="1"/>
  <c r="C255" i="28"/>
  <c r="F281" i="28"/>
  <c r="C281" i="28" s="1"/>
  <c r="C282" i="28"/>
  <c r="F205" i="28"/>
  <c r="C212" i="28"/>
  <c r="C224" i="28"/>
  <c r="H231" i="28"/>
  <c r="H230" i="28" s="1"/>
  <c r="C233" i="28"/>
  <c r="C240" i="28"/>
  <c r="I238" i="28"/>
  <c r="C256" i="28"/>
  <c r="E270" i="28"/>
  <c r="E269" i="28" s="1"/>
  <c r="C292" i="28"/>
  <c r="C293" i="28"/>
  <c r="F290" i="28"/>
  <c r="I290" i="28"/>
  <c r="I288" i="28" s="1"/>
  <c r="C208" i="28"/>
  <c r="C220" i="28"/>
  <c r="C248" i="28"/>
  <c r="I246" i="28"/>
  <c r="C273" i="28"/>
  <c r="C277" i="28"/>
  <c r="O276" i="28"/>
  <c r="O270" i="28" s="1"/>
  <c r="O269" i="28" s="1"/>
  <c r="C284" i="28"/>
  <c r="C285" i="28"/>
  <c r="C296" i="28"/>
  <c r="C297" i="28"/>
  <c r="O288" i="28"/>
  <c r="M230" i="28" l="1"/>
  <c r="C175" i="28"/>
  <c r="C95" i="28"/>
  <c r="O53" i="28"/>
  <c r="N52" i="28"/>
  <c r="M194" i="28"/>
  <c r="F288" i="28"/>
  <c r="L231" i="28"/>
  <c r="H75" i="28"/>
  <c r="M75" i="28"/>
  <c r="M52" i="28" s="1"/>
  <c r="M51" i="28" s="1"/>
  <c r="M287" i="28" s="1"/>
  <c r="C289" i="28"/>
  <c r="E286" i="28"/>
  <c r="C103" i="28"/>
  <c r="H52" i="28"/>
  <c r="C264" i="28"/>
  <c r="C122" i="28"/>
  <c r="K75" i="28"/>
  <c r="K52" i="28" s="1"/>
  <c r="L173" i="28"/>
  <c r="J286" i="28"/>
  <c r="C151" i="28"/>
  <c r="E52" i="28"/>
  <c r="N194" i="28"/>
  <c r="N51" i="28" s="1"/>
  <c r="N287" i="28" s="1"/>
  <c r="L83" i="28"/>
  <c r="D52" i="28"/>
  <c r="D286" i="28"/>
  <c r="E194" i="28"/>
  <c r="L259" i="28"/>
  <c r="C116" i="28"/>
  <c r="C67" i="28"/>
  <c r="I130" i="28"/>
  <c r="I75" i="28" s="1"/>
  <c r="I204" i="28"/>
  <c r="I195" i="28" s="1"/>
  <c r="G75" i="28"/>
  <c r="G52" i="28" s="1"/>
  <c r="G51" i="28" s="1"/>
  <c r="H286" i="28"/>
  <c r="O130" i="28"/>
  <c r="D194" i="28"/>
  <c r="I231" i="28"/>
  <c r="I230" i="28" s="1"/>
  <c r="K194" i="28"/>
  <c r="C112" i="28"/>
  <c r="C188" i="28"/>
  <c r="L130" i="28"/>
  <c r="L75" i="28" s="1"/>
  <c r="F53" i="28"/>
  <c r="C54" i="28"/>
  <c r="M286" i="28"/>
  <c r="H194" i="28"/>
  <c r="C27" i="28"/>
  <c r="L26" i="28"/>
  <c r="L53" i="28"/>
  <c r="N286" i="28"/>
  <c r="C260" i="28"/>
  <c r="C216" i="28"/>
  <c r="C144" i="28"/>
  <c r="O83" i="28"/>
  <c r="C84" i="28"/>
  <c r="C246" i="28"/>
  <c r="J52" i="28"/>
  <c r="J51" i="28" s="1"/>
  <c r="C276" i="28"/>
  <c r="C252" i="28"/>
  <c r="F251" i="28"/>
  <c r="C251" i="28" s="1"/>
  <c r="C89" i="28"/>
  <c r="F83" i="28"/>
  <c r="C83" i="28" s="1"/>
  <c r="O76" i="28"/>
  <c r="C76" i="28" s="1"/>
  <c r="F269" i="28"/>
  <c r="C270" i="28"/>
  <c r="C196" i="28"/>
  <c r="L204" i="28"/>
  <c r="L195" i="28" s="1"/>
  <c r="O230" i="28"/>
  <c r="F173" i="28"/>
  <c r="C288" i="28"/>
  <c r="F191" i="28"/>
  <c r="C191" i="28" s="1"/>
  <c r="C192" i="28"/>
  <c r="C259" i="28"/>
  <c r="C238" i="28"/>
  <c r="F231" i="28"/>
  <c r="C166" i="28"/>
  <c r="F165" i="28"/>
  <c r="C165" i="28" s="1"/>
  <c r="F130" i="28"/>
  <c r="C131" i="28"/>
  <c r="C290" i="28"/>
  <c r="C205" i="28"/>
  <c r="F204" i="28"/>
  <c r="I174" i="28"/>
  <c r="I173" i="28" s="1"/>
  <c r="C141" i="28"/>
  <c r="C58" i="28"/>
  <c r="O195" i="28"/>
  <c r="C45" i="28"/>
  <c r="C69" i="28"/>
  <c r="O194" i="28" l="1"/>
  <c r="C130" i="28"/>
  <c r="H51" i="28"/>
  <c r="E51" i="28"/>
  <c r="E287" i="28" s="1"/>
  <c r="I194" i="28"/>
  <c r="L230" i="28"/>
  <c r="L286" i="28" s="1"/>
  <c r="N50" i="28"/>
  <c r="K51" i="28"/>
  <c r="K287" i="28" s="1"/>
  <c r="K286" i="28"/>
  <c r="I286" i="28"/>
  <c r="G50" i="28"/>
  <c r="G287" i="28"/>
  <c r="I52" i="28"/>
  <c r="I51" i="28" s="1"/>
  <c r="I50" i="28" s="1"/>
  <c r="M50" i="28"/>
  <c r="D51" i="28"/>
  <c r="G286" i="28"/>
  <c r="H287" i="28"/>
  <c r="H50" i="28"/>
  <c r="C269" i="28"/>
  <c r="C204" i="28"/>
  <c r="C173" i="28"/>
  <c r="F195" i="28"/>
  <c r="E50" i="28"/>
  <c r="C26" i="28"/>
  <c r="L20" i="28"/>
  <c r="C20" i="28" s="1"/>
  <c r="F75" i="28"/>
  <c r="J50" i="28"/>
  <c r="J287" i="28"/>
  <c r="L52" i="28"/>
  <c r="F230" i="28"/>
  <c r="C231" i="28"/>
  <c r="C174" i="28"/>
  <c r="O75" i="28"/>
  <c r="O52" i="28" s="1"/>
  <c r="O51" i="28" s="1"/>
  <c r="F187" i="28"/>
  <c r="C187" i="28" s="1"/>
  <c r="C53" i="28"/>
  <c r="L194" i="28" l="1"/>
  <c r="L51" i="28" s="1"/>
  <c r="C230" i="28"/>
  <c r="I287" i="28"/>
  <c r="K50" i="28"/>
  <c r="C75" i="28"/>
  <c r="D287" i="28"/>
  <c r="D50" i="28"/>
  <c r="O286" i="28"/>
  <c r="O50" i="28"/>
  <c r="O287" i="28"/>
  <c r="F52" i="28"/>
  <c r="F194" i="28"/>
  <c r="C194" i="28" s="1"/>
  <c r="C195" i="28"/>
  <c r="F286" i="28"/>
  <c r="L50" i="28" l="1"/>
  <c r="L287" i="28"/>
  <c r="C286" i="28"/>
  <c r="C52" i="28"/>
  <c r="F51" i="28"/>
  <c r="F287" i="28" l="1"/>
  <c r="C287" i="28" s="1"/>
  <c r="C51" i="28"/>
  <c r="F50" i="28"/>
  <c r="C50" i="28" s="1"/>
  <c r="O298" i="27" l="1"/>
  <c r="L298" i="27"/>
  <c r="I298" i="27"/>
  <c r="F298" i="27"/>
  <c r="O297" i="27"/>
  <c r="L297" i="27"/>
  <c r="I297" i="27"/>
  <c r="F297" i="27"/>
  <c r="O296" i="27"/>
  <c r="L296" i="27"/>
  <c r="I296" i="27"/>
  <c r="F296" i="27"/>
  <c r="O295" i="27"/>
  <c r="L295" i="27"/>
  <c r="I295" i="27"/>
  <c r="F295" i="27"/>
  <c r="O294" i="27"/>
  <c r="L294" i="27"/>
  <c r="I294" i="27"/>
  <c r="F294" i="27"/>
  <c r="O293" i="27"/>
  <c r="L293" i="27"/>
  <c r="I293" i="27"/>
  <c r="F293" i="27"/>
  <c r="O292" i="27"/>
  <c r="L292" i="27"/>
  <c r="I292" i="27"/>
  <c r="F292" i="27"/>
  <c r="O291" i="27"/>
  <c r="L291" i="27"/>
  <c r="I291" i="27"/>
  <c r="F291" i="27"/>
  <c r="N290" i="27"/>
  <c r="M290" i="27"/>
  <c r="K290" i="27"/>
  <c r="J290" i="27"/>
  <c r="H290" i="27"/>
  <c r="G290" i="27"/>
  <c r="E290" i="27"/>
  <c r="D290" i="27"/>
  <c r="O285" i="27"/>
  <c r="L285" i="27"/>
  <c r="I285" i="27"/>
  <c r="F285" i="27"/>
  <c r="O284" i="27"/>
  <c r="O283" i="27" s="1"/>
  <c r="L284" i="27"/>
  <c r="I284" i="27"/>
  <c r="F284" i="27"/>
  <c r="F283" i="27" s="1"/>
  <c r="N283" i="27"/>
  <c r="M283" i="27"/>
  <c r="K283" i="27"/>
  <c r="J283" i="27"/>
  <c r="H283" i="27"/>
  <c r="G283" i="27"/>
  <c r="E283" i="27"/>
  <c r="D283" i="27"/>
  <c r="O282" i="27"/>
  <c r="O281" i="27" s="1"/>
  <c r="L282" i="27"/>
  <c r="L281" i="27" s="1"/>
  <c r="I282" i="27"/>
  <c r="I281" i="27" s="1"/>
  <c r="F282" i="27"/>
  <c r="F281" i="27" s="1"/>
  <c r="N281" i="27"/>
  <c r="M281" i="27"/>
  <c r="K281" i="27"/>
  <c r="J281" i="27"/>
  <c r="H281" i="27"/>
  <c r="G281" i="27"/>
  <c r="E281" i="27"/>
  <c r="D281" i="27"/>
  <c r="O280" i="27"/>
  <c r="L280" i="27"/>
  <c r="I280" i="27"/>
  <c r="F280" i="27"/>
  <c r="O279" i="27"/>
  <c r="L279" i="27"/>
  <c r="I279" i="27"/>
  <c r="F279" i="27"/>
  <c r="O278" i="27"/>
  <c r="L278" i="27"/>
  <c r="I278" i="27"/>
  <c r="F278" i="27"/>
  <c r="O277" i="27"/>
  <c r="L277" i="27"/>
  <c r="L276" i="27" s="1"/>
  <c r="I277" i="27"/>
  <c r="I276" i="27" s="1"/>
  <c r="F277" i="27"/>
  <c r="O276" i="27"/>
  <c r="N276" i="27"/>
  <c r="M276" i="27"/>
  <c r="K276" i="27"/>
  <c r="J276" i="27"/>
  <c r="H276" i="27"/>
  <c r="G276" i="27"/>
  <c r="E276" i="27"/>
  <c r="D276" i="27"/>
  <c r="O275" i="27"/>
  <c r="L275" i="27"/>
  <c r="I275" i="27"/>
  <c r="F275" i="27"/>
  <c r="O274" i="27"/>
  <c r="L274" i="27"/>
  <c r="I274" i="27"/>
  <c r="F274" i="27"/>
  <c r="O273" i="27"/>
  <c r="L273" i="27"/>
  <c r="L272" i="27" s="1"/>
  <c r="I273" i="27"/>
  <c r="I272" i="27" s="1"/>
  <c r="F273" i="27"/>
  <c r="O272" i="27"/>
  <c r="N272" i="27"/>
  <c r="M272" i="27"/>
  <c r="K272" i="27"/>
  <c r="J272" i="27"/>
  <c r="H272" i="27"/>
  <c r="G272" i="27"/>
  <c r="F272" i="27"/>
  <c r="E272" i="27"/>
  <c r="E270" i="27" s="1"/>
  <c r="D272" i="27"/>
  <c r="D270" i="27" s="1"/>
  <c r="D269" i="27" s="1"/>
  <c r="O271" i="27"/>
  <c r="L271" i="27"/>
  <c r="I271" i="27"/>
  <c r="F271" i="27"/>
  <c r="O268" i="27"/>
  <c r="L268" i="27"/>
  <c r="I268" i="27"/>
  <c r="F268" i="27"/>
  <c r="O267" i="27"/>
  <c r="L267" i="27"/>
  <c r="I267" i="27"/>
  <c r="F267" i="27"/>
  <c r="O266" i="27"/>
  <c r="L266" i="27"/>
  <c r="I266" i="27"/>
  <c r="F266" i="27"/>
  <c r="O265" i="27"/>
  <c r="L265" i="27"/>
  <c r="L264" i="27" s="1"/>
  <c r="I265" i="27"/>
  <c r="F265" i="27"/>
  <c r="N264" i="27"/>
  <c r="M264" i="27"/>
  <c r="K264" i="27"/>
  <c r="J264" i="27"/>
  <c r="H264" i="27"/>
  <c r="G264" i="27"/>
  <c r="E264" i="27"/>
  <c r="D264" i="27"/>
  <c r="O263" i="27"/>
  <c r="L263" i="27"/>
  <c r="I263" i="27"/>
  <c r="F263" i="27"/>
  <c r="O262" i="27"/>
  <c r="L262" i="27"/>
  <c r="I262" i="27"/>
  <c r="F262" i="27"/>
  <c r="O261" i="27"/>
  <c r="L261" i="27"/>
  <c r="L260" i="27" s="1"/>
  <c r="I261" i="27"/>
  <c r="I260" i="27" s="1"/>
  <c r="F261" i="27"/>
  <c r="O260" i="27"/>
  <c r="N260" i="27"/>
  <c r="M260" i="27"/>
  <c r="K260" i="27"/>
  <c r="J260" i="27"/>
  <c r="H260" i="27"/>
  <c r="H259" i="27" s="1"/>
  <c r="G260" i="27"/>
  <c r="E260" i="27"/>
  <c r="D260" i="27"/>
  <c r="O258" i="27"/>
  <c r="L258" i="27"/>
  <c r="I258" i="27"/>
  <c r="F258" i="27"/>
  <c r="O257" i="27"/>
  <c r="L257" i="27"/>
  <c r="I257" i="27"/>
  <c r="F257" i="27"/>
  <c r="O256" i="27"/>
  <c r="L256" i="27"/>
  <c r="I256" i="27"/>
  <c r="F256" i="27"/>
  <c r="O255" i="27"/>
  <c r="L255" i="27"/>
  <c r="I255" i="27"/>
  <c r="F255" i="27"/>
  <c r="O254" i="27"/>
  <c r="L254" i="27"/>
  <c r="I254" i="27"/>
  <c r="F254" i="27"/>
  <c r="O253" i="27"/>
  <c r="L253" i="27"/>
  <c r="I253" i="27"/>
  <c r="F253" i="27"/>
  <c r="O252" i="27"/>
  <c r="O251" i="27" s="1"/>
  <c r="N252" i="27"/>
  <c r="N251" i="27" s="1"/>
  <c r="M252" i="27"/>
  <c r="M251" i="27" s="1"/>
  <c r="K252" i="27"/>
  <c r="K251" i="27" s="1"/>
  <c r="J252" i="27"/>
  <c r="J251" i="27" s="1"/>
  <c r="H252" i="27"/>
  <c r="G252" i="27"/>
  <c r="G251" i="27" s="1"/>
  <c r="E252" i="27"/>
  <c r="E251" i="27" s="1"/>
  <c r="D252" i="27"/>
  <c r="D251" i="27" s="1"/>
  <c r="H251" i="27"/>
  <c r="O250" i="27"/>
  <c r="L250" i="27"/>
  <c r="I250" i="27"/>
  <c r="F250" i="27"/>
  <c r="O249" i="27"/>
  <c r="L249" i="27"/>
  <c r="I249" i="27"/>
  <c r="F249" i="27"/>
  <c r="O248" i="27"/>
  <c r="L248" i="27"/>
  <c r="I248" i="27"/>
  <c r="F248" i="27"/>
  <c r="O247" i="27"/>
  <c r="O246" i="27" s="1"/>
  <c r="L247" i="27"/>
  <c r="I247" i="27"/>
  <c r="I246" i="27" s="1"/>
  <c r="F247" i="27"/>
  <c r="N246" i="27"/>
  <c r="M246" i="27"/>
  <c r="K246" i="27"/>
  <c r="J246" i="27"/>
  <c r="H246" i="27"/>
  <c r="G246" i="27"/>
  <c r="E246" i="27"/>
  <c r="D246" i="27"/>
  <c r="O245" i="27"/>
  <c r="L245" i="27"/>
  <c r="I245" i="27"/>
  <c r="F245" i="27"/>
  <c r="O244" i="27"/>
  <c r="L244" i="27"/>
  <c r="I244" i="27"/>
  <c r="F244" i="27"/>
  <c r="O243" i="27"/>
  <c r="L243" i="27"/>
  <c r="I243" i="27"/>
  <c r="F243" i="27"/>
  <c r="O242" i="27"/>
  <c r="L242" i="27"/>
  <c r="I242" i="27"/>
  <c r="F242" i="27"/>
  <c r="O241" i="27"/>
  <c r="L241" i="27"/>
  <c r="I241" i="27"/>
  <c r="F241" i="27"/>
  <c r="O240" i="27"/>
  <c r="L240" i="27"/>
  <c r="I240" i="27"/>
  <c r="F240" i="27"/>
  <c r="O239" i="27"/>
  <c r="L239" i="27"/>
  <c r="I239" i="27"/>
  <c r="F239" i="27"/>
  <c r="N238" i="27"/>
  <c r="M238" i="27"/>
  <c r="K238" i="27"/>
  <c r="J238" i="27"/>
  <c r="H238" i="27"/>
  <c r="G238" i="27"/>
  <c r="E238" i="27"/>
  <c r="D238" i="27"/>
  <c r="O237" i="27"/>
  <c r="L237" i="27"/>
  <c r="I237" i="27"/>
  <c r="F237" i="27"/>
  <c r="O236" i="27"/>
  <c r="O235" i="27" s="1"/>
  <c r="L236" i="27"/>
  <c r="I236" i="27"/>
  <c r="F236" i="27"/>
  <c r="F235" i="27" s="1"/>
  <c r="N235" i="27"/>
  <c r="M235" i="27"/>
  <c r="K235" i="27"/>
  <c r="J235" i="27"/>
  <c r="H235" i="27"/>
  <c r="G235" i="27"/>
  <c r="E235" i="27"/>
  <c r="D235" i="27"/>
  <c r="D231" i="27" s="1"/>
  <c r="O234" i="27"/>
  <c r="L234" i="27"/>
  <c r="L233" i="27" s="1"/>
  <c r="I234" i="27"/>
  <c r="I233" i="27" s="1"/>
  <c r="F234" i="27"/>
  <c r="O233" i="27"/>
  <c r="N233" i="27"/>
  <c r="M233" i="27"/>
  <c r="K233" i="27"/>
  <c r="K231" i="27" s="1"/>
  <c r="J233" i="27"/>
  <c r="H233" i="27"/>
  <c r="G233" i="27"/>
  <c r="F233" i="27"/>
  <c r="E233" i="27"/>
  <c r="D233" i="27"/>
  <c r="O232" i="27"/>
  <c r="L232" i="27"/>
  <c r="C232" i="27" s="1"/>
  <c r="I232" i="27"/>
  <c r="F232" i="27"/>
  <c r="O229" i="27"/>
  <c r="L229" i="27"/>
  <c r="I229" i="27"/>
  <c r="F229" i="27"/>
  <c r="O228" i="27"/>
  <c r="O227" i="27" s="1"/>
  <c r="L228" i="27"/>
  <c r="I228" i="27"/>
  <c r="F228" i="27"/>
  <c r="F227" i="27" s="1"/>
  <c r="N227" i="27"/>
  <c r="M227" i="27"/>
  <c r="K227" i="27"/>
  <c r="J227" i="27"/>
  <c r="I227" i="27"/>
  <c r="H227" i="27"/>
  <c r="G227" i="27"/>
  <c r="E227" i="27"/>
  <c r="D227" i="27"/>
  <c r="O226" i="27"/>
  <c r="L226" i="27"/>
  <c r="I226" i="27"/>
  <c r="F226" i="27"/>
  <c r="O225" i="27"/>
  <c r="L225" i="27"/>
  <c r="I225" i="27"/>
  <c r="F225" i="27"/>
  <c r="O224" i="27"/>
  <c r="L224" i="27"/>
  <c r="I224" i="27"/>
  <c r="F224" i="27"/>
  <c r="O223" i="27"/>
  <c r="L223" i="27"/>
  <c r="I223" i="27"/>
  <c r="F223" i="27"/>
  <c r="O222" i="27"/>
  <c r="L222" i="27"/>
  <c r="I222" i="27"/>
  <c r="F222" i="27"/>
  <c r="O221" i="27"/>
  <c r="L221" i="27"/>
  <c r="I221" i="27"/>
  <c r="F221" i="27"/>
  <c r="O220" i="27"/>
  <c r="L220" i="27"/>
  <c r="I220" i="27"/>
  <c r="F220" i="27"/>
  <c r="O219" i="27"/>
  <c r="L219" i="27"/>
  <c r="I219" i="27"/>
  <c r="F219" i="27"/>
  <c r="O218" i="27"/>
  <c r="L218" i="27"/>
  <c r="I218" i="27"/>
  <c r="F218" i="27"/>
  <c r="O217" i="27"/>
  <c r="L217" i="27"/>
  <c r="I217" i="27"/>
  <c r="F217" i="27"/>
  <c r="N216" i="27"/>
  <c r="M216" i="27"/>
  <c r="K216" i="27"/>
  <c r="J216" i="27"/>
  <c r="H216" i="27"/>
  <c r="G216" i="27"/>
  <c r="E216" i="27"/>
  <c r="D216" i="27"/>
  <c r="O215" i="27"/>
  <c r="L215" i="27"/>
  <c r="I215" i="27"/>
  <c r="F215" i="27"/>
  <c r="O214" i="27"/>
  <c r="L214" i="27"/>
  <c r="I214" i="27"/>
  <c r="F214" i="27"/>
  <c r="O213" i="27"/>
  <c r="L213" i="27"/>
  <c r="I213" i="27"/>
  <c r="F213" i="27"/>
  <c r="O212" i="27"/>
  <c r="L212" i="27"/>
  <c r="I212" i="27"/>
  <c r="F212" i="27"/>
  <c r="C212" i="27"/>
  <c r="O211" i="27"/>
  <c r="L211" i="27"/>
  <c r="I211" i="27"/>
  <c r="F211" i="27"/>
  <c r="C211" i="27" s="1"/>
  <c r="O210" i="27"/>
  <c r="L210" i="27"/>
  <c r="I210" i="27"/>
  <c r="F210" i="27"/>
  <c r="C210" i="27" s="1"/>
  <c r="O209" i="27"/>
  <c r="L209" i="27"/>
  <c r="I209" i="27"/>
  <c r="F209" i="27"/>
  <c r="O208" i="27"/>
  <c r="L208" i="27"/>
  <c r="I208" i="27"/>
  <c r="F208" i="27"/>
  <c r="C208" i="27" s="1"/>
  <c r="O207" i="27"/>
  <c r="L207" i="27"/>
  <c r="I207" i="27"/>
  <c r="F207" i="27"/>
  <c r="O206" i="27"/>
  <c r="L206" i="27"/>
  <c r="I206" i="27"/>
  <c r="F206" i="27"/>
  <c r="F205" i="27" s="1"/>
  <c r="N205" i="27"/>
  <c r="M205" i="27"/>
  <c r="K205" i="27"/>
  <c r="K204" i="27" s="1"/>
  <c r="J205" i="27"/>
  <c r="H205" i="27"/>
  <c r="G205" i="27"/>
  <c r="E205" i="27"/>
  <c r="D205" i="27"/>
  <c r="O203" i="27"/>
  <c r="L203" i="27"/>
  <c r="I203" i="27"/>
  <c r="F203" i="27"/>
  <c r="O202" i="27"/>
  <c r="L202" i="27"/>
  <c r="I202" i="27"/>
  <c r="F202" i="27"/>
  <c r="O201" i="27"/>
  <c r="L201" i="27"/>
  <c r="I201" i="27"/>
  <c r="F201" i="27"/>
  <c r="O200" i="27"/>
  <c r="L200" i="27"/>
  <c r="I200" i="27"/>
  <c r="F200" i="27"/>
  <c r="O199" i="27"/>
  <c r="L199" i="27"/>
  <c r="I199" i="27"/>
  <c r="I198" i="27" s="1"/>
  <c r="F199" i="27"/>
  <c r="N198" i="27"/>
  <c r="M198" i="27"/>
  <c r="M196" i="27" s="1"/>
  <c r="L198" i="27"/>
  <c r="K198" i="27"/>
  <c r="K196" i="27" s="1"/>
  <c r="K195" i="27" s="1"/>
  <c r="J198" i="27"/>
  <c r="H198" i="27"/>
  <c r="H196" i="27" s="1"/>
  <c r="G198" i="27"/>
  <c r="G196" i="27" s="1"/>
  <c r="E198" i="27"/>
  <c r="E196" i="27" s="1"/>
  <c r="D198" i="27"/>
  <c r="O197" i="27"/>
  <c r="L197" i="27"/>
  <c r="I197" i="27"/>
  <c r="F197" i="27"/>
  <c r="N196" i="27"/>
  <c r="J196" i="27"/>
  <c r="D196" i="27"/>
  <c r="O193" i="27"/>
  <c r="O192" i="27" s="1"/>
  <c r="O191" i="27" s="1"/>
  <c r="L193" i="27"/>
  <c r="L192" i="27" s="1"/>
  <c r="L191" i="27" s="1"/>
  <c r="I193" i="27"/>
  <c r="I192" i="27" s="1"/>
  <c r="I191" i="27" s="1"/>
  <c r="F193" i="27"/>
  <c r="N192" i="27"/>
  <c r="N191" i="27" s="1"/>
  <c r="M192" i="27"/>
  <c r="M191" i="27" s="1"/>
  <c r="K192" i="27"/>
  <c r="K191" i="27" s="1"/>
  <c r="J192" i="27"/>
  <c r="J191" i="27" s="1"/>
  <c r="H192" i="27"/>
  <c r="H191" i="27" s="1"/>
  <c r="G192" i="27"/>
  <c r="G191" i="27" s="1"/>
  <c r="E192" i="27"/>
  <c r="E191" i="27" s="1"/>
  <c r="D192" i="27"/>
  <c r="D191" i="27" s="1"/>
  <c r="O190" i="27"/>
  <c r="L190" i="27"/>
  <c r="I190" i="27"/>
  <c r="F190" i="27"/>
  <c r="O189" i="27"/>
  <c r="O188" i="27" s="1"/>
  <c r="O187" i="27" s="1"/>
  <c r="L189" i="27"/>
  <c r="I189" i="27"/>
  <c r="F189" i="27"/>
  <c r="N188" i="27"/>
  <c r="M188" i="27"/>
  <c r="K188" i="27"/>
  <c r="J188" i="27"/>
  <c r="H188" i="27"/>
  <c r="G188" i="27"/>
  <c r="F188" i="27"/>
  <c r="E188" i="27"/>
  <c r="D188" i="27"/>
  <c r="O186" i="27"/>
  <c r="L186" i="27"/>
  <c r="I186" i="27"/>
  <c r="F186" i="27"/>
  <c r="O185" i="27"/>
  <c r="O184" i="27" s="1"/>
  <c r="L185" i="27"/>
  <c r="L184" i="27" s="1"/>
  <c r="I185" i="27"/>
  <c r="I184" i="27" s="1"/>
  <c r="F185" i="27"/>
  <c r="N184" i="27"/>
  <c r="M184" i="27"/>
  <c r="K184" i="27"/>
  <c r="J184" i="27"/>
  <c r="H184" i="27"/>
  <c r="G184" i="27"/>
  <c r="E184" i="27"/>
  <c r="D184" i="27"/>
  <c r="O183" i="27"/>
  <c r="L183" i="27"/>
  <c r="I183" i="27"/>
  <c r="F183" i="27"/>
  <c r="O182" i="27"/>
  <c r="L182" i="27"/>
  <c r="I182" i="27"/>
  <c r="F182" i="27"/>
  <c r="O181" i="27"/>
  <c r="L181" i="27"/>
  <c r="I181" i="27"/>
  <c r="F181" i="27"/>
  <c r="O180" i="27"/>
  <c r="L180" i="27"/>
  <c r="I180" i="27"/>
  <c r="F180" i="27"/>
  <c r="N179" i="27"/>
  <c r="M179" i="27"/>
  <c r="K179" i="27"/>
  <c r="J179" i="27"/>
  <c r="H179" i="27"/>
  <c r="G179" i="27"/>
  <c r="E179" i="27"/>
  <c r="D179" i="27"/>
  <c r="O178" i="27"/>
  <c r="L178" i="27"/>
  <c r="I178" i="27"/>
  <c r="F178" i="27"/>
  <c r="O177" i="27"/>
  <c r="L177" i="27"/>
  <c r="I177" i="27"/>
  <c r="F177" i="27"/>
  <c r="O176" i="27"/>
  <c r="L176" i="27"/>
  <c r="L175" i="27" s="1"/>
  <c r="I176" i="27"/>
  <c r="I175" i="27" s="1"/>
  <c r="F176" i="27"/>
  <c r="N175" i="27"/>
  <c r="M175" i="27"/>
  <c r="M174" i="27" s="1"/>
  <c r="K175" i="27"/>
  <c r="J175" i="27"/>
  <c r="H175" i="27"/>
  <c r="H174" i="27" s="1"/>
  <c r="G175" i="27"/>
  <c r="E175" i="27"/>
  <c r="D175" i="27"/>
  <c r="D174" i="27" s="1"/>
  <c r="N174" i="27"/>
  <c r="N173" i="27" s="1"/>
  <c r="O172" i="27"/>
  <c r="L172" i="27"/>
  <c r="I172" i="27"/>
  <c r="F172" i="27"/>
  <c r="O171" i="27"/>
  <c r="L171" i="27"/>
  <c r="I171" i="27"/>
  <c r="F171" i="27"/>
  <c r="O170" i="27"/>
  <c r="L170" i="27"/>
  <c r="I170" i="27"/>
  <c r="F170" i="27"/>
  <c r="O169" i="27"/>
  <c r="L169" i="27"/>
  <c r="I169" i="27"/>
  <c r="F169" i="27"/>
  <c r="O168" i="27"/>
  <c r="L168" i="27"/>
  <c r="I168" i="27"/>
  <c r="F168" i="27"/>
  <c r="O167" i="27"/>
  <c r="O166" i="27" s="1"/>
  <c r="O165" i="27" s="1"/>
  <c r="L167" i="27"/>
  <c r="I167" i="27"/>
  <c r="F167" i="27"/>
  <c r="N166" i="27"/>
  <c r="N165" i="27" s="1"/>
  <c r="M166" i="27"/>
  <c r="K166" i="27"/>
  <c r="K165" i="27" s="1"/>
  <c r="J166" i="27"/>
  <c r="J165" i="27" s="1"/>
  <c r="H166" i="27"/>
  <c r="H165" i="27" s="1"/>
  <c r="G166" i="27"/>
  <c r="G165" i="27" s="1"/>
  <c r="E166" i="27"/>
  <c r="E165" i="27" s="1"/>
  <c r="D166" i="27"/>
  <c r="D165" i="27" s="1"/>
  <c r="M165" i="27"/>
  <c r="O164" i="27"/>
  <c r="L164" i="27"/>
  <c r="I164" i="27"/>
  <c r="F164" i="27"/>
  <c r="O163" i="27"/>
  <c r="L163" i="27"/>
  <c r="I163" i="27"/>
  <c r="F163" i="27"/>
  <c r="O162" i="27"/>
  <c r="L162" i="27"/>
  <c r="I162" i="27"/>
  <c r="F162" i="27"/>
  <c r="O161" i="27"/>
  <c r="O160" i="27" s="1"/>
  <c r="L161" i="27"/>
  <c r="I161" i="27"/>
  <c r="F161" i="27"/>
  <c r="F160" i="27" s="1"/>
  <c r="N160" i="27"/>
  <c r="M160" i="27"/>
  <c r="K160" i="27"/>
  <c r="J160" i="27"/>
  <c r="H160" i="27"/>
  <c r="G160" i="27"/>
  <c r="E160" i="27"/>
  <c r="D160" i="27"/>
  <c r="O159" i="27"/>
  <c r="L159" i="27"/>
  <c r="I159" i="27"/>
  <c r="F159" i="27"/>
  <c r="O158" i="27"/>
  <c r="L158" i="27"/>
  <c r="I158" i="27"/>
  <c r="F158" i="27"/>
  <c r="O157" i="27"/>
  <c r="L157" i="27"/>
  <c r="I157" i="27"/>
  <c r="F157" i="27"/>
  <c r="O156" i="27"/>
  <c r="L156" i="27"/>
  <c r="I156" i="27"/>
  <c r="F156" i="27"/>
  <c r="O155" i="27"/>
  <c r="L155" i="27"/>
  <c r="I155" i="27"/>
  <c r="F155" i="27"/>
  <c r="O154" i="27"/>
  <c r="L154" i="27"/>
  <c r="I154" i="27"/>
  <c r="F154" i="27"/>
  <c r="O153" i="27"/>
  <c r="L153" i="27"/>
  <c r="I153" i="27"/>
  <c r="F153" i="27"/>
  <c r="O152" i="27"/>
  <c r="L152" i="27"/>
  <c r="I152" i="27"/>
  <c r="F152" i="27"/>
  <c r="N151" i="27"/>
  <c r="M151" i="27"/>
  <c r="K151" i="27"/>
  <c r="J151" i="27"/>
  <c r="H151" i="27"/>
  <c r="G151" i="27"/>
  <c r="E151" i="27"/>
  <c r="D151" i="27"/>
  <c r="O150" i="27"/>
  <c r="L150" i="27"/>
  <c r="I150" i="27"/>
  <c r="F150" i="27"/>
  <c r="O149" i="27"/>
  <c r="L149" i="27"/>
  <c r="I149" i="27"/>
  <c r="F149" i="27"/>
  <c r="O148" i="27"/>
  <c r="L148" i="27"/>
  <c r="I148" i="27"/>
  <c r="F148" i="27"/>
  <c r="O147" i="27"/>
  <c r="L147" i="27"/>
  <c r="I147" i="27"/>
  <c r="F147" i="27"/>
  <c r="O146" i="27"/>
  <c r="L146" i="27"/>
  <c r="I146" i="27"/>
  <c r="F146" i="27"/>
  <c r="O145" i="27"/>
  <c r="L145" i="27"/>
  <c r="I145" i="27"/>
  <c r="F145" i="27"/>
  <c r="N144" i="27"/>
  <c r="M144" i="27"/>
  <c r="K144" i="27"/>
  <c r="J144" i="27"/>
  <c r="H144" i="27"/>
  <c r="G144" i="27"/>
  <c r="E144" i="27"/>
  <c r="D144" i="27"/>
  <c r="O143" i="27"/>
  <c r="L143" i="27"/>
  <c r="I143" i="27"/>
  <c r="F143" i="27"/>
  <c r="O142" i="27"/>
  <c r="L142" i="27"/>
  <c r="L141" i="27" s="1"/>
  <c r="I142" i="27"/>
  <c r="I141" i="27" s="1"/>
  <c r="F142" i="27"/>
  <c r="O141" i="27"/>
  <c r="N141" i="27"/>
  <c r="M141" i="27"/>
  <c r="K141" i="27"/>
  <c r="J141" i="27"/>
  <c r="H141" i="27"/>
  <c r="G141" i="27"/>
  <c r="E141" i="27"/>
  <c r="D141" i="27"/>
  <c r="O140" i="27"/>
  <c r="L140" i="27"/>
  <c r="I140" i="27"/>
  <c r="F140" i="27"/>
  <c r="O139" i="27"/>
  <c r="L139" i="27"/>
  <c r="I139" i="27"/>
  <c r="F139" i="27"/>
  <c r="O138" i="27"/>
  <c r="L138" i="27"/>
  <c r="I138" i="27"/>
  <c r="F138" i="27"/>
  <c r="O137" i="27"/>
  <c r="O136" i="27" s="1"/>
  <c r="L137" i="27"/>
  <c r="I137" i="27"/>
  <c r="F137" i="27"/>
  <c r="F136" i="27" s="1"/>
  <c r="N136" i="27"/>
  <c r="M136" i="27"/>
  <c r="K136" i="27"/>
  <c r="J136" i="27"/>
  <c r="H136" i="27"/>
  <c r="G136" i="27"/>
  <c r="E136" i="27"/>
  <c r="D136" i="27"/>
  <c r="O135" i="27"/>
  <c r="L135" i="27"/>
  <c r="I135" i="27"/>
  <c r="F135" i="27"/>
  <c r="O134" i="27"/>
  <c r="L134" i="27"/>
  <c r="I134" i="27"/>
  <c r="F134" i="27"/>
  <c r="O133" i="27"/>
  <c r="L133" i="27"/>
  <c r="I133" i="27"/>
  <c r="F133" i="27"/>
  <c r="O132" i="27"/>
  <c r="L132" i="27"/>
  <c r="L131" i="27" s="1"/>
  <c r="I132" i="27"/>
  <c r="I131" i="27" s="1"/>
  <c r="F132" i="27"/>
  <c r="O131" i="27"/>
  <c r="N131" i="27"/>
  <c r="M131" i="27"/>
  <c r="K131" i="27"/>
  <c r="J131" i="27"/>
  <c r="H131" i="27"/>
  <c r="G131" i="27"/>
  <c r="E131" i="27"/>
  <c r="D131" i="27"/>
  <c r="O129" i="27"/>
  <c r="O128" i="27" s="1"/>
  <c r="L129" i="27"/>
  <c r="L128" i="27" s="1"/>
  <c r="I129" i="27"/>
  <c r="I128" i="27" s="1"/>
  <c r="F129" i="27"/>
  <c r="N128" i="27"/>
  <c r="M128" i="27"/>
  <c r="K128" i="27"/>
  <c r="J128" i="27"/>
  <c r="H128" i="27"/>
  <c r="G128" i="27"/>
  <c r="E128" i="27"/>
  <c r="D128" i="27"/>
  <c r="O127" i="27"/>
  <c r="L127" i="27"/>
  <c r="I127" i="27"/>
  <c r="F127" i="27"/>
  <c r="O126" i="27"/>
  <c r="L126" i="27"/>
  <c r="I126" i="27"/>
  <c r="F126" i="27"/>
  <c r="O125" i="27"/>
  <c r="L125" i="27"/>
  <c r="I125" i="27"/>
  <c r="F125" i="27"/>
  <c r="O124" i="27"/>
  <c r="L124" i="27"/>
  <c r="I124" i="27"/>
  <c r="F124" i="27"/>
  <c r="O123" i="27"/>
  <c r="L123" i="27"/>
  <c r="L122" i="27" s="1"/>
  <c r="I123" i="27"/>
  <c r="F123" i="27"/>
  <c r="N122" i="27"/>
  <c r="M122" i="27"/>
  <c r="K122" i="27"/>
  <c r="J122" i="27"/>
  <c r="H122" i="27"/>
  <c r="G122" i="27"/>
  <c r="E122" i="27"/>
  <c r="D122" i="27"/>
  <c r="O121" i="27"/>
  <c r="L121" i="27"/>
  <c r="I121" i="27"/>
  <c r="F121" i="27"/>
  <c r="O120" i="27"/>
  <c r="L120" i="27"/>
  <c r="I120" i="27"/>
  <c r="F120" i="27"/>
  <c r="O119" i="27"/>
  <c r="L119" i="27"/>
  <c r="I119" i="27"/>
  <c r="F119" i="27"/>
  <c r="O118" i="27"/>
  <c r="L118" i="27"/>
  <c r="I118" i="27"/>
  <c r="F118" i="27"/>
  <c r="O117" i="27"/>
  <c r="L117" i="27"/>
  <c r="I117" i="27"/>
  <c r="F117" i="27"/>
  <c r="N116" i="27"/>
  <c r="M116" i="27"/>
  <c r="K116" i="27"/>
  <c r="J116" i="27"/>
  <c r="H116" i="27"/>
  <c r="G116" i="27"/>
  <c r="E116" i="27"/>
  <c r="D116" i="27"/>
  <c r="O115" i="27"/>
  <c r="L115" i="27"/>
  <c r="I115" i="27"/>
  <c r="F115" i="27"/>
  <c r="O114" i="27"/>
  <c r="L114" i="27"/>
  <c r="I114" i="27"/>
  <c r="F114" i="27"/>
  <c r="O113" i="27"/>
  <c r="L113" i="27"/>
  <c r="I113" i="27"/>
  <c r="F113" i="27"/>
  <c r="N112" i="27"/>
  <c r="M112" i="27"/>
  <c r="K112" i="27"/>
  <c r="J112" i="27"/>
  <c r="H112" i="27"/>
  <c r="G112" i="27"/>
  <c r="E112" i="27"/>
  <c r="D112" i="27"/>
  <c r="O111" i="27"/>
  <c r="L111" i="27"/>
  <c r="I111" i="27"/>
  <c r="F111" i="27"/>
  <c r="O110" i="27"/>
  <c r="L110" i="27"/>
  <c r="I110" i="27"/>
  <c r="F110" i="27"/>
  <c r="O109" i="27"/>
  <c r="L109" i="27"/>
  <c r="I109" i="27"/>
  <c r="F109" i="27"/>
  <c r="O108" i="27"/>
  <c r="L108" i="27"/>
  <c r="I108" i="27"/>
  <c r="F108" i="27"/>
  <c r="O107" i="27"/>
  <c r="L107" i="27"/>
  <c r="I107" i="27"/>
  <c r="F107" i="27"/>
  <c r="O106" i="27"/>
  <c r="L106" i="27"/>
  <c r="I106" i="27"/>
  <c r="F106" i="27"/>
  <c r="O105" i="27"/>
  <c r="L105" i="27"/>
  <c r="I105" i="27"/>
  <c r="F105" i="27"/>
  <c r="O104" i="27"/>
  <c r="L104" i="27"/>
  <c r="I104" i="27"/>
  <c r="I103" i="27" s="1"/>
  <c r="F104" i="27"/>
  <c r="N103" i="27"/>
  <c r="M103" i="27"/>
  <c r="K103" i="27"/>
  <c r="J103" i="27"/>
  <c r="H103" i="27"/>
  <c r="G103" i="27"/>
  <c r="E103" i="27"/>
  <c r="D103" i="27"/>
  <c r="O102" i="27"/>
  <c r="L102" i="27"/>
  <c r="I102" i="27"/>
  <c r="F102" i="27"/>
  <c r="O101" i="27"/>
  <c r="L101" i="27"/>
  <c r="I101" i="27"/>
  <c r="F101" i="27"/>
  <c r="O100" i="27"/>
  <c r="L100" i="27"/>
  <c r="I100" i="27"/>
  <c r="F100" i="27"/>
  <c r="O99" i="27"/>
  <c r="L99" i="27"/>
  <c r="I99" i="27"/>
  <c r="F99" i="27"/>
  <c r="O98" i="27"/>
  <c r="L98" i="27"/>
  <c r="I98" i="27"/>
  <c r="F98" i="27"/>
  <c r="O97" i="27"/>
  <c r="L97" i="27"/>
  <c r="I97" i="27"/>
  <c r="F97" i="27"/>
  <c r="O96" i="27"/>
  <c r="L96" i="27"/>
  <c r="I96" i="27"/>
  <c r="I95" i="27" s="1"/>
  <c r="F96" i="27"/>
  <c r="N95" i="27"/>
  <c r="M95" i="27"/>
  <c r="K95" i="27"/>
  <c r="J95" i="27"/>
  <c r="H95" i="27"/>
  <c r="G95" i="27"/>
  <c r="E95" i="27"/>
  <c r="D95" i="27"/>
  <c r="O94" i="27"/>
  <c r="L94" i="27"/>
  <c r="I94" i="27"/>
  <c r="F94" i="27"/>
  <c r="O93" i="27"/>
  <c r="L93" i="27"/>
  <c r="I93" i="27"/>
  <c r="F93" i="27"/>
  <c r="O92" i="27"/>
  <c r="L92" i="27"/>
  <c r="I92" i="27"/>
  <c r="F92" i="27"/>
  <c r="O91" i="27"/>
  <c r="L91" i="27"/>
  <c r="I91" i="27"/>
  <c r="F91" i="27"/>
  <c r="O90" i="27"/>
  <c r="L90" i="27"/>
  <c r="L89" i="27" s="1"/>
  <c r="I90" i="27"/>
  <c r="F90" i="27"/>
  <c r="N89" i="27"/>
  <c r="M89" i="27"/>
  <c r="K89" i="27"/>
  <c r="J89" i="27"/>
  <c r="H89" i="27"/>
  <c r="G89" i="27"/>
  <c r="E89" i="27"/>
  <c r="D89" i="27"/>
  <c r="O88" i="27"/>
  <c r="L88" i="27"/>
  <c r="I88" i="27"/>
  <c r="F88" i="27"/>
  <c r="O87" i="27"/>
  <c r="L87" i="27"/>
  <c r="I87" i="27"/>
  <c r="F87" i="27"/>
  <c r="O86" i="27"/>
  <c r="L86" i="27"/>
  <c r="I86" i="27"/>
  <c r="F86" i="27"/>
  <c r="O85" i="27"/>
  <c r="L85" i="27"/>
  <c r="L84" i="27" s="1"/>
  <c r="I85" i="27"/>
  <c r="F85" i="27"/>
  <c r="N84" i="27"/>
  <c r="M84" i="27"/>
  <c r="K84" i="27"/>
  <c r="J84" i="27"/>
  <c r="H84" i="27"/>
  <c r="H83" i="27" s="1"/>
  <c r="G84" i="27"/>
  <c r="E84" i="27"/>
  <c r="D84" i="27"/>
  <c r="N83" i="27"/>
  <c r="O82" i="27"/>
  <c r="L82" i="27"/>
  <c r="I82" i="27"/>
  <c r="F82" i="27"/>
  <c r="O81" i="27"/>
  <c r="L81" i="27"/>
  <c r="L80" i="27" s="1"/>
  <c r="I81" i="27"/>
  <c r="F81" i="27"/>
  <c r="N80" i="27"/>
  <c r="M80" i="27"/>
  <c r="K80" i="27"/>
  <c r="J80" i="27"/>
  <c r="H80" i="27"/>
  <c r="G80" i="27"/>
  <c r="E80" i="27"/>
  <c r="D80" i="27"/>
  <c r="O79" i="27"/>
  <c r="L79" i="27"/>
  <c r="I79" i="27"/>
  <c r="F79" i="27"/>
  <c r="O78" i="27"/>
  <c r="O77" i="27" s="1"/>
  <c r="L78" i="27"/>
  <c r="L77" i="27" s="1"/>
  <c r="L76" i="27" s="1"/>
  <c r="I78" i="27"/>
  <c r="F78" i="27"/>
  <c r="N77" i="27"/>
  <c r="M77" i="27"/>
  <c r="K77" i="27"/>
  <c r="K76" i="27" s="1"/>
  <c r="J77" i="27"/>
  <c r="H77" i="27"/>
  <c r="H76" i="27" s="1"/>
  <c r="G77" i="27"/>
  <c r="E77" i="27"/>
  <c r="D77" i="27"/>
  <c r="O74" i="27"/>
  <c r="L74" i="27"/>
  <c r="I74" i="27"/>
  <c r="F74" i="27"/>
  <c r="O73" i="27"/>
  <c r="L73" i="27"/>
  <c r="I73" i="27"/>
  <c r="F73" i="27"/>
  <c r="O72" i="27"/>
  <c r="L72" i="27"/>
  <c r="I72" i="27"/>
  <c r="F72" i="27"/>
  <c r="O71" i="27"/>
  <c r="L71" i="27"/>
  <c r="I71" i="27"/>
  <c r="F71" i="27"/>
  <c r="O70" i="27"/>
  <c r="O69" i="27" s="1"/>
  <c r="L70" i="27"/>
  <c r="I70" i="27"/>
  <c r="I69" i="27" s="1"/>
  <c r="F70" i="27"/>
  <c r="N69" i="27"/>
  <c r="M69" i="27"/>
  <c r="K69" i="27"/>
  <c r="K67" i="27" s="1"/>
  <c r="J69" i="27"/>
  <c r="H69" i="27"/>
  <c r="H67" i="27" s="1"/>
  <c r="G69" i="27"/>
  <c r="G67" i="27" s="1"/>
  <c r="E69" i="27"/>
  <c r="E67" i="27" s="1"/>
  <c r="D69" i="27"/>
  <c r="D67" i="27" s="1"/>
  <c r="O68" i="27"/>
  <c r="L68" i="27"/>
  <c r="I68" i="27"/>
  <c r="F68" i="27"/>
  <c r="N67" i="27"/>
  <c r="M67" i="27"/>
  <c r="J67" i="27"/>
  <c r="O66" i="27"/>
  <c r="L66" i="27"/>
  <c r="I66" i="27"/>
  <c r="F66" i="27"/>
  <c r="O65" i="27"/>
  <c r="L65" i="27"/>
  <c r="I65" i="27"/>
  <c r="F65" i="27"/>
  <c r="O64" i="27"/>
  <c r="L64" i="27"/>
  <c r="I64" i="27"/>
  <c r="F64" i="27"/>
  <c r="O63" i="27"/>
  <c r="L63" i="27"/>
  <c r="I63" i="27"/>
  <c r="F63" i="27"/>
  <c r="O62" i="27"/>
  <c r="L62" i="27"/>
  <c r="I62" i="27"/>
  <c r="F62" i="27"/>
  <c r="O61" i="27"/>
  <c r="L61" i="27"/>
  <c r="I61" i="27"/>
  <c r="F61" i="27"/>
  <c r="O60" i="27"/>
  <c r="L60" i="27"/>
  <c r="I60" i="27"/>
  <c r="F60" i="27"/>
  <c r="O59" i="27"/>
  <c r="L59" i="27"/>
  <c r="I59" i="27"/>
  <c r="F59" i="27"/>
  <c r="N58" i="27"/>
  <c r="M58" i="27"/>
  <c r="K58" i="27"/>
  <c r="J58" i="27"/>
  <c r="H58" i="27"/>
  <c r="G58" i="27"/>
  <c r="E58" i="27"/>
  <c r="D58" i="27"/>
  <c r="O57" i="27"/>
  <c r="L57" i="27"/>
  <c r="I57" i="27"/>
  <c r="F57" i="27"/>
  <c r="O56" i="27"/>
  <c r="L56" i="27"/>
  <c r="L55" i="27" s="1"/>
  <c r="I56" i="27"/>
  <c r="I55" i="27" s="1"/>
  <c r="F56" i="27"/>
  <c r="N55" i="27"/>
  <c r="M55" i="27"/>
  <c r="M54" i="27" s="1"/>
  <c r="M53" i="27" s="1"/>
  <c r="K55" i="27"/>
  <c r="J55" i="27"/>
  <c r="J54" i="27" s="1"/>
  <c r="J53" i="27" s="1"/>
  <c r="H55" i="27"/>
  <c r="H54" i="27" s="1"/>
  <c r="G55" i="27"/>
  <c r="E55" i="27"/>
  <c r="D55" i="27"/>
  <c r="O47" i="27"/>
  <c r="C47" i="27" s="1"/>
  <c r="O46" i="27"/>
  <c r="C46" i="27" s="1"/>
  <c r="N45" i="27"/>
  <c r="M45" i="27"/>
  <c r="L44" i="27"/>
  <c r="L43" i="27" s="1"/>
  <c r="I44" i="27"/>
  <c r="I43" i="27" s="1"/>
  <c r="F44" i="27"/>
  <c r="F43" i="27" s="1"/>
  <c r="K43" i="27"/>
  <c r="J43" i="27"/>
  <c r="H43" i="27"/>
  <c r="G43" i="27"/>
  <c r="E43" i="27"/>
  <c r="D43" i="27"/>
  <c r="F42" i="27"/>
  <c r="E41" i="27"/>
  <c r="D41" i="27"/>
  <c r="L40" i="27"/>
  <c r="C40" i="27" s="1"/>
  <c r="L39" i="27"/>
  <c r="C39" i="27" s="1"/>
  <c r="L38" i="27"/>
  <c r="C38" i="27" s="1"/>
  <c r="L37" i="27"/>
  <c r="C37" i="27" s="1"/>
  <c r="K36" i="27"/>
  <c r="J36" i="27"/>
  <c r="L35" i="27"/>
  <c r="C35" i="27" s="1"/>
  <c r="L34" i="27"/>
  <c r="C34" i="27" s="1"/>
  <c r="K33" i="27"/>
  <c r="J33" i="27"/>
  <c r="L32" i="27"/>
  <c r="C32" i="27" s="1"/>
  <c r="K31" i="27"/>
  <c r="J31" i="27"/>
  <c r="L30" i="27"/>
  <c r="C30" i="27" s="1"/>
  <c r="L29" i="27"/>
  <c r="C29" i="27" s="1"/>
  <c r="L28" i="27"/>
  <c r="C28" i="27" s="1"/>
  <c r="K27" i="27"/>
  <c r="J27" i="27"/>
  <c r="F25" i="27"/>
  <c r="C25" i="27" s="1"/>
  <c r="I24" i="27"/>
  <c r="F24" i="27"/>
  <c r="O23" i="27"/>
  <c r="L23" i="27"/>
  <c r="I23" i="27"/>
  <c r="F23" i="27"/>
  <c r="O22" i="27"/>
  <c r="L22" i="27"/>
  <c r="L21" i="27" s="1"/>
  <c r="I22" i="27"/>
  <c r="I21" i="27" s="1"/>
  <c r="F22" i="27"/>
  <c r="O21" i="27"/>
  <c r="O289" i="27" s="1"/>
  <c r="N21" i="27"/>
  <c r="N289" i="27" s="1"/>
  <c r="N288" i="27" s="1"/>
  <c r="M21" i="27"/>
  <c r="K21" i="27"/>
  <c r="K289" i="27" s="1"/>
  <c r="K288" i="27" s="1"/>
  <c r="J21" i="27"/>
  <c r="H21" i="27"/>
  <c r="H289" i="27" s="1"/>
  <c r="H288" i="27" s="1"/>
  <c r="G21" i="27"/>
  <c r="F21" i="27"/>
  <c r="E21" i="27"/>
  <c r="E289" i="27" s="1"/>
  <c r="E288" i="27" s="1"/>
  <c r="D21" i="27"/>
  <c r="H20" i="27"/>
  <c r="H53" i="27" l="1"/>
  <c r="O179" i="27"/>
  <c r="O45" i="27"/>
  <c r="C45" i="27" s="1"/>
  <c r="D130" i="27"/>
  <c r="C127" i="27"/>
  <c r="C268" i="27"/>
  <c r="C181" i="27"/>
  <c r="E187" i="27"/>
  <c r="C236" i="27"/>
  <c r="G289" i="27"/>
  <c r="G288" i="27" s="1"/>
  <c r="M289" i="27"/>
  <c r="L27" i="27"/>
  <c r="C27" i="27" s="1"/>
  <c r="C155" i="27"/>
  <c r="M173" i="27"/>
  <c r="C185" i="27"/>
  <c r="D259" i="27"/>
  <c r="D230" i="27" s="1"/>
  <c r="O264" i="27"/>
  <c r="C296" i="27"/>
  <c r="C298" i="27"/>
  <c r="K54" i="27"/>
  <c r="K53" i="27" s="1"/>
  <c r="C121" i="27"/>
  <c r="C153" i="27"/>
  <c r="C154" i="27"/>
  <c r="H173" i="27"/>
  <c r="H270" i="27"/>
  <c r="H269" i="27" s="1"/>
  <c r="M270" i="27"/>
  <c r="M269" i="27" s="1"/>
  <c r="C280" i="27"/>
  <c r="O89" i="27"/>
  <c r="J174" i="27"/>
  <c r="J173" i="27" s="1"/>
  <c r="G76" i="27"/>
  <c r="E76" i="27"/>
  <c r="I80" i="27"/>
  <c r="C86" i="27"/>
  <c r="C102" i="27"/>
  <c r="C105" i="27"/>
  <c r="C106" i="27"/>
  <c r="F116" i="27"/>
  <c r="C120" i="27"/>
  <c r="C167" i="27"/>
  <c r="C172" i="27"/>
  <c r="I174" i="27"/>
  <c r="I173" i="27" s="1"/>
  <c r="I179" i="27"/>
  <c r="G187" i="27"/>
  <c r="M187" i="27"/>
  <c r="C224" i="27"/>
  <c r="G231" i="27"/>
  <c r="C244" i="27"/>
  <c r="C248" i="27"/>
  <c r="C250" i="27"/>
  <c r="C256" i="27"/>
  <c r="G259" i="27"/>
  <c r="M259" i="27"/>
  <c r="E259" i="27"/>
  <c r="I270" i="27"/>
  <c r="I269" i="27" s="1"/>
  <c r="E269" i="27"/>
  <c r="J270" i="27"/>
  <c r="J269" i="27" s="1"/>
  <c r="C272" i="27"/>
  <c r="C292" i="27"/>
  <c r="C293" i="27"/>
  <c r="J289" i="27"/>
  <c r="J288" i="27" s="1"/>
  <c r="L36" i="27"/>
  <c r="C36" i="27" s="1"/>
  <c r="C65" i="27"/>
  <c r="C70" i="27"/>
  <c r="C125" i="27"/>
  <c r="C126" i="27"/>
  <c r="J130" i="27"/>
  <c r="C140" i="27"/>
  <c r="K187" i="27"/>
  <c r="C200" i="27"/>
  <c r="M204" i="27"/>
  <c r="C225" i="27"/>
  <c r="G54" i="27"/>
  <c r="G53" i="27" s="1"/>
  <c r="C62" i="27"/>
  <c r="I67" i="27"/>
  <c r="D76" i="27"/>
  <c r="M83" i="27"/>
  <c r="C94" i="27"/>
  <c r="C133" i="27"/>
  <c r="C135" i="27"/>
  <c r="C183" i="27"/>
  <c r="F184" i="27"/>
  <c r="C184" i="27" s="1"/>
  <c r="L188" i="27"/>
  <c r="C193" i="27"/>
  <c r="C220" i="27"/>
  <c r="C240" i="27"/>
  <c r="J259" i="27"/>
  <c r="C43" i="27"/>
  <c r="F112" i="27"/>
  <c r="L144" i="27"/>
  <c r="C169" i="27"/>
  <c r="J83" i="27"/>
  <c r="C93" i="27"/>
  <c r="L160" i="27"/>
  <c r="C129" i="27"/>
  <c r="F128" i="27"/>
  <c r="M76" i="27"/>
  <c r="C139" i="27"/>
  <c r="F166" i="27"/>
  <c r="C171" i="27"/>
  <c r="D289" i="27"/>
  <c r="D288" i="27" s="1"/>
  <c r="D20" i="27"/>
  <c r="C42" i="27"/>
  <c r="F41" i="27"/>
  <c r="C41" i="27" s="1"/>
  <c r="L69" i="27"/>
  <c r="L67" i="27" s="1"/>
  <c r="C78" i="27"/>
  <c r="F77" i="27"/>
  <c r="K26" i="27"/>
  <c r="K20" i="27" s="1"/>
  <c r="L33" i="27"/>
  <c r="C33" i="27" s="1"/>
  <c r="C44" i="27"/>
  <c r="C56" i="27"/>
  <c r="C57" i="27"/>
  <c r="C59" i="27"/>
  <c r="C61" i="27"/>
  <c r="C64" i="27"/>
  <c r="C82" i="27"/>
  <c r="I84" i="27"/>
  <c r="C98" i="27"/>
  <c r="C101" i="27"/>
  <c r="C107" i="27"/>
  <c r="C149" i="27"/>
  <c r="L227" i="27"/>
  <c r="C228" i="27"/>
  <c r="L238" i="27"/>
  <c r="C202" i="27"/>
  <c r="D54" i="27"/>
  <c r="D53" i="27" s="1"/>
  <c r="C68" i="27"/>
  <c r="C73" i="27"/>
  <c r="J76" i="27"/>
  <c r="N76" i="27"/>
  <c r="F80" i="27"/>
  <c r="F76" i="27" s="1"/>
  <c r="I89" i="27"/>
  <c r="O95" i="27"/>
  <c r="C109" i="27"/>
  <c r="C111" i="27"/>
  <c r="C115" i="27"/>
  <c r="C119" i="27"/>
  <c r="E130" i="27"/>
  <c r="L136" i="27"/>
  <c r="C159" i="27"/>
  <c r="C164" i="27"/>
  <c r="L166" i="27"/>
  <c r="L165" i="27" s="1"/>
  <c r="O175" i="27"/>
  <c r="O174" i="27" s="1"/>
  <c r="O173" i="27" s="1"/>
  <c r="L179" i="27"/>
  <c r="L174" i="27" s="1"/>
  <c r="L173" i="27" s="1"/>
  <c r="D187" i="27"/>
  <c r="H187" i="27"/>
  <c r="N187" i="27"/>
  <c r="F192" i="27"/>
  <c r="C192" i="27" s="1"/>
  <c r="M195" i="27"/>
  <c r="N204" i="27"/>
  <c r="N195" i="27" s="1"/>
  <c r="O205" i="27"/>
  <c r="L205" i="27"/>
  <c r="I216" i="27"/>
  <c r="C222" i="27"/>
  <c r="C223" i="27"/>
  <c r="O216" i="27"/>
  <c r="H204" i="27"/>
  <c r="H195" i="27" s="1"/>
  <c r="N231" i="27"/>
  <c r="C237" i="27"/>
  <c r="C243" i="27"/>
  <c r="N259" i="27"/>
  <c r="L259" i="27"/>
  <c r="I264" i="27"/>
  <c r="I259" i="27" s="1"/>
  <c r="K270" i="27"/>
  <c r="K269" i="27" s="1"/>
  <c r="C275" i="27"/>
  <c r="C281" i="27"/>
  <c r="C282" i="27"/>
  <c r="C284" i="27"/>
  <c r="L290" i="27"/>
  <c r="C182" i="27"/>
  <c r="C186" i="27"/>
  <c r="L187" i="27"/>
  <c r="C203" i="27"/>
  <c r="C215" i="27"/>
  <c r="L283" i="27"/>
  <c r="I290" i="27"/>
  <c r="C22" i="27"/>
  <c r="C23" i="27"/>
  <c r="C24" i="27"/>
  <c r="J26" i="27"/>
  <c r="J20" i="27" s="1"/>
  <c r="E54" i="27"/>
  <c r="E53" i="27" s="1"/>
  <c r="N54" i="27"/>
  <c r="N53" i="27" s="1"/>
  <c r="O58" i="27"/>
  <c r="C66" i="27"/>
  <c r="C71" i="27"/>
  <c r="K83" i="27"/>
  <c r="F84" i="27"/>
  <c r="E83" i="27"/>
  <c r="C97" i="27"/>
  <c r="L103" i="27"/>
  <c r="L112" i="27"/>
  <c r="L116" i="27"/>
  <c r="C143" i="27"/>
  <c r="C147" i="27"/>
  <c r="C150" i="27"/>
  <c r="C163" i="27"/>
  <c r="E174" i="27"/>
  <c r="E173" i="27" s="1"/>
  <c r="C178" i="27"/>
  <c r="J187" i="27"/>
  <c r="I196" i="27"/>
  <c r="O198" i="27"/>
  <c r="O196" i="27" s="1"/>
  <c r="E204" i="27"/>
  <c r="E195" i="27" s="1"/>
  <c r="J204" i="27"/>
  <c r="J195" i="27" s="1"/>
  <c r="C207" i="27"/>
  <c r="G204" i="27"/>
  <c r="G195" i="27" s="1"/>
  <c r="D204" i="27"/>
  <c r="D195" i="27" s="1"/>
  <c r="E231" i="27"/>
  <c r="J231" i="27"/>
  <c r="J230" i="27" s="1"/>
  <c r="H231" i="27"/>
  <c r="H230" i="27" s="1"/>
  <c r="L235" i="27"/>
  <c r="C241" i="27"/>
  <c r="I238" i="27"/>
  <c r="L246" i="27"/>
  <c r="C258" i="27"/>
  <c r="O259" i="27"/>
  <c r="L252" i="27"/>
  <c r="L251" i="27" s="1"/>
  <c r="N270" i="27"/>
  <c r="N269" i="27" s="1"/>
  <c r="C295" i="27"/>
  <c r="L289" i="27"/>
  <c r="L288" i="27" s="1"/>
  <c r="I20" i="27"/>
  <c r="C21" i="27"/>
  <c r="I77" i="27"/>
  <c r="F175" i="27"/>
  <c r="C176" i="27"/>
  <c r="I188" i="27"/>
  <c r="I187" i="27" s="1"/>
  <c r="C189" i="27"/>
  <c r="E20" i="27"/>
  <c r="M20" i="27"/>
  <c r="L31" i="27"/>
  <c r="F55" i="27"/>
  <c r="C74" i="27"/>
  <c r="C81" i="27"/>
  <c r="O80" i="27"/>
  <c r="O76" i="27" s="1"/>
  <c r="D83" i="27"/>
  <c r="C87" i="27"/>
  <c r="C88" i="27"/>
  <c r="C91" i="27"/>
  <c r="C92" i="27"/>
  <c r="F89" i="27"/>
  <c r="F95" i="27"/>
  <c r="C96" i="27"/>
  <c r="L95" i="27"/>
  <c r="H130" i="27"/>
  <c r="H75" i="27" s="1"/>
  <c r="N130" i="27"/>
  <c r="C148" i="27"/>
  <c r="F144" i="27"/>
  <c r="F165" i="27"/>
  <c r="G174" i="27"/>
  <c r="G173" i="27" s="1"/>
  <c r="K174" i="27"/>
  <c r="K173" i="27" s="1"/>
  <c r="F289" i="27"/>
  <c r="L83" i="27"/>
  <c r="C90" i="27"/>
  <c r="I122" i="27"/>
  <c r="C123" i="27"/>
  <c r="I252" i="27"/>
  <c r="I251" i="27" s="1"/>
  <c r="N20" i="27"/>
  <c r="M288" i="27"/>
  <c r="O55" i="27"/>
  <c r="I58" i="27"/>
  <c r="I54" i="27" s="1"/>
  <c r="I53" i="27" s="1"/>
  <c r="L58" i="27"/>
  <c r="L54" i="27" s="1"/>
  <c r="L53" i="27" s="1"/>
  <c r="O103" i="27"/>
  <c r="I112" i="27"/>
  <c r="C113" i="27"/>
  <c r="I116" i="27"/>
  <c r="C117" i="27"/>
  <c r="I144" i="27"/>
  <c r="C145" i="27"/>
  <c r="C157" i="27"/>
  <c r="I151" i="27"/>
  <c r="C60" i="27"/>
  <c r="C72" i="27"/>
  <c r="F69" i="27"/>
  <c r="C69" i="27" s="1"/>
  <c r="C177" i="27"/>
  <c r="G20" i="27"/>
  <c r="O20" i="27"/>
  <c r="F58" i="27"/>
  <c r="C63" i="27"/>
  <c r="O67" i="27"/>
  <c r="C79" i="27"/>
  <c r="G83" i="27"/>
  <c r="C85" i="27"/>
  <c r="O84" i="27"/>
  <c r="C99" i="27"/>
  <c r="C100" i="27"/>
  <c r="F103" i="27"/>
  <c r="C104" i="27"/>
  <c r="C124" i="27"/>
  <c r="F122" i="27"/>
  <c r="C128" i="27"/>
  <c r="I136" i="27"/>
  <c r="C137" i="27"/>
  <c r="F151" i="27"/>
  <c r="C152" i="27"/>
  <c r="O151" i="27"/>
  <c r="I160" i="27"/>
  <c r="C161" i="27"/>
  <c r="F179" i="27"/>
  <c r="C179" i="27" s="1"/>
  <c r="C180" i="27"/>
  <c r="C227" i="27"/>
  <c r="C108" i="27"/>
  <c r="O112" i="27"/>
  <c r="O116" i="27"/>
  <c r="G130" i="27"/>
  <c r="K130" i="27"/>
  <c r="K75" i="27" s="1"/>
  <c r="F131" i="27"/>
  <c r="C132" i="27"/>
  <c r="C136" i="27"/>
  <c r="O144" i="27"/>
  <c r="L151" i="27"/>
  <c r="C156" i="27"/>
  <c r="C168" i="27"/>
  <c r="I205" i="27"/>
  <c r="C209" i="27"/>
  <c r="M231" i="27"/>
  <c r="M230" i="27" s="1"/>
  <c r="F238" i="27"/>
  <c r="C239" i="27"/>
  <c r="C271" i="27"/>
  <c r="G270" i="27"/>
  <c r="G269" i="27" s="1"/>
  <c r="F290" i="27"/>
  <c r="C291" i="27"/>
  <c r="C110" i="27"/>
  <c r="C114" i="27"/>
  <c r="C118" i="27"/>
  <c r="O122" i="27"/>
  <c r="M130" i="27"/>
  <c r="C134" i="27"/>
  <c r="C138" i="27"/>
  <c r="C142" i="27"/>
  <c r="F141" i="27"/>
  <c r="C141" i="27" s="1"/>
  <c r="C146" i="27"/>
  <c r="C158" i="27"/>
  <c r="C162" i="27"/>
  <c r="I166" i="27"/>
  <c r="I165" i="27" s="1"/>
  <c r="C170" i="27"/>
  <c r="D173" i="27"/>
  <c r="C190" i="27"/>
  <c r="C201" i="27"/>
  <c r="C206" i="27"/>
  <c r="C218" i="27"/>
  <c r="C219" i="27"/>
  <c r="F216" i="27"/>
  <c r="F204" i="27" s="1"/>
  <c r="C233" i="27"/>
  <c r="C234" i="27"/>
  <c r="C242" i="27"/>
  <c r="C249" i="27"/>
  <c r="C257" i="27"/>
  <c r="C266" i="27"/>
  <c r="C267" i="27"/>
  <c r="F264" i="27"/>
  <c r="O270" i="27"/>
  <c r="O269" i="27" s="1"/>
  <c r="C274" i="27"/>
  <c r="C285" i="27"/>
  <c r="O290" i="27"/>
  <c r="O288" i="27" s="1"/>
  <c r="L196" i="27"/>
  <c r="F198" i="27"/>
  <c r="C199" i="27"/>
  <c r="C213" i="27"/>
  <c r="C214" i="27"/>
  <c r="L216" i="27"/>
  <c r="C221" i="27"/>
  <c r="C226" i="27"/>
  <c r="C229" i="27"/>
  <c r="O238" i="27"/>
  <c r="O231" i="27" s="1"/>
  <c r="C245" i="27"/>
  <c r="F246" i="27"/>
  <c r="C247" i="27"/>
  <c r="C254" i="27"/>
  <c r="C255" i="27"/>
  <c r="F252" i="27"/>
  <c r="K259" i="27"/>
  <c r="K230" i="27" s="1"/>
  <c r="C262" i="27"/>
  <c r="C263" i="27"/>
  <c r="F260" i="27"/>
  <c r="L270" i="27"/>
  <c r="L269" i="27" s="1"/>
  <c r="C278" i="27"/>
  <c r="C279" i="27"/>
  <c r="F276" i="27"/>
  <c r="C276" i="27" s="1"/>
  <c r="C294" i="27"/>
  <c r="C197" i="27"/>
  <c r="C217" i="27"/>
  <c r="I235" i="27"/>
  <c r="I231" i="27" s="1"/>
  <c r="C253" i="27"/>
  <c r="C261" i="27"/>
  <c r="C265" i="27"/>
  <c r="C273" i="27"/>
  <c r="C277" i="27"/>
  <c r="I283" i="27"/>
  <c r="I289" i="27" s="1"/>
  <c r="C297" i="27"/>
  <c r="I288" i="27" l="1"/>
  <c r="O230" i="27"/>
  <c r="F191" i="27"/>
  <c r="C191" i="27" s="1"/>
  <c r="O54" i="27"/>
  <c r="O53" i="27" s="1"/>
  <c r="D75" i="27"/>
  <c r="F20" i="27"/>
  <c r="J75" i="27"/>
  <c r="C235" i="27"/>
  <c r="L204" i="27"/>
  <c r="N75" i="27"/>
  <c r="E75" i="27"/>
  <c r="E230" i="27"/>
  <c r="E194" i="27" s="1"/>
  <c r="C188" i="27"/>
  <c r="D194" i="27"/>
  <c r="O204" i="27"/>
  <c r="O195" i="27" s="1"/>
  <c r="L130" i="27"/>
  <c r="F270" i="27"/>
  <c r="C116" i="27"/>
  <c r="C122" i="27"/>
  <c r="G75" i="27"/>
  <c r="G52" i="27" s="1"/>
  <c r="J286" i="27"/>
  <c r="G230" i="27"/>
  <c r="G194" i="27" s="1"/>
  <c r="E286" i="27"/>
  <c r="H194" i="27"/>
  <c r="J52" i="27"/>
  <c r="D52" i="27"/>
  <c r="D51" i="27" s="1"/>
  <c r="L75" i="27"/>
  <c r="L52" i="27" s="1"/>
  <c r="E52" i="27"/>
  <c r="I230" i="27"/>
  <c r="C246" i="27"/>
  <c r="C283" i="27"/>
  <c r="M75" i="27"/>
  <c r="M52" i="27" s="1"/>
  <c r="I204" i="27"/>
  <c r="I195" i="27" s="1"/>
  <c r="I194" i="27" s="1"/>
  <c r="F187" i="27"/>
  <c r="C187" i="27" s="1"/>
  <c r="O130" i="27"/>
  <c r="K52" i="27"/>
  <c r="C160" i="27"/>
  <c r="C80" i="27"/>
  <c r="G286" i="27"/>
  <c r="N52" i="27"/>
  <c r="L231" i="27"/>
  <c r="L230" i="27" s="1"/>
  <c r="N230" i="27"/>
  <c r="N286" i="27" s="1"/>
  <c r="N194" i="27"/>
  <c r="I130" i="27"/>
  <c r="C95" i="27"/>
  <c r="C264" i="27"/>
  <c r="D286" i="27"/>
  <c r="C205" i="27"/>
  <c r="I83" i="27"/>
  <c r="J194" i="27"/>
  <c r="J51" i="27" s="1"/>
  <c r="D287" i="27"/>
  <c r="D50" i="27"/>
  <c r="H286" i="27"/>
  <c r="H52" i="27"/>
  <c r="K194" i="27"/>
  <c r="K286" i="27"/>
  <c r="C112" i="27"/>
  <c r="F83" i="27"/>
  <c r="C89" i="27"/>
  <c r="C198" i="27"/>
  <c r="F196" i="27"/>
  <c r="M194" i="27"/>
  <c r="M51" i="27" s="1"/>
  <c r="M286" i="27"/>
  <c r="C55" i="27"/>
  <c r="F54" i="27"/>
  <c r="L195" i="27"/>
  <c r="L194" i="27" s="1"/>
  <c r="C290" i="27"/>
  <c r="C289" i="27"/>
  <c r="F288" i="27"/>
  <c r="C288" i="27" s="1"/>
  <c r="C238" i="27"/>
  <c r="O83" i="27"/>
  <c r="C165" i="27"/>
  <c r="L26" i="27"/>
  <c r="C31" i="27"/>
  <c r="C84" i="27"/>
  <c r="C270" i="27"/>
  <c r="F269" i="27"/>
  <c r="C144" i="27"/>
  <c r="C175" i="27"/>
  <c r="F174" i="27"/>
  <c r="F259" i="27"/>
  <c r="C259" i="27" s="1"/>
  <c r="C260" i="27"/>
  <c r="F251" i="27"/>
  <c r="C251" i="27" s="1"/>
  <c r="C252" i="27"/>
  <c r="F231" i="27"/>
  <c r="C58" i="27"/>
  <c r="C216" i="27"/>
  <c r="C131" i="27"/>
  <c r="F130" i="27"/>
  <c r="C151" i="27"/>
  <c r="C103" i="27"/>
  <c r="F67" i="27"/>
  <c r="C67" i="27" s="1"/>
  <c r="C166" i="27"/>
  <c r="I76" i="27"/>
  <c r="C77" i="27"/>
  <c r="O75" i="27" l="1"/>
  <c r="O52" i="27" s="1"/>
  <c r="C83" i="27"/>
  <c r="G51" i="27"/>
  <c r="G287" i="27" s="1"/>
  <c r="I75" i="27"/>
  <c r="I286" i="27" s="1"/>
  <c r="H51" i="27"/>
  <c r="E51" i="27"/>
  <c r="E50" i="27" s="1"/>
  <c r="O286" i="27"/>
  <c r="O194" i="27"/>
  <c r="O51" i="27" s="1"/>
  <c r="J50" i="27"/>
  <c r="J287" i="27"/>
  <c r="N51" i="27"/>
  <c r="L51" i="27"/>
  <c r="L50" i="27" s="1"/>
  <c r="K51" i="27"/>
  <c r="K50" i="27" s="1"/>
  <c r="C130" i="27"/>
  <c r="C204" i="27"/>
  <c r="M50" i="27"/>
  <c r="M287" i="27"/>
  <c r="C269" i="27"/>
  <c r="F75" i="27"/>
  <c r="F195" i="27"/>
  <c r="C196" i="27"/>
  <c r="F230" i="27"/>
  <c r="C230" i="27" s="1"/>
  <c r="C231" i="27"/>
  <c r="C76" i="27"/>
  <c r="H287" i="27"/>
  <c r="H50" i="27"/>
  <c r="C174" i="27"/>
  <c r="F173" i="27"/>
  <c r="C173" i="27" s="1"/>
  <c r="C26" i="27"/>
  <c r="L20" i="27"/>
  <c r="C20" i="27" s="1"/>
  <c r="F53" i="27"/>
  <c r="C54" i="27"/>
  <c r="L286" i="27"/>
  <c r="I52" i="27" l="1"/>
  <c r="I51" i="27" s="1"/>
  <c r="G50" i="27"/>
  <c r="O287" i="27"/>
  <c r="O50" i="27"/>
  <c r="C75" i="27"/>
  <c r="E287" i="27"/>
  <c r="K287" i="27"/>
  <c r="N287" i="27"/>
  <c r="N50" i="27"/>
  <c r="L287" i="27"/>
  <c r="F286" i="27"/>
  <c r="C286" i="27" s="1"/>
  <c r="C53" i="27"/>
  <c r="F52" i="27"/>
  <c r="C195" i="27"/>
  <c r="F194" i="27"/>
  <c r="C194" i="27" s="1"/>
  <c r="I287" i="27"/>
  <c r="I50" i="27"/>
  <c r="F51" i="27" l="1"/>
  <c r="C52" i="27"/>
  <c r="F287" i="27" l="1"/>
  <c r="C287" i="27" s="1"/>
  <c r="F50" i="27"/>
  <c r="C50" i="27" s="1"/>
  <c r="C51" i="27"/>
  <c r="O298" i="26" l="1"/>
  <c r="L298" i="26"/>
  <c r="I298" i="26"/>
  <c r="F298" i="26"/>
  <c r="O297" i="26"/>
  <c r="L297" i="26"/>
  <c r="I297" i="26"/>
  <c r="F297" i="26"/>
  <c r="O296" i="26"/>
  <c r="L296" i="26"/>
  <c r="I296" i="26"/>
  <c r="F296" i="26"/>
  <c r="O295" i="26"/>
  <c r="L295" i="26"/>
  <c r="I295" i="26"/>
  <c r="F295" i="26"/>
  <c r="O294" i="26"/>
  <c r="L294" i="26"/>
  <c r="I294" i="26"/>
  <c r="F294" i="26"/>
  <c r="O293" i="26"/>
  <c r="L293" i="26"/>
  <c r="I293" i="26"/>
  <c r="F293" i="26"/>
  <c r="O292" i="26"/>
  <c r="L292" i="26"/>
  <c r="I292" i="26"/>
  <c r="F292" i="26"/>
  <c r="O291" i="26"/>
  <c r="O290" i="26" s="1"/>
  <c r="L291" i="26"/>
  <c r="I291" i="26"/>
  <c r="F291" i="26"/>
  <c r="N290" i="26"/>
  <c r="M290" i="26"/>
  <c r="K290" i="26"/>
  <c r="J290" i="26"/>
  <c r="H290" i="26"/>
  <c r="G290" i="26"/>
  <c r="E290" i="26"/>
  <c r="D290" i="26"/>
  <c r="O285" i="26"/>
  <c r="L285" i="26"/>
  <c r="I285" i="26"/>
  <c r="F285" i="26"/>
  <c r="O284" i="26"/>
  <c r="L284" i="26"/>
  <c r="I284" i="26"/>
  <c r="F284" i="26"/>
  <c r="O283" i="26"/>
  <c r="N283" i="26"/>
  <c r="M283" i="26"/>
  <c r="K283" i="26"/>
  <c r="J283" i="26"/>
  <c r="H283" i="26"/>
  <c r="G283" i="26"/>
  <c r="F283" i="26"/>
  <c r="E283" i="26"/>
  <c r="D283" i="26"/>
  <c r="O282" i="26"/>
  <c r="L282" i="26"/>
  <c r="L281" i="26" s="1"/>
  <c r="I282" i="26"/>
  <c r="F282" i="26"/>
  <c r="O281" i="26"/>
  <c r="N281" i="26"/>
  <c r="M281" i="26"/>
  <c r="K281" i="26"/>
  <c r="J281" i="26"/>
  <c r="I281" i="26"/>
  <c r="H281" i="26"/>
  <c r="G281" i="26"/>
  <c r="E281" i="26"/>
  <c r="D281" i="26"/>
  <c r="O280" i="26"/>
  <c r="L280" i="26"/>
  <c r="I280" i="26"/>
  <c r="F280" i="26"/>
  <c r="O279" i="26"/>
  <c r="L279" i="26"/>
  <c r="I279" i="26"/>
  <c r="F279" i="26"/>
  <c r="O278" i="26"/>
  <c r="L278" i="26"/>
  <c r="I278" i="26"/>
  <c r="F278" i="26"/>
  <c r="O277" i="26"/>
  <c r="L277" i="26"/>
  <c r="L276" i="26" s="1"/>
  <c r="I277" i="26"/>
  <c r="F277" i="26"/>
  <c r="F276" i="26" s="1"/>
  <c r="N276" i="26"/>
  <c r="M276" i="26"/>
  <c r="K276" i="26"/>
  <c r="J276" i="26"/>
  <c r="H276" i="26"/>
  <c r="G276" i="26"/>
  <c r="E276" i="26"/>
  <c r="D276" i="26"/>
  <c r="O275" i="26"/>
  <c r="L275" i="26"/>
  <c r="I275" i="26"/>
  <c r="F275" i="26"/>
  <c r="O274" i="26"/>
  <c r="L274" i="26"/>
  <c r="I274" i="26"/>
  <c r="F274" i="26"/>
  <c r="O273" i="26"/>
  <c r="L273" i="26"/>
  <c r="L272" i="26" s="1"/>
  <c r="I273" i="26"/>
  <c r="I272" i="26" s="1"/>
  <c r="F273" i="26"/>
  <c r="O272" i="26"/>
  <c r="N272" i="26"/>
  <c r="M272" i="26"/>
  <c r="K272" i="26"/>
  <c r="J272" i="26"/>
  <c r="H272" i="26"/>
  <c r="H270" i="26" s="1"/>
  <c r="H269" i="26" s="1"/>
  <c r="G272" i="26"/>
  <c r="F272" i="26"/>
  <c r="E272" i="26"/>
  <c r="D272" i="26"/>
  <c r="O271" i="26"/>
  <c r="L271" i="26"/>
  <c r="I271" i="26"/>
  <c r="F271" i="26"/>
  <c r="O268" i="26"/>
  <c r="L268" i="26"/>
  <c r="I268" i="26"/>
  <c r="F268" i="26"/>
  <c r="O267" i="26"/>
  <c r="L267" i="26"/>
  <c r="I267" i="26"/>
  <c r="F267" i="26"/>
  <c r="O266" i="26"/>
  <c r="L266" i="26"/>
  <c r="I266" i="26"/>
  <c r="F266" i="26"/>
  <c r="O265" i="26"/>
  <c r="L265" i="26"/>
  <c r="I265" i="26"/>
  <c r="F265" i="26"/>
  <c r="F264" i="26" s="1"/>
  <c r="N264" i="26"/>
  <c r="M264" i="26"/>
  <c r="K264" i="26"/>
  <c r="J264" i="26"/>
  <c r="H264" i="26"/>
  <c r="G264" i="26"/>
  <c r="E264" i="26"/>
  <c r="D264" i="26"/>
  <c r="O263" i="26"/>
  <c r="L263" i="26"/>
  <c r="I263" i="26"/>
  <c r="F263" i="26"/>
  <c r="O262" i="26"/>
  <c r="L262" i="26"/>
  <c r="I262" i="26"/>
  <c r="F262" i="26"/>
  <c r="O261" i="26"/>
  <c r="L261" i="26"/>
  <c r="L260" i="26" s="1"/>
  <c r="I261" i="26"/>
  <c r="F261" i="26"/>
  <c r="F260" i="26" s="1"/>
  <c r="N260" i="26"/>
  <c r="N259" i="26" s="1"/>
  <c r="M260" i="26"/>
  <c r="M259" i="26" s="1"/>
  <c r="K260" i="26"/>
  <c r="J260" i="26"/>
  <c r="H260" i="26"/>
  <c r="H259" i="26" s="1"/>
  <c r="G260" i="26"/>
  <c r="E260" i="26"/>
  <c r="E259" i="26" s="1"/>
  <c r="D260" i="26"/>
  <c r="D259" i="26" s="1"/>
  <c r="K259" i="26"/>
  <c r="G259" i="26"/>
  <c r="O258" i="26"/>
  <c r="L258" i="26"/>
  <c r="I258" i="26"/>
  <c r="F258" i="26"/>
  <c r="O257" i="26"/>
  <c r="L257" i="26"/>
  <c r="I257" i="26"/>
  <c r="F257" i="26"/>
  <c r="O256" i="26"/>
  <c r="L256" i="26"/>
  <c r="I256" i="26"/>
  <c r="F256" i="26"/>
  <c r="O255" i="26"/>
  <c r="L255" i="26"/>
  <c r="I255" i="26"/>
  <c r="F255" i="26"/>
  <c r="O254" i="26"/>
  <c r="L254" i="26"/>
  <c r="I254" i="26"/>
  <c r="F254" i="26"/>
  <c r="O253" i="26"/>
  <c r="L253" i="26"/>
  <c r="I253" i="26"/>
  <c r="I252" i="26" s="1"/>
  <c r="I251" i="26" s="1"/>
  <c r="F253" i="26"/>
  <c r="F252" i="26" s="1"/>
  <c r="N252" i="26"/>
  <c r="N251" i="26" s="1"/>
  <c r="M252" i="26"/>
  <c r="M251" i="26" s="1"/>
  <c r="K252" i="26"/>
  <c r="K251" i="26" s="1"/>
  <c r="J252" i="26"/>
  <c r="J251" i="26" s="1"/>
  <c r="H252" i="26"/>
  <c r="H251" i="26" s="1"/>
  <c r="G252" i="26"/>
  <c r="G251" i="26" s="1"/>
  <c r="E252" i="26"/>
  <c r="E251" i="26" s="1"/>
  <c r="D252" i="26"/>
  <c r="D251" i="26" s="1"/>
  <c r="O250" i="26"/>
  <c r="L250" i="26"/>
  <c r="I250" i="26"/>
  <c r="F250" i="26"/>
  <c r="O249" i="26"/>
  <c r="L249" i="26"/>
  <c r="I249" i="26"/>
  <c r="F249" i="26"/>
  <c r="O248" i="26"/>
  <c r="L248" i="26"/>
  <c r="I248" i="26"/>
  <c r="F248" i="26"/>
  <c r="O247" i="26"/>
  <c r="O246" i="26" s="1"/>
  <c r="L247" i="26"/>
  <c r="L246" i="26" s="1"/>
  <c r="I247" i="26"/>
  <c r="F247" i="26"/>
  <c r="F246" i="26" s="1"/>
  <c r="N246" i="26"/>
  <c r="M246" i="26"/>
  <c r="K246" i="26"/>
  <c r="J246" i="26"/>
  <c r="H246" i="26"/>
  <c r="G246" i="26"/>
  <c r="E246" i="26"/>
  <c r="D246" i="26"/>
  <c r="O245" i="26"/>
  <c r="L245" i="26"/>
  <c r="I245" i="26"/>
  <c r="F245" i="26"/>
  <c r="O244" i="26"/>
  <c r="L244" i="26"/>
  <c r="I244" i="26"/>
  <c r="F244" i="26"/>
  <c r="O243" i="26"/>
  <c r="L243" i="26"/>
  <c r="I243" i="26"/>
  <c r="F243" i="26"/>
  <c r="O242" i="26"/>
  <c r="L242" i="26"/>
  <c r="I242" i="26"/>
  <c r="F242" i="26"/>
  <c r="O241" i="26"/>
  <c r="L241" i="26"/>
  <c r="I241" i="26"/>
  <c r="F241" i="26"/>
  <c r="O240" i="26"/>
  <c r="L240" i="26"/>
  <c r="I240" i="26"/>
  <c r="F240" i="26"/>
  <c r="O239" i="26"/>
  <c r="L239" i="26"/>
  <c r="I239" i="26"/>
  <c r="F239" i="26"/>
  <c r="N238" i="26"/>
  <c r="M238" i="26"/>
  <c r="K238" i="26"/>
  <c r="J238" i="26"/>
  <c r="H238" i="26"/>
  <c r="G238" i="26"/>
  <c r="E238" i="26"/>
  <c r="D238" i="26"/>
  <c r="O237" i="26"/>
  <c r="L237" i="26"/>
  <c r="I237" i="26"/>
  <c r="F237" i="26"/>
  <c r="O236" i="26"/>
  <c r="L236" i="26"/>
  <c r="I236" i="26"/>
  <c r="F236" i="26"/>
  <c r="O235" i="26"/>
  <c r="N235" i="26"/>
  <c r="M235" i="26"/>
  <c r="K235" i="26"/>
  <c r="J235" i="26"/>
  <c r="H235" i="26"/>
  <c r="G235" i="26"/>
  <c r="F235" i="26"/>
  <c r="E235" i="26"/>
  <c r="D235" i="26"/>
  <c r="O234" i="26"/>
  <c r="L234" i="26"/>
  <c r="L233" i="26" s="1"/>
  <c r="I234" i="26"/>
  <c r="I233" i="26" s="1"/>
  <c r="F234" i="26"/>
  <c r="O233" i="26"/>
  <c r="N233" i="26"/>
  <c r="M233" i="26"/>
  <c r="K233" i="26"/>
  <c r="J233" i="26"/>
  <c r="H233" i="26"/>
  <c r="G233" i="26"/>
  <c r="E233" i="26"/>
  <c r="D233" i="26"/>
  <c r="O232" i="26"/>
  <c r="L232" i="26"/>
  <c r="I232" i="26"/>
  <c r="F232" i="26"/>
  <c r="O229" i="26"/>
  <c r="L229" i="26"/>
  <c r="I229" i="26"/>
  <c r="F229" i="26"/>
  <c r="O228" i="26"/>
  <c r="O227" i="26" s="1"/>
  <c r="L228" i="26"/>
  <c r="L227" i="26" s="1"/>
  <c r="I228" i="26"/>
  <c r="I227" i="26" s="1"/>
  <c r="F228" i="26"/>
  <c r="N227" i="26"/>
  <c r="M227" i="26"/>
  <c r="K227" i="26"/>
  <c r="J227" i="26"/>
  <c r="H227" i="26"/>
  <c r="G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O219" i="26"/>
  <c r="L219" i="26"/>
  <c r="I219" i="26"/>
  <c r="F219" i="26"/>
  <c r="O218" i="26"/>
  <c r="L218" i="26"/>
  <c r="I218" i="26"/>
  <c r="F218" i="26"/>
  <c r="O217" i="26"/>
  <c r="L217" i="26"/>
  <c r="I217" i="26"/>
  <c r="F217" i="26"/>
  <c r="N216" i="26"/>
  <c r="M216" i="26"/>
  <c r="K216" i="26"/>
  <c r="J216" i="26"/>
  <c r="H216" i="26"/>
  <c r="G216" i="26"/>
  <c r="E216" i="26"/>
  <c r="D216" i="26"/>
  <c r="O215" i="26"/>
  <c r="L215" i="26"/>
  <c r="I215" i="26"/>
  <c r="F215" i="26"/>
  <c r="O214" i="26"/>
  <c r="L214" i="26"/>
  <c r="I214" i="26"/>
  <c r="F214" i="26"/>
  <c r="O213" i="26"/>
  <c r="L213" i="26"/>
  <c r="I213" i="26"/>
  <c r="F213" i="26"/>
  <c r="O212" i="26"/>
  <c r="L212" i="26"/>
  <c r="I212" i="26"/>
  <c r="F212" i="26"/>
  <c r="O211" i="26"/>
  <c r="L211" i="26"/>
  <c r="I211" i="26"/>
  <c r="F211" i="26"/>
  <c r="O210" i="26"/>
  <c r="L210" i="26"/>
  <c r="I210" i="26"/>
  <c r="F210" i="26"/>
  <c r="O209" i="26"/>
  <c r="L209" i="26"/>
  <c r="I209" i="26"/>
  <c r="F209" i="26"/>
  <c r="O208" i="26"/>
  <c r="L208" i="26"/>
  <c r="I208" i="26"/>
  <c r="F208" i="26"/>
  <c r="O207" i="26"/>
  <c r="L207" i="26"/>
  <c r="I207" i="26"/>
  <c r="F207" i="26"/>
  <c r="O206" i="26"/>
  <c r="L206" i="26"/>
  <c r="I206" i="26"/>
  <c r="F206" i="26"/>
  <c r="N205" i="26"/>
  <c r="M205" i="26"/>
  <c r="K205" i="26"/>
  <c r="J205" i="26"/>
  <c r="H205" i="26"/>
  <c r="H204" i="26" s="1"/>
  <c r="G205" i="26"/>
  <c r="E205" i="26"/>
  <c r="D205" i="26"/>
  <c r="D204" i="26" s="1"/>
  <c r="N204" i="26"/>
  <c r="O203" i="26"/>
  <c r="L203" i="26"/>
  <c r="I203" i="26"/>
  <c r="F203" i="26"/>
  <c r="O202" i="26"/>
  <c r="L202" i="26"/>
  <c r="I202" i="26"/>
  <c r="F202" i="26"/>
  <c r="O201" i="26"/>
  <c r="L201" i="26"/>
  <c r="I201" i="26"/>
  <c r="F201" i="26"/>
  <c r="O200" i="26"/>
  <c r="L200" i="26"/>
  <c r="I200" i="26"/>
  <c r="F200" i="26"/>
  <c r="O199" i="26"/>
  <c r="O198" i="26" s="1"/>
  <c r="L199" i="26"/>
  <c r="I199" i="26"/>
  <c r="I198" i="26" s="1"/>
  <c r="F199" i="26"/>
  <c r="F198" i="26" s="1"/>
  <c r="N198" i="26"/>
  <c r="M198" i="26"/>
  <c r="M196" i="26" s="1"/>
  <c r="K198" i="26"/>
  <c r="K196" i="26" s="1"/>
  <c r="J198" i="26"/>
  <c r="J196" i="26" s="1"/>
  <c r="H198" i="26"/>
  <c r="H196" i="26" s="1"/>
  <c r="G198" i="26"/>
  <c r="E198" i="26"/>
  <c r="E196" i="26" s="1"/>
  <c r="D198" i="26"/>
  <c r="D196" i="26" s="1"/>
  <c r="O197" i="26"/>
  <c r="L197" i="26"/>
  <c r="I197" i="26"/>
  <c r="F197" i="26"/>
  <c r="N196" i="26"/>
  <c r="G196" i="26"/>
  <c r="O193" i="26"/>
  <c r="L193" i="26"/>
  <c r="L192" i="26" s="1"/>
  <c r="L191" i="26" s="1"/>
  <c r="I193" i="26"/>
  <c r="I192" i="26" s="1"/>
  <c r="I191" i="26" s="1"/>
  <c r="F193" i="26"/>
  <c r="F192" i="26" s="1"/>
  <c r="O192" i="26"/>
  <c r="O191" i="26" s="1"/>
  <c r="N192" i="26"/>
  <c r="N191" i="26" s="1"/>
  <c r="M192" i="26"/>
  <c r="K192" i="26"/>
  <c r="J192" i="26"/>
  <c r="J191" i="26" s="1"/>
  <c r="H192" i="26"/>
  <c r="H191" i="26" s="1"/>
  <c r="G192" i="26"/>
  <c r="G191" i="26" s="1"/>
  <c r="E192" i="26"/>
  <c r="E191" i="26" s="1"/>
  <c r="D192" i="26"/>
  <c r="M191" i="26"/>
  <c r="K191" i="26"/>
  <c r="D191" i="26"/>
  <c r="O190" i="26"/>
  <c r="L190" i="26"/>
  <c r="I190" i="26"/>
  <c r="F190" i="26"/>
  <c r="O189" i="26"/>
  <c r="O188" i="26" s="1"/>
  <c r="L189" i="26"/>
  <c r="L188" i="26" s="1"/>
  <c r="L187" i="26" s="1"/>
  <c r="I189" i="26"/>
  <c r="F189" i="26"/>
  <c r="F188" i="26" s="1"/>
  <c r="N188" i="26"/>
  <c r="M188" i="26"/>
  <c r="K188" i="26"/>
  <c r="K187" i="26" s="1"/>
  <c r="J188" i="26"/>
  <c r="H188" i="26"/>
  <c r="G188" i="26"/>
  <c r="E188" i="26"/>
  <c r="D188" i="26"/>
  <c r="O186" i="26"/>
  <c r="L186" i="26"/>
  <c r="I186" i="26"/>
  <c r="F186" i="26"/>
  <c r="O185" i="26"/>
  <c r="L185" i="26"/>
  <c r="I185" i="26"/>
  <c r="F185" i="26"/>
  <c r="N184" i="26"/>
  <c r="M184" i="26"/>
  <c r="K184" i="26"/>
  <c r="J184" i="26"/>
  <c r="H184" i="26"/>
  <c r="G184" i="26"/>
  <c r="E184" i="26"/>
  <c r="D184" i="26"/>
  <c r="O183" i="26"/>
  <c r="L183" i="26"/>
  <c r="I183" i="26"/>
  <c r="F183" i="26"/>
  <c r="O182" i="26"/>
  <c r="L182" i="26"/>
  <c r="I182" i="26"/>
  <c r="F182" i="26"/>
  <c r="O181" i="26"/>
  <c r="L181" i="26"/>
  <c r="I181" i="26"/>
  <c r="F181" i="26"/>
  <c r="O180" i="26"/>
  <c r="L180" i="26"/>
  <c r="I180" i="26"/>
  <c r="F180" i="26"/>
  <c r="O179" i="26"/>
  <c r="N179" i="26"/>
  <c r="M179" i="26"/>
  <c r="K179" i="26"/>
  <c r="J179" i="26"/>
  <c r="H179" i="26"/>
  <c r="G179" i="26"/>
  <c r="E179" i="26"/>
  <c r="D179" i="26"/>
  <c r="O178" i="26"/>
  <c r="L178" i="26"/>
  <c r="I178" i="26"/>
  <c r="F178" i="26"/>
  <c r="O177" i="26"/>
  <c r="L177" i="26"/>
  <c r="I177" i="26"/>
  <c r="F177" i="26"/>
  <c r="O176" i="26"/>
  <c r="O175" i="26" s="1"/>
  <c r="L176" i="26"/>
  <c r="I176" i="26"/>
  <c r="I175" i="26" s="1"/>
  <c r="F176" i="26"/>
  <c r="N175" i="26"/>
  <c r="N174" i="26" s="1"/>
  <c r="M175" i="26"/>
  <c r="K175" i="26"/>
  <c r="J175" i="26"/>
  <c r="J174" i="26" s="1"/>
  <c r="H175" i="26"/>
  <c r="H174" i="26" s="1"/>
  <c r="G175" i="26"/>
  <c r="E175" i="26"/>
  <c r="E174" i="26" s="1"/>
  <c r="D175" i="26"/>
  <c r="D174" i="26" s="1"/>
  <c r="O172" i="26"/>
  <c r="L172" i="26"/>
  <c r="I172" i="26"/>
  <c r="F172" i="26"/>
  <c r="O171" i="26"/>
  <c r="L171" i="26"/>
  <c r="I171" i="26"/>
  <c r="F171" i="26"/>
  <c r="O170" i="26"/>
  <c r="L170" i="26"/>
  <c r="I170" i="26"/>
  <c r="F170" i="26"/>
  <c r="O169" i="26"/>
  <c r="L169" i="26"/>
  <c r="I169" i="26"/>
  <c r="F169" i="26"/>
  <c r="O168" i="26"/>
  <c r="L168" i="26"/>
  <c r="I168" i="26"/>
  <c r="F168" i="26"/>
  <c r="O167" i="26"/>
  <c r="L167" i="26"/>
  <c r="I167" i="26"/>
  <c r="F167" i="26"/>
  <c r="N166" i="26"/>
  <c r="M166" i="26"/>
  <c r="M165" i="26" s="1"/>
  <c r="K166" i="26"/>
  <c r="J166" i="26"/>
  <c r="J165" i="26" s="1"/>
  <c r="H166" i="26"/>
  <c r="H165" i="26" s="1"/>
  <c r="G166" i="26"/>
  <c r="G165" i="26" s="1"/>
  <c r="E166" i="26"/>
  <c r="D166" i="26"/>
  <c r="D165" i="26" s="1"/>
  <c r="N165" i="26"/>
  <c r="K165" i="26"/>
  <c r="E165" i="26"/>
  <c r="O164" i="26"/>
  <c r="L164" i="26"/>
  <c r="I164" i="26"/>
  <c r="F164" i="26"/>
  <c r="O163" i="26"/>
  <c r="L163" i="26"/>
  <c r="I163" i="26"/>
  <c r="F163" i="26"/>
  <c r="O162" i="26"/>
  <c r="L162" i="26"/>
  <c r="I162" i="26"/>
  <c r="F162" i="26"/>
  <c r="O161" i="26"/>
  <c r="O160" i="26" s="1"/>
  <c r="L161" i="26"/>
  <c r="L160" i="26" s="1"/>
  <c r="I161" i="26"/>
  <c r="F161" i="26"/>
  <c r="N160" i="26"/>
  <c r="M160" i="26"/>
  <c r="K160" i="26"/>
  <c r="J160" i="26"/>
  <c r="H160" i="26"/>
  <c r="G160" i="26"/>
  <c r="E160" i="26"/>
  <c r="D160" i="26"/>
  <c r="O159" i="26"/>
  <c r="L159" i="26"/>
  <c r="I159" i="26"/>
  <c r="F159" i="26"/>
  <c r="O158" i="26"/>
  <c r="L158" i="26"/>
  <c r="I158" i="26"/>
  <c r="F158" i="26"/>
  <c r="O157" i="26"/>
  <c r="L157" i="26"/>
  <c r="I157" i="26"/>
  <c r="F157" i="26"/>
  <c r="O156" i="26"/>
  <c r="L156" i="26"/>
  <c r="I156" i="26"/>
  <c r="F156" i="26"/>
  <c r="O155" i="26"/>
  <c r="L155" i="26"/>
  <c r="I155" i="26"/>
  <c r="F155" i="26"/>
  <c r="O154" i="26"/>
  <c r="L154" i="26"/>
  <c r="I154" i="26"/>
  <c r="F154" i="26"/>
  <c r="O153" i="26"/>
  <c r="L153" i="26"/>
  <c r="I153" i="26"/>
  <c r="F153" i="26"/>
  <c r="O152" i="26"/>
  <c r="L152" i="26"/>
  <c r="L151" i="26" s="1"/>
  <c r="I152" i="26"/>
  <c r="F152" i="26"/>
  <c r="N151" i="26"/>
  <c r="M151" i="26"/>
  <c r="K151" i="26"/>
  <c r="J151" i="26"/>
  <c r="H151" i="26"/>
  <c r="G151" i="26"/>
  <c r="E151" i="26"/>
  <c r="D151" i="26"/>
  <c r="O150" i="26"/>
  <c r="L150" i="26"/>
  <c r="I150" i="26"/>
  <c r="F150" i="26"/>
  <c r="O149" i="26"/>
  <c r="L149" i="26"/>
  <c r="I149" i="26"/>
  <c r="F149" i="26"/>
  <c r="O148" i="26"/>
  <c r="L148" i="26"/>
  <c r="I148" i="26"/>
  <c r="F148" i="26"/>
  <c r="O147" i="26"/>
  <c r="L147" i="26"/>
  <c r="I147" i="26"/>
  <c r="F147" i="26"/>
  <c r="O146" i="26"/>
  <c r="L146" i="26"/>
  <c r="I146" i="26"/>
  <c r="F146" i="26"/>
  <c r="O145" i="26"/>
  <c r="L145" i="26"/>
  <c r="L144" i="26" s="1"/>
  <c r="I145" i="26"/>
  <c r="F145" i="26"/>
  <c r="F144" i="26" s="1"/>
  <c r="N144" i="26"/>
  <c r="M144" i="26"/>
  <c r="K144" i="26"/>
  <c r="J144" i="26"/>
  <c r="H144" i="26"/>
  <c r="G144" i="26"/>
  <c r="E144" i="26"/>
  <c r="D144" i="26"/>
  <c r="O143" i="26"/>
  <c r="L143" i="26"/>
  <c r="I143" i="26"/>
  <c r="F143" i="26"/>
  <c r="O142" i="26"/>
  <c r="L142" i="26"/>
  <c r="I142" i="26"/>
  <c r="F142" i="26"/>
  <c r="F141" i="26" s="1"/>
  <c r="N141" i="26"/>
  <c r="M141" i="26"/>
  <c r="K141" i="26"/>
  <c r="J141" i="26"/>
  <c r="H141" i="26"/>
  <c r="G141" i="26"/>
  <c r="E141" i="26"/>
  <c r="D141" i="26"/>
  <c r="O140" i="26"/>
  <c r="L140" i="26"/>
  <c r="I140" i="26"/>
  <c r="F140" i="26"/>
  <c r="O139" i="26"/>
  <c r="L139" i="26"/>
  <c r="I139" i="26"/>
  <c r="F139" i="26"/>
  <c r="O138" i="26"/>
  <c r="L138" i="26"/>
  <c r="I138" i="26"/>
  <c r="F138" i="26"/>
  <c r="O137" i="26"/>
  <c r="O136" i="26" s="1"/>
  <c r="L137" i="26"/>
  <c r="L136" i="26" s="1"/>
  <c r="I137" i="26"/>
  <c r="I136" i="26" s="1"/>
  <c r="F137" i="26"/>
  <c r="N136" i="26"/>
  <c r="M136" i="26"/>
  <c r="K136" i="26"/>
  <c r="J136" i="26"/>
  <c r="H136" i="26"/>
  <c r="G136" i="26"/>
  <c r="E136" i="26"/>
  <c r="D136" i="26"/>
  <c r="O135" i="26"/>
  <c r="L135" i="26"/>
  <c r="I135" i="26"/>
  <c r="F135" i="26"/>
  <c r="O134" i="26"/>
  <c r="L134" i="26"/>
  <c r="I134" i="26"/>
  <c r="F134" i="26"/>
  <c r="O133" i="26"/>
  <c r="L133" i="26"/>
  <c r="I133" i="26"/>
  <c r="F133" i="26"/>
  <c r="O132" i="26"/>
  <c r="L132" i="26"/>
  <c r="L131" i="26" s="1"/>
  <c r="I132" i="26"/>
  <c r="F132" i="26"/>
  <c r="O131" i="26"/>
  <c r="N131" i="26"/>
  <c r="M131" i="26"/>
  <c r="K131" i="26"/>
  <c r="J131" i="26"/>
  <c r="H131" i="26"/>
  <c r="G131" i="26"/>
  <c r="E131" i="26"/>
  <c r="D131" i="26"/>
  <c r="O129" i="26"/>
  <c r="O128" i="26" s="1"/>
  <c r="L129" i="26"/>
  <c r="L128" i="26" s="1"/>
  <c r="I129" i="26"/>
  <c r="I128" i="26" s="1"/>
  <c r="F129" i="26"/>
  <c r="N128" i="26"/>
  <c r="M128" i="26"/>
  <c r="K128" i="26"/>
  <c r="J128" i="26"/>
  <c r="H128" i="26"/>
  <c r="G128" i="26"/>
  <c r="E128" i="26"/>
  <c r="D128" i="26"/>
  <c r="O127" i="26"/>
  <c r="L127" i="26"/>
  <c r="I127" i="26"/>
  <c r="F127" i="26"/>
  <c r="O126" i="26"/>
  <c r="L126" i="26"/>
  <c r="I126" i="26"/>
  <c r="F126" i="26"/>
  <c r="O125" i="26"/>
  <c r="L125" i="26"/>
  <c r="I125" i="26"/>
  <c r="F125" i="26"/>
  <c r="O124" i="26"/>
  <c r="L124" i="26"/>
  <c r="I124" i="26"/>
  <c r="F124" i="26"/>
  <c r="O123" i="26"/>
  <c r="O122" i="26" s="1"/>
  <c r="L123" i="26"/>
  <c r="I123" i="26"/>
  <c r="F123" i="26"/>
  <c r="N122" i="26"/>
  <c r="M122" i="26"/>
  <c r="K122" i="26"/>
  <c r="J122" i="26"/>
  <c r="H122" i="26"/>
  <c r="G122" i="26"/>
  <c r="E122" i="26"/>
  <c r="D122" i="26"/>
  <c r="O121" i="26"/>
  <c r="L121" i="26"/>
  <c r="I121" i="26"/>
  <c r="F121" i="26"/>
  <c r="O120" i="26"/>
  <c r="L120" i="26"/>
  <c r="I120" i="26"/>
  <c r="F120" i="26"/>
  <c r="O119" i="26"/>
  <c r="L119" i="26"/>
  <c r="I119" i="26"/>
  <c r="F119" i="26"/>
  <c r="O118" i="26"/>
  <c r="L118" i="26"/>
  <c r="I118" i="26"/>
  <c r="F118" i="26"/>
  <c r="O117" i="26"/>
  <c r="L117" i="26"/>
  <c r="I117" i="26"/>
  <c r="I116" i="26" s="1"/>
  <c r="F117" i="26"/>
  <c r="N116" i="26"/>
  <c r="M116" i="26"/>
  <c r="K116" i="26"/>
  <c r="J116" i="26"/>
  <c r="H116" i="26"/>
  <c r="G116" i="26"/>
  <c r="E116" i="26"/>
  <c r="D116" i="26"/>
  <c r="O115" i="26"/>
  <c r="L115" i="26"/>
  <c r="I115" i="26"/>
  <c r="F115" i="26"/>
  <c r="O114" i="26"/>
  <c r="L114" i="26"/>
  <c r="I114" i="26"/>
  <c r="F114" i="26"/>
  <c r="O113" i="26"/>
  <c r="L113" i="26"/>
  <c r="I113" i="26"/>
  <c r="F113" i="26"/>
  <c r="N112" i="26"/>
  <c r="M112" i="26"/>
  <c r="L112" i="26"/>
  <c r="K112" i="26"/>
  <c r="J112" i="26"/>
  <c r="H112" i="26"/>
  <c r="G112" i="26"/>
  <c r="E112" i="26"/>
  <c r="D112" i="26"/>
  <c r="O111" i="26"/>
  <c r="L111" i="26"/>
  <c r="I111" i="26"/>
  <c r="F111" i="26"/>
  <c r="O110" i="26"/>
  <c r="L110" i="26"/>
  <c r="I110" i="26"/>
  <c r="F110" i="26"/>
  <c r="O109" i="26"/>
  <c r="L109" i="26"/>
  <c r="I109" i="26"/>
  <c r="F109" i="26"/>
  <c r="O108" i="26"/>
  <c r="L108" i="26"/>
  <c r="I108" i="26"/>
  <c r="F108" i="26"/>
  <c r="O107" i="26"/>
  <c r="L107" i="26"/>
  <c r="I107" i="26"/>
  <c r="F107" i="26"/>
  <c r="O106" i="26"/>
  <c r="L106" i="26"/>
  <c r="I106" i="26"/>
  <c r="F106" i="26"/>
  <c r="O105" i="26"/>
  <c r="L105" i="26"/>
  <c r="I105" i="26"/>
  <c r="F105" i="26"/>
  <c r="O104" i="26"/>
  <c r="O103" i="26" s="1"/>
  <c r="L104" i="26"/>
  <c r="I104" i="26"/>
  <c r="F104" i="26"/>
  <c r="N103" i="26"/>
  <c r="M103" i="26"/>
  <c r="K103" i="26"/>
  <c r="J103" i="26"/>
  <c r="H103" i="26"/>
  <c r="G103" i="26"/>
  <c r="E103" i="26"/>
  <c r="D103" i="26"/>
  <c r="O102" i="26"/>
  <c r="L102" i="26"/>
  <c r="I102" i="26"/>
  <c r="F102" i="26"/>
  <c r="O101" i="26"/>
  <c r="L101" i="26"/>
  <c r="I101" i="26"/>
  <c r="F101" i="26"/>
  <c r="O100" i="26"/>
  <c r="L100" i="26"/>
  <c r="I100" i="26"/>
  <c r="F100" i="26"/>
  <c r="O99" i="26"/>
  <c r="L99" i="26"/>
  <c r="I99" i="26"/>
  <c r="F99" i="26"/>
  <c r="O98" i="26"/>
  <c r="L98" i="26"/>
  <c r="I98" i="26"/>
  <c r="F98" i="26"/>
  <c r="O97" i="26"/>
  <c r="L97" i="26"/>
  <c r="I97" i="26"/>
  <c r="F97" i="26"/>
  <c r="O96" i="26"/>
  <c r="O95" i="26" s="1"/>
  <c r="L96" i="26"/>
  <c r="L95" i="26" s="1"/>
  <c r="I96" i="26"/>
  <c r="F96" i="26"/>
  <c r="N95" i="26"/>
  <c r="M95" i="26"/>
  <c r="K95" i="26"/>
  <c r="J95" i="26"/>
  <c r="H95" i="26"/>
  <c r="G95" i="26"/>
  <c r="E95" i="26"/>
  <c r="D95" i="26"/>
  <c r="O94" i="26"/>
  <c r="L94" i="26"/>
  <c r="I94" i="26"/>
  <c r="F94" i="26"/>
  <c r="O93" i="26"/>
  <c r="L93" i="26"/>
  <c r="I93" i="26"/>
  <c r="F93" i="26"/>
  <c r="O92" i="26"/>
  <c r="L92" i="26"/>
  <c r="I92" i="26"/>
  <c r="F92" i="26"/>
  <c r="O91" i="26"/>
  <c r="L91" i="26"/>
  <c r="I91" i="26"/>
  <c r="F91" i="26"/>
  <c r="O90" i="26"/>
  <c r="L90" i="26"/>
  <c r="I90" i="26"/>
  <c r="F90" i="26"/>
  <c r="N89" i="26"/>
  <c r="M89" i="26"/>
  <c r="K89" i="26"/>
  <c r="J89" i="26"/>
  <c r="H89" i="26"/>
  <c r="G89" i="26"/>
  <c r="E89" i="26"/>
  <c r="D89" i="26"/>
  <c r="O88" i="26"/>
  <c r="L88" i="26"/>
  <c r="I88" i="26"/>
  <c r="F88" i="26"/>
  <c r="O87" i="26"/>
  <c r="L87" i="26"/>
  <c r="I87" i="26"/>
  <c r="F87" i="26"/>
  <c r="O86" i="26"/>
  <c r="L86" i="26"/>
  <c r="I86" i="26"/>
  <c r="F86" i="26"/>
  <c r="O85" i="26"/>
  <c r="L85" i="26"/>
  <c r="I85" i="26"/>
  <c r="F85" i="26"/>
  <c r="F84" i="26" s="1"/>
  <c r="N84" i="26"/>
  <c r="M84" i="26"/>
  <c r="K84" i="26"/>
  <c r="J84" i="26"/>
  <c r="H84" i="26"/>
  <c r="G84" i="26"/>
  <c r="E84" i="26"/>
  <c r="D84" i="26"/>
  <c r="O82" i="26"/>
  <c r="L82" i="26"/>
  <c r="I82" i="26"/>
  <c r="F82" i="26"/>
  <c r="O81" i="26"/>
  <c r="L81" i="26"/>
  <c r="L80" i="26" s="1"/>
  <c r="I81" i="26"/>
  <c r="I80" i="26" s="1"/>
  <c r="F81" i="26"/>
  <c r="N80" i="26"/>
  <c r="M80" i="26"/>
  <c r="K80" i="26"/>
  <c r="J80" i="26"/>
  <c r="H80" i="26"/>
  <c r="G80" i="26"/>
  <c r="E80" i="26"/>
  <c r="D80" i="26"/>
  <c r="O79" i="26"/>
  <c r="L79" i="26"/>
  <c r="I79" i="26"/>
  <c r="F79" i="26"/>
  <c r="O78" i="26"/>
  <c r="L78" i="26"/>
  <c r="L77" i="26" s="1"/>
  <c r="I78" i="26"/>
  <c r="F78" i="26"/>
  <c r="F77" i="26" s="1"/>
  <c r="O77" i="26"/>
  <c r="N77" i="26"/>
  <c r="M77" i="26"/>
  <c r="K77" i="26"/>
  <c r="J77" i="26"/>
  <c r="J76" i="26" s="1"/>
  <c r="H77" i="26"/>
  <c r="G77" i="26"/>
  <c r="E77" i="26"/>
  <c r="E76" i="26" s="1"/>
  <c r="D77" i="26"/>
  <c r="O74" i="26"/>
  <c r="L74" i="26"/>
  <c r="I74" i="26"/>
  <c r="F74" i="26"/>
  <c r="O73" i="26"/>
  <c r="L73" i="26"/>
  <c r="I73" i="26"/>
  <c r="F73" i="26"/>
  <c r="O72" i="26"/>
  <c r="L72" i="26"/>
  <c r="I72" i="26"/>
  <c r="F72" i="26"/>
  <c r="O71" i="26"/>
  <c r="L71" i="26"/>
  <c r="I71" i="26"/>
  <c r="F71" i="26"/>
  <c r="O70" i="26"/>
  <c r="L70" i="26"/>
  <c r="I70" i="26"/>
  <c r="I69" i="26" s="1"/>
  <c r="F70" i="26"/>
  <c r="N69" i="26"/>
  <c r="N67" i="26" s="1"/>
  <c r="M69" i="26"/>
  <c r="M67" i="26" s="1"/>
  <c r="K69" i="26"/>
  <c r="K67" i="26" s="1"/>
  <c r="J69" i="26"/>
  <c r="J67" i="26" s="1"/>
  <c r="H69" i="26"/>
  <c r="H67" i="26" s="1"/>
  <c r="G69" i="26"/>
  <c r="G67" i="26" s="1"/>
  <c r="E69" i="26"/>
  <c r="E67" i="26" s="1"/>
  <c r="D69" i="26"/>
  <c r="D67" i="26" s="1"/>
  <c r="O68" i="26"/>
  <c r="L68" i="26"/>
  <c r="I68" i="26"/>
  <c r="F68" i="26"/>
  <c r="O66" i="26"/>
  <c r="L66" i="26"/>
  <c r="I66" i="26"/>
  <c r="F66" i="26"/>
  <c r="O65" i="26"/>
  <c r="L65" i="26"/>
  <c r="I65" i="26"/>
  <c r="F65" i="26"/>
  <c r="O64" i="26"/>
  <c r="L64" i="26"/>
  <c r="I64" i="26"/>
  <c r="F64" i="26"/>
  <c r="O63" i="26"/>
  <c r="L63" i="26"/>
  <c r="I63" i="26"/>
  <c r="F63" i="26"/>
  <c r="O62" i="26"/>
  <c r="L62" i="26"/>
  <c r="I62" i="26"/>
  <c r="F62" i="26"/>
  <c r="O61" i="26"/>
  <c r="L61" i="26"/>
  <c r="I61" i="26"/>
  <c r="F61" i="26"/>
  <c r="O60" i="26"/>
  <c r="L60" i="26"/>
  <c r="I60" i="26"/>
  <c r="F60" i="26"/>
  <c r="O59" i="26"/>
  <c r="L59" i="26"/>
  <c r="I59" i="26"/>
  <c r="F59" i="26"/>
  <c r="N58" i="26"/>
  <c r="M58" i="26"/>
  <c r="K58" i="26"/>
  <c r="J58" i="26"/>
  <c r="H58" i="26"/>
  <c r="G58" i="26"/>
  <c r="E58" i="26"/>
  <c r="D58" i="26"/>
  <c r="O57" i="26"/>
  <c r="O55" i="26" s="1"/>
  <c r="L57" i="26"/>
  <c r="I57" i="26"/>
  <c r="F57" i="26"/>
  <c r="F55" i="26" s="1"/>
  <c r="O56" i="26"/>
  <c r="L56" i="26"/>
  <c r="L55" i="26" s="1"/>
  <c r="I56" i="26"/>
  <c r="I55" i="26" s="1"/>
  <c r="F56" i="26"/>
  <c r="N55" i="26"/>
  <c r="M55" i="26"/>
  <c r="K55" i="26"/>
  <c r="J55" i="26"/>
  <c r="H55" i="26"/>
  <c r="G55" i="26"/>
  <c r="E55" i="26"/>
  <c r="D55" i="26"/>
  <c r="O47" i="26"/>
  <c r="C47" i="26" s="1"/>
  <c r="O46" i="26"/>
  <c r="C46" i="26" s="1"/>
  <c r="N45" i="26"/>
  <c r="M45" i="26"/>
  <c r="L44" i="26"/>
  <c r="L43" i="26" s="1"/>
  <c r="I44" i="26"/>
  <c r="I43" i="26" s="1"/>
  <c r="F44" i="26"/>
  <c r="F43" i="26" s="1"/>
  <c r="K43" i="26"/>
  <c r="J43" i="26"/>
  <c r="H43" i="26"/>
  <c r="G43" i="26"/>
  <c r="E43" i="26"/>
  <c r="D43" i="26"/>
  <c r="F42" i="26"/>
  <c r="C42" i="26" s="1"/>
  <c r="E41" i="26"/>
  <c r="D41" i="26"/>
  <c r="L40" i="26"/>
  <c r="C40" i="26" s="1"/>
  <c r="L39" i="26"/>
  <c r="C39" i="26" s="1"/>
  <c r="L38" i="26"/>
  <c r="C38" i="26" s="1"/>
  <c r="L37" i="26"/>
  <c r="K36" i="26"/>
  <c r="J36" i="26"/>
  <c r="L35" i="26"/>
  <c r="C35" i="26" s="1"/>
  <c r="L34" i="26"/>
  <c r="C34" i="26" s="1"/>
  <c r="K33" i="26"/>
  <c r="J33" i="26"/>
  <c r="L32" i="26"/>
  <c r="C32" i="26" s="1"/>
  <c r="K31" i="26"/>
  <c r="J31" i="26"/>
  <c r="L30" i="26"/>
  <c r="C30" i="26" s="1"/>
  <c r="L29" i="26"/>
  <c r="C29" i="26" s="1"/>
  <c r="L28" i="26"/>
  <c r="C28" i="26" s="1"/>
  <c r="K27" i="26"/>
  <c r="J27" i="26"/>
  <c r="F25" i="26"/>
  <c r="C25" i="26" s="1"/>
  <c r="I24" i="26"/>
  <c r="F24" i="26"/>
  <c r="O23" i="26"/>
  <c r="L23" i="26"/>
  <c r="I23" i="26"/>
  <c r="F23" i="26"/>
  <c r="O22" i="26"/>
  <c r="L22" i="26"/>
  <c r="I22" i="26"/>
  <c r="I21" i="26" s="1"/>
  <c r="F22" i="26"/>
  <c r="F21" i="26" s="1"/>
  <c r="N21" i="26"/>
  <c r="M21" i="26"/>
  <c r="M20" i="26" s="1"/>
  <c r="K21" i="26"/>
  <c r="J21" i="26"/>
  <c r="J289" i="26" s="1"/>
  <c r="H21" i="26"/>
  <c r="G21" i="26"/>
  <c r="E21" i="26"/>
  <c r="E289" i="26" s="1"/>
  <c r="E288" i="26" s="1"/>
  <c r="D21" i="26"/>
  <c r="L21" i="26" l="1"/>
  <c r="M76" i="26"/>
  <c r="C129" i="26"/>
  <c r="K76" i="26"/>
  <c r="N76" i="26"/>
  <c r="C295" i="26"/>
  <c r="C297" i="26"/>
  <c r="C298" i="26"/>
  <c r="O21" i="26"/>
  <c r="G54" i="26"/>
  <c r="G53" i="26" s="1"/>
  <c r="M270" i="26"/>
  <c r="M269" i="26" s="1"/>
  <c r="H173" i="26"/>
  <c r="N173" i="26"/>
  <c r="G231" i="26"/>
  <c r="D76" i="26"/>
  <c r="O58" i="26"/>
  <c r="O54" i="26" s="1"/>
  <c r="I184" i="26"/>
  <c r="J288" i="26"/>
  <c r="C66" i="26"/>
  <c r="F128" i="26"/>
  <c r="C128" i="26" s="1"/>
  <c r="C137" i="26"/>
  <c r="C140" i="26"/>
  <c r="E187" i="26"/>
  <c r="M187" i="26"/>
  <c r="G187" i="26"/>
  <c r="C211" i="26"/>
  <c r="C275" i="26"/>
  <c r="E270" i="26"/>
  <c r="E269" i="26" s="1"/>
  <c r="F41" i="26"/>
  <c r="C41" i="26" s="1"/>
  <c r="M130" i="26"/>
  <c r="C133" i="26"/>
  <c r="C143" i="26"/>
  <c r="C168" i="26"/>
  <c r="D187" i="26"/>
  <c r="H187" i="26"/>
  <c r="C219" i="26"/>
  <c r="C221" i="26"/>
  <c r="M231" i="26"/>
  <c r="C255" i="26"/>
  <c r="D270" i="26"/>
  <c r="D269" i="26" s="1"/>
  <c r="O260" i="26"/>
  <c r="H54" i="26"/>
  <c r="H53" i="26" s="1"/>
  <c r="C73" i="26"/>
  <c r="C123" i="26"/>
  <c r="C203" i="26"/>
  <c r="K231" i="26"/>
  <c r="C243" i="26"/>
  <c r="C267" i="26"/>
  <c r="O289" i="26"/>
  <c r="O288" i="26" s="1"/>
  <c r="M83" i="26"/>
  <c r="F289" i="26"/>
  <c r="K289" i="26"/>
  <c r="K288" i="26" s="1"/>
  <c r="C24" i="26"/>
  <c r="J54" i="26"/>
  <c r="J53" i="26" s="1"/>
  <c r="N54" i="26"/>
  <c r="N53" i="26" s="1"/>
  <c r="C71" i="26"/>
  <c r="C72" i="26"/>
  <c r="O84" i="26"/>
  <c r="L116" i="26"/>
  <c r="F122" i="26"/>
  <c r="C142" i="26"/>
  <c r="O141" i="26"/>
  <c r="O144" i="26"/>
  <c r="C152" i="26"/>
  <c r="C155" i="26"/>
  <c r="L184" i="26"/>
  <c r="C201" i="26"/>
  <c r="C228" i="26"/>
  <c r="C229" i="26"/>
  <c r="G230" i="26"/>
  <c r="C239" i="26"/>
  <c r="C266" i="26"/>
  <c r="O264" i="26"/>
  <c r="O259" i="26" s="1"/>
  <c r="C271" i="26"/>
  <c r="C291" i="26"/>
  <c r="G83" i="26"/>
  <c r="D20" i="26"/>
  <c r="H20" i="26"/>
  <c r="C61" i="26"/>
  <c r="C65" i="26"/>
  <c r="I67" i="26"/>
  <c r="C93" i="26"/>
  <c r="C94" i="26"/>
  <c r="C96" i="26"/>
  <c r="C107" i="26"/>
  <c r="D130" i="26"/>
  <c r="C176" i="26"/>
  <c r="C207" i="26"/>
  <c r="C210" i="26"/>
  <c r="L238" i="26"/>
  <c r="C248" i="26"/>
  <c r="C256" i="26"/>
  <c r="C263" i="26"/>
  <c r="O276" i="26"/>
  <c r="M174" i="26"/>
  <c r="M173" i="26" s="1"/>
  <c r="K26" i="26"/>
  <c r="K20" i="26" s="1"/>
  <c r="L33" i="26"/>
  <c r="C33" i="26" s="1"/>
  <c r="O45" i="26"/>
  <c r="C45" i="26" s="1"/>
  <c r="M54" i="26"/>
  <c r="M53" i="26" s="1"/>
  <c r="K54" i="26"/>
  <c r="K53" i="26" s="1"/>
  <c r="C87" i="26"/>
  <c r="C91" i="26"/>
  <c r="C104" i="26"/>
  <c r="C120" i="26"/>
  <c r="L141" i="26"/>
  <c r="L130" i="26" s="1"/>
  <c r="C149" i="26"/>
  <c r="C164" i="26"/>
  <c r="J173" i="26"/>
  <c r="C186" i="26"/>
  <c r="F196" i="26"/>
  <c r="E204" i="26"/>
  <c r="E195" i="26" s="1"/>
  <c r="C215" i="26"/>
  <c r="J204" i="26"/>
  <c r="J195" i="26" s="1"/>
  <c r="C223" i="26"/>
  <c r="C224" i="26"/>
  <c r="C226" i="26"/>
  <c r="C232" i="26"/>
  <c r="J231" i="26"/>
  <c r="N231" i="26"/>
  <c r="K270" i="26"/>
  <c r="K269" i="26" s="1"/>
  <c r="C278" i="26"/>
  <c r="C37" i="26"/>
  <c r="L36" i="26"/>
  <c r="C36" i="26" s="1"/>
  <c r="G289" i="26"/>
  <c r="G288" i="26" s="1"/>
  <c r="G20" i="26"/>
  <c r="L27" i="26"/>
  <c r="C27" i="26" s="1"/>
  <c r="C43" i="26"/>
  <c r="M75" i="26"/>
  <c r="C279" i="26"/>
  <c r="I290" i="26"/>
  <c r="D289" i="26"/>
  <c r="D288" i="26" s="1"/>
  <c r="H289" i="26"/>
  <c r="H288" i="26" s="1"/>
  <c r="N289" i="26"/>
  <c r="N288" i="26" s="1"/>
  <c r="C44" i="26"/>
  <c r="E54" i="26"/>
  <c r="E53" i="26" s="1"/>
  <c r="C63" i="26"/>
  <c r="C74" i="26"/>
  <c r="G76" i="26"/>
  <c r="J83" i="26"/>
  <c r="L89" i="26"/>
  <c r="C101" i="26"/>
  <c r="C109" i="26"/>
  <c r="C115" i="26"/>
  <c r="I141" i="26"/>
  <c r="C141" i="26" s="1"/>
  <c r="N130" i="26"/>
  <c r="C154" i="26"/>
  <c r="C156" i="26"/>
  <c r="C159" i="26"/>
  <c r="I166" i="26"/>
  <c r="I165" i="26" s="1"/>
  <c r="C172" i="26"/>
  <c r="E173" i="26"/>
  <c r="O174" i="26"/>
  <c r="F184" i="26"/>
  <c r="D195" i="26"/>
  <c r="H195" i="26"/>
  <c r="L198" i="26"/>
  <c r="L196" i="26" s="1"/>
  <c r="M204" i="26"/>
  <c r="M195" i="26" s="1"/>
  <c r="C209" i="26"/>
  <c r="C214" i="26"/>
  <c r="O216" i="26"/>
  <c r="L216" i="26"/>
  <c r="C225" i="26"/>
  <c r="E231" i="26"/>
  <c r="E230" i="26" s="1"/>
  <c r="C240" i="26"/>
  <c r="C245" i="26"/>
  <c r="C247" i="26"/>
  <c r="C254" i="26"/>
  <c r="O252" i="26"/>
  <c r="O251" i="26" s="1"/>
  <c r="I264" i="26"/>
  <c r="J270" i="26"/>
  <c r="J269" i="26" s="1"/>
  <c r="I276" i="26"/>
  <c r="C292" i="26"/>
  <c r="N83" i="26"/>
  <c r="K204" i="26"/>
  <c r="K195" i="26" s="1"/>
  <c r="C55" i="26"/>
  <c r="L58" i="26"/>
  <c r="L54" i="26" s="1"/>
  <c r="O69" i="26"/>
  <c r="O67" i="26" s="1"/>
  <c r="C82" i="26"/>
  <c r="C86" i="26"/>
  <c r="C100" i="26"/>
  <c r="C102" i="26"/>
  <c r="L103" i="26"/>
  <c r="C117" i="26"/>
  <c r="C121" i="26"/>
  <c r="C148" i="26"/>
  <c r="H130" i="26"/>
  <c r="C157" i="26"/>
  <c r="C163" i="26"/>
  <c r="C193" i="26"/>
  <c r="C199" i="26"/>
  <c r="C213" i="26"/>
  <c r="C244" i="26"/>
  <c r="C250" i="26"/>
  <c r="C258" i="26"/>
  <c r="C262" i="26"/>
  <c r="C274" i="26"/>
  <c r="G204" i="26"/>
  <c r="G195" i="26" s="1"/>
  <c r="M230" i="26"/>
  <c r="C22" i="26"/>
  <c r="C23" i="26"/>
  <c r="J26" i="26"/>
  <c r="J20" i="26" s="1"/>
  <c r="C57" i="26"/>
  <c r="D54" i="26"/>
  <c r="D53" i="26" s="1"/>
  <c r="C60" i="26"/>
  <c r="L69" i="26"/>
  <c r="L67" i="26" s="1"/>
  <c r="H76" i="26"/>
  <c r="F89" i="26"/>
  <c r="C92" i="26"/>
  <c r="C106" i="26"/>
  <c r="E130" i="26"/>
  <c r="C135" i="26"/>
  <c r="C150" i="26"/>
  <c r="C169" i="26"/>
  <c r="C190" i="26"/>
  <c r="C202" i="26"/>
  <c r="O205" i="26"/>
  <c r="C222" i="26"/>
  <c r="F227" i="26"/>
  <c r="C227" i="26" s="1"/>
  <c r="C257" i="26"/>
  <c r="I260" i="26"/>
  <c r="C268" i="26"/>
  <c r="O270" i="26"/>
  <c r="O269" i="26" s="1"/>
  <c r="G270" i="26"/>
  <c r="G269" i="26" s="1"/>
  <c r="F290" i="26"/>
  <c r="C294" i="26"/>
  <c r="I20" i="26"/>
  <c r="C124" i="26"/>
  <c r="L122" i="26"/>
  <c r="I160" i="26"/>
  <c r="C161" i="26"/>
  <c r="F166" i="26"/>
  <c r="C167" i="26"/>
  <c r="C177" i="26"/>
  <c r="L175" i="26"/>
  <c r="C181" i="26"/>
  <c r="I179" i="26"/>
  <c r="I174" i="26" s="1"/>
  <c r="I173" i="26" s="1"/>
  <c r="C62" i="26"/>
  <c r="E83" i="26"/>
  <c r="I112" i="26"/>
  <c r="C113" i="26"/>
  <c r="I131" i="26"/>
  <c r="I144" i="26"/>
  <c r="C145" i="26"/>
  <c r="L166" i="26"/>
  <c r="L165" i="26" s="1"/>
  <c r="C180" i="26"/>
  <c r="L179" i="26"/>
  <c r="M289" i="26"/>
  <c r="M288" i="26" s="1"/>
  <c r="E20" i="26"/>
  <c r="L31" i="26"/>
  <c r="C56" i="26"/>
  <c r="F58" i="26"/>
  <c r="F69" i="26"/>
  <c r="C70" i="26"/>
  <c r="N75" i="26"/>
  <c r="L76" i="26"/>
  <c r="C81" i="26"/>
  <c r="F80" i="26"/>
  <c r="K83" i="26"/>
  <c r="C97" i="26"/>
  <c r="I95" i="26"/>
  <c r="C108" i="26"/>
  <c r="C111" i="26"/>
  <c r="O116" i="26"/>
  <c r="C127" i="26"/>
  <c r="C139" i="26"/>
  <c r="F136" i="26"/>
  <c r="C136" i="26" s="1"/>
  <c r="C185" i="26"/>
  <c r="O184" i="26"/>
  <c r="F251" i="26"/>
  <c r="C21" i="26"/>
  <c r="I58" i="26"/>
  <c r="I54" i="26" s="1"/>
  <c r="I53" i="26" s="1"/>
  <c r="C79" i="26"/>
  <c r="I77" i="26"/>
  <c r="I76" i="26" s="1"/>
  <c r="F20" i="26"/>
  <c r="N20" i="26"/>
  <c r="C59" i="26"/>
  <c r="C64" i="26"/>
  <c r="C88" i="26"/>
  <c r="I89" i="26"/>
  <c r="O89" i="26"/>
  <c r="C119" i="26"/>
  <c r="F116" i="26"/>
  <c r="C125" i="26"/>
  <c r="I122" i="26"/>
  <c r="O151" i="26"/>
  <c r="C183" i="26"/>
  <c r="C206" i="26"/>
  <c r="F205" i="26"/>
  <c r="C236" i="26"/>
  <c r="L235" i="26"/>
  <c r="L231" i="26" s="1"/>
  <c r="C242" i="26"/>
  <c r="F238" i="26"/>
  <c r="C249" i="26"/>
  <c r="I246" i="26"/>
  <c r="C246" i="26" s="1"/>
  <c r="C78" i="26"/>
  <c r="I84" i="26"/>
  <c r="C85" i="26"/>
  <c r="F95" i="26"/>
  <c r="C105" i="26"/>
  <c r="I103" i="26"/>
  <c r="O112" i="26"/>
  <c r="G130" i="26"/>
  <c r="K130" i="26"/>
  <c r="F131" i="26"/>
  <c r="C132" i="26"/>
  <c r="J130" i="26"/>
  <c r="C153" i="26"/>
  <c r="I151" i="26"/>
  <c r="C171" i="26"/>
  <c r="F175" i="26"/>
  <c r="C280" i="26"/>
  <c r="L270" i="26"/>
  <c r="L269" i="26" s="1"/>
  <c r="C296" i="26"/>
  <c r="L290" i="26"/>
  <c r="C68" i="26"/>
  <c r="O80" i="26"/>
  <c r="O76" i="26" s="1"/>
  <c r="D83" i="26"/>
  <c r="D75" i="26" s="1"/>
  <c r="H83" i="26"/>
  <c r="L84" i="26"/>
  <c r="C90" i="26"/>
  <c r="C99" i="26"/>
  <c r="C114" i="26"/>
  <c r="F112" i="26"/>
  <c r="C126" i="26"/>
  <c r="C134" i="26"/>
  <c r="C147" i="26"/>
  <c r="C162" i="26"/>
  <c r="F160" i="26"/>
  <c r="O166" i="26"/>
  <c r="O165" i="26" s="1"/>
  <c r="D173" i="26"/>
  <c r="C178" i="26"/>
  <c r="C182" i="26"/>
  <c r="I196" i="26"/>
  <c r="C197" i="26"/>
  <c r="C234" i="26"/>
  <c r="F233" i="26"/>
  <c r="C237" i="26"/>
  <c r="I235" i="26"/>
  <c r="O238" i="26"/>
  <c r="O231" i="26" s="1"/>
  <c r="C253" i="26"/>
  <c r="C265" i="26"/>
  <c r="C284" i="26"/>
  <c r="L283" i="26"/>
  <c r="C98" i="26"/>
  <c r="F103" i="26"/>
  <c r="C110" i="26"/>
  <c r="C118" i="26"/>
  <c r="C138" i="26"/>
  <c r="C146" i="26"/>
  <c r="F151" i="26"/>
  <c r="C158" i="26"/>
  <c r="C170" i="26"/>
  <c r="G174" i="26"/>
  <c r="G173" i="26" s="1"/>
  <c r="K174" i="26"/>
  <c r="K173" i="26" s="1"/>
  <c r="F179" i="26"/>
  <c r="J187" i="26"/>
  <c r="N187" i="26"/>
  <c r="O187" i="26"/>
  <c r="F191" i="26"/>
  <c r="C191" i="26" s="1"/>
  <c r="C192" i="26"/>
  <c r="I205" i="26"/>
  <c r="L205" i="26"/>
  <c r="C218" i="26"/>
  <c r="F216" i="26"/>
  <c r="N230" i="26"/>
  <c r="F259" i="26"/>
  <c r="C260" i="26"/>
  <c r="C272" i="26"/>
  <c r="C273" i="26"/>
  <c r="C212" i="26"/>
  <c r="K230" i="26"/>
  <c r="H231" i="26"/>
  <c r="H230" i="26" s="1"/>
  <c r="C241" i="26"/>
  <c r="I238" i="26"/>
  <c r="I188" i="26"/>
  <c r="I187" i="26" s="1"/>
  <c r="C189" i="26"/>
  <c r="N195" i="26"/>
  <c r="N194" i="26" s="1"/>
  <c r="O196" i="26"/>
  <c r="C200" i="26"/>
  <c r="C208" i="26"/>
  <c r="I216" i="26"/>
  <c r="C217" i="26"/>
  <c r="C220" i="26"/>
  <c r="D231" i="26"/>
  <c r="D230" i="26" s="1"/>
  <c r="L252" i="26"/>
  <c r="L251" i="26" s="1"/>
  <c r="J259" i="26"/>
  <c r="C261" i="26"/>
  <c r="L264" i="26"/>
  <c r="L259" i="26" s="1"/>
  <c r="F270" i="26"/>
  <c r="N270" i="26"/>
  <c r="N269" i="26" s="1"/>
  <c r="C277" i="26"/>
  <c r="C282" i="26"/>
  <c r="F281" i="26"/>
  <c r="C281" i="26" s="1"/>
  <c r="C285" i="26"/>
  <c r="I283" i="26"/>
  <c r="C293" i="26"/>
  <c r="G194" i="26" l="1"/>
  <c r="C276" i="26"/>
  <c r="G75" i="26"/>
  <c r="C290" i="26"/>
  <c r="K75" i="26"/>
  <c r="F288" i="26"/>
  <c r="D194" i="26"/>
  <c r="O204" i="26"/>
  <c r="O195" i="26" s="1"/>
  <c r="O194" i="26" s="1"/>
  <c r="K194" i="26"/>
  <c r="E194" i="26"/>
  <c r="O230" i="26"/>
  <c r="C112" i="26"/>
  <c r="O83" i="26"/>
  <c r="C235" i="26"/>
  <c r="D52" i="26"/>
  <c r="D51" i="26" s="1"/>
  <c r="D287" i="26" s="1"/>
  <c r="C144" i="26"/>
  <c r="C198" i="26"/>
  <c r="J230" i="26"/>
  <c r="J75" i="26"/>
  <c r="J52" i="26" s="1"/>
  <c r="G286" i="26"/>
  <c r="C116" i="26"/>
  <c r="M286" i="26"/>
  <c r="O53" i="26"/>
  <c r="I259" i="26"/>
  <c r="C259" i="26" s="1"/>
  <c r="M194" i="26"/>
  <c r="O20" i="26"/>
  <c r="N52" i="26"/>
  <c r="N51" i="26" s="1"/>
  <c r="N287" i="26" s="1"/>
  <c r="H194" i="26"/>
  <c r="O130" i="26"/>
  <c r="M52" i="26"/>
  <c r="N50" i="26"/>
  <c r="C84" i="26"/>
  <c r="C264" i="26"/>
  <c r="L204" i="26"/>
  <c r="L195" i="26" s="1"/>
  <c r="C188" i="26"/>
  <c r="H75" i="26"/>
  <c r="H52" i="26" s="1"/>
  <c r="H51" i="26" s="1"/>
  <c r="H50" i="26" s="1"/>
  <c r="C89" i="26"/>
  <c r="C122" i="26"/>
  <c r="I270" i="26"/>
  <c r="I269" i="26" s="1"/>
  <c r="C238" i="26"/>
  <c r="N286" i="26"/>
  <c r="I231" i="26"/>
  <c r="C184" i="26"/>
  <c r="E75" i="26"/>
  <c r="L53" i="26"/>
  <c r="C216" i="26"/>
  <c r="C160" i="26"/>
  <c r="O75" i="26"/>
  <c r="C58" i="26"/>
  <c r="K52" i="26"/>
  <c r="K51" i="26" s="1"/>
  <c r="K286" i="26"/>
  <c r="H287" i="26"/>
  <c r="J194" i="26"/>
  <c r="J51" i="26" s="1"/>
  <c r="F83" i="26"/>
  <c r="C166" i="26"/>
  <c r="F165" i="26"/>
  <c r="C165" i="26" s="1"/>
  <c r="C179" i="26"/>
  <c r="L83" i="26"/>
  <c r="C252" i="26"/>
  <c r="L230" i="26"/>
  <c r="C151" i="26"/>
  <c r="F187" i="26"/>
  <c r="C187" i="26" s="1"/>
  <c r="C175" i="26"/>
  <c r="F174" i="26"/>
  <c r="C95" i="26"/>
  <c r="C196" i="26"/>
  <c r="C251" i="26"/>
  <c r="C80" i="26"/>
  <c r="F76" i="26"/>
  <c r="F54" i="26"/>
  <c r="O173" i="26"/>
  <c r="G52" i="26"/>
  <c r="G51" i="26" s="1"/>
  <c r="C270" i="26"/>
  <c r="F269" i="26"/>
  <c r="F231" i="26"/>
  <c r="C233" i="26"/>
  <c r="C131" i="26"/>
  <c r="F130" i="26"/>
  <c r="C130" i="26" s="1"/>
  <c r="I83" i="26"/>
  <c r="C205" i="26"/>
  <c r="F204" i="26"/>
  <c r="L75" i="26"/>
  <c r="C31" i="26"/>
  <c r="L26" i="26"/>
  <c r="C283" i="26"/>
  <c r="L174" i="26"/>
  <c r="L173" i="26" s="1"/>
  <c r="I289" i="26"/>
  <c r="I204" i="26"/>
  <c r="I195" i="26" s="1"/>
  <c r="C103" i="26"/>
  <c r="D286" i="26"/>
  <c r="C69" i="26"/>
  <c r="F67" i="26"/>
  <c r="C67" i="26" s="1"/>
  <c r="I130" i="26"/>
  <c r="C77" i="26"/>
  <c r="L289" i="26"/>
  <c r="L288" i="26" s="1"/>
  <c r="I230" i="26" l="1"/>
  <c r="H286" i="26"/>
  <c r="M51" i="26"/>
  <c r="M287" i="26" s="1"/>
  <c r="J286" i="26"/>
  <c r="O52" i="26"/>
  <c r="O51" i="26" s="1"/>
  <c r="O50" i="26" s="1"/>
  <c r="I75" i="26"/>
  <c r="I52" i="26" s="1"/>
  <c r="O286" i="26"/>
  <c r="L194" i="26"/>
  <c r="D50" i="26"/>
  <c r="I286" i="26"/>
  <c r="L52" i="26"/>
  <c r="E52" i="26"/>
  <c r="E51" i="26" s="1"/>
  <c r="E286" i="26"/>
  <c r="L286" i="26"/>
  <c r="J50" i="26"/>
  <c r="J287" i="26"/>
  <c r="C269" i="26"/>
  <c r="F53" i="26"/>
  <c r="C54" i="26"/>
  <c r="C204" i="26"/>
  <c r="F195" i="26"/>
  <c r="C76" i="26"/>
  <c r="F75" i="26"/>
  <c r="I194" i="26"/>
  <c r="I51" i="26" s="1"/>
  <c r="C26" i="26"/>
  <c r="L20" i="26"/>
  <c r="C20" i="26" s="1"/>
  <c r="G287" i="26"/>
  <c r="G50" i="26"/>
  <c r="C174" i="26"/>
  <c r="F173" i="26"/>
  <c r="C173" i="26" s="1"/>
  <c r="I288" i="26"/>
  <c r="C288" i="26" s="1"/>
  <c r="C289" i="26"/>
  <c r="F230" i="26"/>
  <c r="C230" i="26" s="1"/>
  <c r="C231" i="26"/>
  <c r="C83" i="26"/>
  <c r="K50" i="26"/>
  <c r="K287" i="26"/>
  <c r="O287" i="26"/>
  <c r="M50" i="26" l="1"/>
  <c r="C75" i="26"/>
  <c r="L51" i="26"/>
  <c r="L50" i="26" s="1"/>
  <c r="E287" i="26"/>
  <c r="E50" i="26"/>
  <c r="I287" i="26"/>
  <c r="I50" i="26"/>
  <c r="F52" i="26"/>
  <c r="C53" i="26"/>
  <c r="F194" i="26"/>
  <c r="C194" i="26" s="1"/>
  <c r="C195" i="26"/>
  <c r="F286" i="26"/>
  <c r="C286" i="26" s="1"/>
  <c r="L287" i="26" l="1"/>
  <c r="C52" i="26"/>
  <c r="F51" i="26"/>
  <c r="F287" i="26" l="1"/>
  <c r="C287" i="26" s="1"/>
  <c r="C51" i="26"/>
  <c r="F50" i="26"/>
  <c r="C50" i="26" s="1"/>
  <c r="O298" i="25" l="1"/>
  <c r="L298" i="25"/>
  <c r="I298" i="25"/>
  <c r="F298" i="25"/>
  <c r="O297" i="25"/>
  <c r="L297" i="25"/>
  <c r="I297" i="25"/>
  <c r="F297" i="25"/>
  <c r="O296" i="25"/>
  <c r="L296" i="25"/>
  <c r="I296" i="25"/>
  <c r="F296" i="25"/>
  <c r="C296" i="25" s="1"/>
  <c r="O295" i="25"/>
  <c r="L295" i="25"/>
  <c r="I295" i="25"/>
  <c r="F295" i="25"/>
  <c r="C295" i="25" s="1"/>
  <c r="O294" i="25"/>
  <c r="L294" i="25"/>
  <c r="I294" i="25"/>
  <c r="F294" i="25"/>
  <c r="O293" i="25"/>
  <c r="L293" i="25"/>
  <c r="I293" i="25"/>
  <c r="F293" i="25"/>
  <c r="O292" i="25"/>
  <c r="L292" i="25"/>
  <c r="I292" i="25"/>
  <c r="F292" i="25"/>
  <c r="O291" i="25"/>
  <c r="L291" i="25"/>
  <c r="I291" i="25"/>
  <c r="I290" i="25" s="1"/>
  <c r="F291" i="25"/>
  <c r="N290" i="25"/>
  <c r="M290" i="25"/>
  <c r="K290" i="25"/>
  <c r="J290" i="25"/>
  <c r="H290" i="25"/>
  <c r="G290" i="25"/>
  <c r="E290" i="25"/>
  <c r="D290" i="25"/>
  <c r="O285" i="25"/>
  <c r="L285" i="25"/>
  <c r="I285" i="25"/>
  <c r="F285" i="25"/>
  <c r="O284" i="25"/>
  <c r="L284" i="25"/>
  <c r="L283" i="25" s="1"/>
  <c r="I284" i="25"/>
  <c r="F284" i="25"/>
  <c r="F283" i="25" s="1"/>
  <c r="O283" i="25"/>
  <c r="N283" i="25"/>
  <c r="M283" i="25"/>
  <c r="K283" i="25"/>
  <c r="J283" i="25"/>
  <c r="H283" i="25"/>
  <c r="G283" i="25"/>
  <c r="E283" i="25"/>
  <c r="D283" i="25"/>
  <c r="O282" i="25"/>
  <c r="L282" i="25"/>
  <c r="L281" i="25" s="1"/>
  <c r="I282" i="25"/>
  <c r="I281" i="25" s="1"/>
  <c r="F282" i="25"/>
  <c r="O281" i="25"/>
  <c r="N281" i="25"/>
  <c r="M281" i="25"/>
  <c r="K281" i="25"/>
  <c r="J281" i="25"/>
  <c r="H281" i="25"/>
  <c r="G281" i="25"/>
  <c r="E281" i="25"/>
  <c r="D281" i="25"/>
  <c r="O280" i="25"/>
  <c r="L280" i="25"/>
  <c r="I280" i="25"/>
  <c r="F280" i="25"/>
  <c r="O279" i="25"/>
  <c r="L279" i="25"/>
  <c r="I279" i="25"/>
  <c r="F279" i="25"/>
  <c r="O278" i="25"/>
  <c r="L278" i="25"/>
  <c r="I278" i="25"/>
  <c r="F278" i="25"/>
  <c r="O277" i="25"/>
  <c r="L277" i="25"/>
  <c r="I277" i="25"/>
  <c r="F277" i="25"/>
  <c r="N276" i="25"/>
  <c r="M276" i="25"/>
  <c r="K276" i="25"/>
  <c r="J276" i="25"/>
  <c r="H276" i="25"/>
  <c r="G276" i="25"/>
  <c r="E276" i="25"/>
  <c r="D276" i="25"/>
  <c r="O275" i="25"/>
  <c r="L275" i="25"/>
  <c r="I275" i="25"/>
  <c r="F275" i="25"/>
  <c r="O274" i="25"/>
  <c r="L274" i="25"/>
  <c r="I274" i="25"/>
  <c r="F274" i="25"/>
  <c r="O273" i="25"/>
  <c r="O272" i="25" s="1"/>
  <c r="L273" i="25"/>
  <c r="L272" i="25" s="1"/>
  <c r="I273" i="25"/>
  <c r="F273" i="25"/>
  <c r="F272" i="25" s="1"/>
  <c r="N272" i="25"/>
  <c r="M272" i="25"/>
  <c r="M270" i="25" s="1"/>
  <c r="K272" i="25"/>
  <c r="K270" i="25" s="1"/>
  <c r="K269" i="25" s="1"/>
  <c r="J272" i="25"/>
  <c r="H272" i="25"/>
  <c r="H270" i="25" s="1"/>
  <c r="H269" i="25" s="1"/>
  <c r="G272" i="25"/>
  <c r="E272" i="25"/>
  <c r="D272" i="25"/>
  <c r="O271" i="25"/>
  <c r="L271" i="25"/>
  <c r="I271" i="25"/>
  <c r="F271" i="25"/>
  <c r="G270" i="25"/>
  <c r="O268" i="25"/>
  <c r="L268" i="25"/>
  <c r="I268" i="25"/>
  <c r="F268" i="25"/>
  <c r="O267" i="25"/>
  <c r="L267" i="25"/>
  <c r="I267" i="25"/>
  <c r="F267" i="25"/>
  <c r="C267" i="25" s="1"/>
  <c r="O266" i="25"/>
  <c r="L266" i="25"/>
  <c r="I266" i="25"/>
  <c r="F266" i="25"/>
  <c r="O265" i="25"/>
  <c r="L265" i="25"/>
  <c r="I265" i="25"/>
  <c r="F265" i="25"/>
  <c r="N264" i="25"/>
  <c r="M264" i="25"/>
  <c r="K264" i="25"/>
  <c r="J264" i="25"/>
  <c r="H264" i="25"/>
  <c r="G264" i="25"/>
  <c r="E264" i="25"/>
  <c r="D264" i="25"/>
  <c r="O263" i="25"/>
  <c r="L263" i="25"/>
  <c r="I263" i="25"/>
  <c r="F263" i="25"/>
  <c r="O262" i="25"/>
  <c r="L262" i="25"/>
  <c r="I262" i="25"/>
  <c r="F262" i="25"/>
  <c r="O261" i="25"/>
  <c r="O260" i="25" s="1"/>
  <c r="L261" i="25"/>
  <c r="L260" i="25" s="1"/>
  <c r="I261" i="25"/>
  <c r="F261" i="25"/>
  <c r="N260" i="25"/>
  <c r="M260" i="25"/>
  <c r="M259" i="25" s="1"/>
  <c r="K260" i="25"/>
  <c r="K259" i="25" s="1"/>
  <c r="J260" i="25"/>
  <c r="H260" i="25"/>
  <c r="H259" i="25" s="1"/>
  <c r="G260" i="25"/>
  <c r="E260" i="25"/>
  <c r="E259" i="25" s="1"/>
  <c r="D260"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F253" i="25"/>
  <c r="N252" i="25"/>
  <c r="N251" i="25" s="1"/>
  <c r="M252" i="25"/>
  <c r="M251" i="25" s="1"/>
  <c r="K252" i="25"/>
  <c r="J252" i="25"/>
  <c r="J251" i="25" s="1"/>
  <c r="H252" i="25"/>
  <c r="H251" i="25" s="1"/>
  <c r="G252" i="25"/>
  <c r="G251" i="25" s="1"/>
  <c r="E252" i="25"/>
  <c r="D252" i="25"/>
  <c r="D251" i="25" s="1"/>
  <c r="K251" i="25"/>
  <c r="E251" i="25"/>
  <c r="O250" i="25"/>
  <c r="L250" i="25"/>
  <c r="I250" i="25"/>
  <c r="F250" i="25"/>
  <c r="O249" i="25"/>
  <c r="L249" i="25"/>
  <c r="I249" i="25"/>
  <c r="F249" i="25"/>
  <c r="O248" i="25"/>
  <c r="L248" i="25"/>
  <c r="I248" i="25"/>
  <c r="F248" i="25"/>
  <c r="O247" i="25"/>
  <c r="O246" i="25" s="1"/>
  <c r="L247" i="25"/>
  <c r="I247" i="25"/>
  <c r="I246" i="25" s="1"/>
  <c r="F247"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L238" i="25" s="1"/>
  <c r="I239" i="25"/>
  <c r="F239" i="25"/>
  <c r="N238" i="25"/>
  <c r="M238" i="25"/>
  <c r="K238" i="25"/>
  <c r="J238" i="25"/>
  <c r="H238" i="25"/>
  <c r="G238" i="25"/>
  <c r="E238" i="25"/>
  <c r="D238" i="25"/>
  <c r="O237" i="25"/>
  <c r="L237" i="25"/>
  <c r="I237" i="25"/>
  <c r="F237" i="25"/>
  <c r="O236" i="25"/>
  <c r="L236" i="25"/>
  <c r="L235" i="25" s="1"/>
  <c r="I236" i="25"/>
  <c r="F236" i="25"/>
  <c r="O235" i="25"/>
  <c r="N235" i="25"/>
  <c r="M235" i="25"/>
  <c r="K235" i="25"/>
  <c r="J235" i="25"/>
  <c r="H235" i="25"/>
  <c r="G235" i="25"/>
  <c r="F235" i="25"/>
  <c r="E235" i="25"/>
  <c r="D235" i="25"/>
  <c r="O234" i="25"/>
  <c r="L234" i="25"/>
  <c r="L233" i="25" s="1"/>
  <c r="I234" i="25"/>
  <c r="F234" i="25"/>
  <c r="O233" i="25"/>
  <c r="N233" i="25"/>
  <c r="M233" i="25"/>
  <c r="K233" i="25"/>
  <c r="J233" i="25"/>
  <c r="I233" i="25"/>
  <c r="H233" i="25"/>
  <c r="G233" i="25"/>
  <c r="E233" i="25"/>
  <c r="E231" i="25" s="1"/>
  <c r="D233" i="25"/>
  <c r="O232" i="25"/>
  <c r="L232" i="25"/>
  <c r="I232" i="25"/>
  <c r="F232" i="25"/>
  <c r="O229" i="25"/>
  <c r="L229" i="25"/>
  <c r="I229" i="25"/>
  <c r="F229" i="25"/>
  <c r="O228" i="25"/>
  <c r="L228" i="25"/>
  <c r="L227" i="25" s="1"/>
  <c r="I228" i="25"/>
  <c r="I227" i="25" s="1"/>
  <c r="F228" i="25"/>
  <c r="O227" i="25"/>
  <c r="N227" i="25"/>
  <c r="M227" i="25"/>
  <c r="K227" i="25"/>
  <c r="J227" i="25"/>
  <c r="H227" i="25"/>
  <c r="G227" i="25"/>
  <c r="F227" i="25"/>
  <c r="E227" i="25"/>
  <c r="D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O219" i="25"/>
  <c r="L219" i="25"/>
  <c r="I219" i="25"/>
  <c r="F219" i="25"/>
  <c r="O218" i="25"/>
  <c r="L218" i="25"/>
  <c r="I218" i="25"/>
  <c r="F218" i="25"/>
  <c r="O217" i="25"/>
  <c r="L217" i="25"/>
  <c r="I217" i="25"/>
  <c r="F217" i="25"/>
  <c r="N216" i="25"/>
  <c r="M216" i="25"/>
  <c r="K216" i="25"/>
  <c r="J216" i="25"/>
  <c r="H216" i="25"/>
  <c r="G216" i="25"/>
  <c r="E216" i="25"/>
  <c r="D216" i="25"/>
  <c r="O215" i="25"/>
  <c r="L215" i="25"/>
  <c r="I215" i="25"/>
  <c r="F215" i="25"/>
  <c r="O214" i="25"/>
  <c r="L214" i="25"/>
  <c r="I214" i="25"/>
  <c r="F214" i="25"/>
  <c r="O213" i="25"/>
  <c r="L213" i="25"/>
  <c r="I213" i="25"/>
  <c r="F213" i="25"/>
  <c r="O212" i="25"/>
  <c r="L212" i="25"/>
  <c r="I212" i="25"/>
  <c r="F212" i="25"/>
  <c r="O211" i="25"/>
  <c r="L211" i="25"/>
  <c r="I211" i="25"/>
  <c r="F211" i="25"/>
  <c r="C211" i="25" s="1"/>
  <c r="O210" i="25"/>
  <c r="L210" i="25"/>
  <c r="I210" i="25"/>
  <c r="F210" i="25"/>
  <c r="O209" i="25"/>
  <c r="L209" i="25"/>
  <c r="I209" i="25"/>
  <c r="F209" i="25"/>
  <c r="O208" i="25"/>
  <c r="L208" i="25"/>
  <c r="I208" i="25"/>
  <c r="F208" i="25"/>
  <c r="O207" i="25"/>
  <c r="L207" i="25"/>
  <c r="I207" i="25"/>
  <c r="F207" i="25"/>
  <c r="O206" i="25"/>
  <c r="L206" i="25"/>
  <c r="I206" i="25"/>
  <c r="I205" i="25" s="1"/>
  <c r="F206" i="25"/>
  <c r="N205" i="25"/>
  <c r="M205" i="25"/>
  <c r="K205" i="25"/>
  <c r="J205" i="25"/>
  <c r="H205" i="25"/>
  <c r="G205" i="25"/>
  <c r="E205" i="25"/>
  <c r="E204" i="25" s="1"/>
  <c r="D205" i="25"/>
  <c r="D204" i="25" s="1"/>
  <c r="O203" i="25"/>
  <c r="L203" i="25"/>
  <c r="I203" i="25"/>
  <c r="F203" i="25"/>
  <c r="O202" i="25"/>
  <c r="L202" i="25"/>
  <c r="I202" i="25"/>
  <c r="F202" i="25"/>
  <c r="O201" i="25"/>
  <c r="L201" i="25"/>
  <c r="I201" i="25"/>
  <c r="F201" i="25"/>
  <c r="O200" i="25"/>
  <c r="L200" i="25"/>
  <c r="I200" i="25"/>
  <c r="F200" i="25"/>
  <c r="O199" i="25"/>
  <c r="O198" i="25" s="1"/>
  <c r="L199" i="25"/>
  <c r="I199" i="25"/>
  <c r="I198" i="25" s="1"/>
  <c r="F199" i="25"/>
  <c r="N198" i="25"/>
  <c r="M198" i="25"/>
  <c r="M196" i="25" s="1"/>
  <c r="K198" i="25"/>
  <c r="K196" i="25" s="1"/>
  <c r="J198" i="25"/>
  <c r="J196" i="25" s="1"/>
  <c r="H198" i="25"/>
  <c r="H196" i="25" s="1"/>
  <c r="G198" i="25"/>
  <c r="E198" i="25"/>
  <c r="E196" i="25" s="1"/>
  <c r="D198" i="25"/>
  <c r="D196" i="25" s="1"/>
  <c r="O197" i="25"/>
  <c r="L197" i="25"/>
  <c r="I197" i="25"/>
  <c r="F197" i="25"/>
  <c r="N196" i="25"/>
  <c r="G196" i="25"/>
  <c r="O193" i="25"/>
  <c r="O192" i="25" s="1"/>
  <c r="O191" i="25" s="1"/>
  <c r="L193" i="25"/>
  <c r="L192" i="25" s="1"/>
  <c r="L191" i="25" s="1"/>
  <c r="I193" i="25"/>
  <c r="F193" i="25"/>
  <c r="N192" i="25"/>
  <c r="N191" i="25" s="1"/>
  <c r="M192" i="25"/>
  <c r="M191" i="25" s="1"/>
  <c r="K192" i="25"/>
  <c r="K191" i="25" s="1"/>
  <c r="J192" i="25"/>
  <c r="J191" i="25" s="1"/>
  <c r="H192" i="25"/>
  <c r="H191" i="25" s="1"/>
  <c r="G192" i="25"/>
  <c r="G191" i="25" s="1"/>
  <c r="F192" i="25"/>
  <c r="E192" i="25"/>
  <c r="D192" i="25"/>
  <c r="E191" i="25"/>
  <c r="D191" i="25"/>
  <c r="O190" i="25"/>
  <c r="L190" i="25"/>
  <c r="I190" i="25"/>
  <c r="F190" i="25"/>
  <c r="O189" i="25"/>
  <c r="L189" i="25"/>
  <c r="I189" i="25"/>
  <c r="F189" i="25"/>
  <c r="F188" i="25" s="1"/>
  <c r="O188" i="25"/>
  <c r="N188" i="25"/>
  <c r="M188" i="25"/>
  <c r="L188" i="25"/>
  <c r="K188" i="25"/>
  <c r="J188" i="25"/>
  <c r="H188" i="25"/>
  <c r="G188" i="25"/>
  <c r="E188" i="25"/>
  <c r="D188" i="25"/>
  <c r="O186" i="25"/>
  <c r="L186" i="25"/>
  <c r="I186" i="25"/>
  <c r="F186" i="25"/>
  <c r="O185" i="25"/>
  <c r="L185" i="25"/>
  <c r="L184" i="25" s="1"/>
  <c r="I185" i="25"/>
  <c r="F185" i="25"/>
  <c r="N184" i="25"/>
  <c r="M184" i="25"/>
  <c r="K184" i="25"/>
  <c r="J184" i="25"/>
  <c r="I184" i="25"/>
  <c r="H184" i="25"/>
  <c r="G184" i="25"/>
  <c r="E184" i="25"/>
  <c r="D184" i="25"/>
  <c r="O183" i="25"/>
  <c r="L183" i="25"/>
  <c r="I183" i="25"/>
  <c r="F183" i="25"/>
  <c r="O182" i="25"/>
  <c r="L182" i="25"/>
  <c r="I182" i="25"/>
  <c r="F182" i="25"/>
  <c r="O181" i="25"/>
  <c r="L181" i="25"/>
  <c r="I181" i="25"/>
  <c r="F181" i="25"/>
  <c r="O180" i="25"/>
  <c r="L180" i="25"/>
  <c r="I180" i="25"/>
  <c r="F180" i="25"/>
  <c r="F179" i="25" s="1"/>
  <c r="N179" i="25"/>
  <c r="M179" i="25"/>
  <c r="K179" i="25"/>
  <c r="J179" i="25"/>
  <c r="H179" i="25"/>
  <c r="G179" i="25"/>
  <c r="E179" i="25"/>
  <c r="D179" i="25"/>
  <c r="O178" i="25"/>
  <c r="L178" i="25"/>
  <c r="I178" i="25"/>
  <c r="F178" i="25"/>
  <c r="O177" i="25"/>
  <c r="L177" i="25"/>
  <c r="I177" i="25"/>
  <c r="F177" i="25"/>
  <c r="O176" i="25"/>
  <c r="L176" i="25"/>
  <c r="I176" i="25"/>
  <c r="F176" i="25"/>
  <c r="F175" i="25" s="1"/>
  <c r="N175" i="25"/>
  <c r="N174" i="25" s="1"/>
  <c r="M175" i="25"/>
  <c r="K175" i="25"/>
  <c r="J175" i="25"/>
  <c r="H175" i="25"/>
  <c r="H174" i="25" s="1"/>
  <c r="H173" i="25" s="1"/>
  <c r="G175" i="25"/>
  <c r="E175" i="25"/>
  <c r="D175" i="25"/>
  <c r="D174" i="25" s="1"/>
  <c r="D173" i="25" s="1"/>
  <c r="K174" i="25"/>
  <c r="K173" i="25" s="1"/>
  <c r="G174" i="25"/>
  <c r="G173" i="25" s="1"/>
  <c r="O172" i="25"/>
  <c r="L172" i="25"/>
  <c r="I172" i="25"/>
  <c r="F172" i="25"/>
  <c r="O171" i="25"/>
  <c r="L171" i="25"/>
  <c r="I171" i="25"/>
  <c r="F171" i="25"/>
  <c r="O170" i="25"/>
  <c r="L170" i="25"/>
  <c r="I170" i="25"/>
  <c r="F170" i="25"/>
  <c r="O169" i="25"/>
  <c r="L169" i="25"/>
  <c r="I169" i="25"/>
  <c r="F169" i="25"/>
  <c r="O168" i="25"/>
  <c r="L168" i="25"/>
  <c r="I168" i="25"/>
  <c r="F168" i="25"/>
  <c r="O167" i="25"/>
  <c r="L167" i="25"/>
  <c r="I167" i="25"/>
  <c r="I166" i="25" s="1"/>
  <c r="I165" i="25" s="1"/>
  <c r="F167" i="25"/>
  <c r="N166" i="25"/>
  <c r="N165" i="25" s="1"/>
  <c r="M166" i="25"/>
  <c r="M165" i="25" s="1"/>
  <c r="K166" i="25"/>
  <c r="K165" i="25" s="1"/>
  <c r="J166" i="25"/>
  <c r="J165" i="25" s="1"/>
  <c r="H166" i="25"/>
  <c r="H165" i="25" s="1"/>
  <c r="G166" i="25"/>
  <c r="G165" i="25" s="1"/>
  <c r="E166" i="25"/>
  <c r="E165" i="25" s="1"/>
  <c r="D166" i="25"/>
  <c r="D165" i="25"/>
  <c r="O164" i="25"/>
  <c r="L164" i="25"/>
  <c r="I164" i="25"/>
  <c r="F164" i="25"/>
  <c r="O163" i="25"/>
  <c r="L163" i="25"/>
  <c r="I163" i="25"/>
  <c r="F163" i="25"/>
  <c r="O162" i="25"/>
  <c r="L162" i="25"/>
  <c r="I162" i="25"/>
  <c r="F162" i="25"/>
  <c r="O161" i="25"/>
  <c r="L161" i="25"/>
  <c r="L160" i="25" s="1"/>
  <c r="I161" i="25"/>
  <c r="I160" i="25" s="1"/>
  <c r="F161" i="25"/>
  <c r="N160" i="25"/>
  <c r="M160" i="25"/>
  <c r="K160" i="25"/>
  <c r="J160" i="25"/>
  <c r="H160" i="25"/>
  <c r="G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I152" i="25"/>
  <c r="F152"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L146" i="25"/>
  <c r="I146" i="25"/>
  <c r="F146" i="25"/>
  <c r="O145" i="25"/>
  <c r="L145" i="25"/>
  <c r="I145" i="25"/>
  <c r="I144" i="25" s="1"/>
  <c r="F145" i="25"/>
  <c r="N144" i="25"/>
  <c r="M144" i="25"/>
  <c r="K144" i="25"/>
  <c r="J144" i="25"/>
  <c r="H144" i="25"/>
  <c r="G144" i="25"/>
  <c r="E144" i="25"/>
  <c r="D144" i="25"/>
  <c r="O143" i="25"/>
  <c r="L143" i="25"/>
  <c r="I143" i="25"/>
  <c r="F143" i="25"/>
  <c r="O142" i="25"/>
  <c r="O141" i="25" s="1"/>
  <c r="L142" i="25"/>
  <c r="I142" i="25"/>
  <c r="I141" i="25" s="1"/>
  <c r="F142" i="25"/>
  <c r="N141" i="25"/>
  <c r="M141" i="25"/>
  <c r="K141" i="25"/>
  <c r="J141" i="25"/>
  <c r="H141" i="25"/>
  <c r="G141" i="25"/>
  <c r="F141" i="25"/>
  <c r="E141" i="25"/>
  <c r="D141" i="25"/>
  <c r="O140" i="25"/>
  <c r="L140" i="25"/>
  <c r="I140" i="25"/>
  <c r="F140" i="25"/>
  <c r="O139" i="25"/>
  <c r="L139" i="25"/>
  <c r="I139" i="25"/>
  <c r="F139" i="25"/>
  <c r="O138" i="25"/>
  <c r="L138" i="25"/>
  <c r="I138" i="25"/>
  <c r="F138" i="25"/>
  <c r="O137" i="25"/>
  <c r="L137" i="25"/>
  <c r="I137" i="25"/>
  <c r="I136" i="25" s="1"/>
  <c r="F137" i="25"/>
  <c r="N136" i="25"/>
  <c r="M136" i="25"/>
  <c r="K136" i="25"/>
  <c r="J136" i="25"/>
  <c r="H136" i="25"/>
  <c r="G136" i="25"/>
  <c r="E136" i="25"/>
  <c r="D136" i="25"/>
  <c r="O135" i="25"/>
  <c r="L135" i="25"/>
  <c r="I135" i="25"/>
  <c r="F135" i="25"/>
  <c r="O134" i="25"/>
  <c r="L134" i="25"/>
  <c r="I134" i="25"/>
  <c r="F134" i="25"/>
  <c r="O133" i="25"/>
  <c r="L133" i="25"/>
  <c r="I133" i="25"/>
  <c r="F133" i="25"/>
  <c r="O132" i="25"/>
  <c r="L132" i="25"/>
  <c r="I132" i="25"/>
  <c r="I131" i="25" s="1"/>
  <c r="F132" i="25"/>
  <c r="N131" i="25"/>
  <c r="M131" i="25"/>
  <c r="K131" i="25"/>
  <c r="J131" i="25"/>
  <c r="H131" i="25"/>
  <c r="G131" i="25"/>
  <c r="E131" i="25"/>
  <c r="D131" i="25"/>
  <c r="O129" i="25"/>
  <c r="O128" i="25" s="1"/>
  <c r="L129" i="25"/>
  <c r="L128" i="25" s="1"/>
  <c r="I129" i="25"/>
  <c r="I128" i="25" s="1"/>
  <c r="F129" i="25"/>
  <c r="N128" i="25"/>
  <c r="M128" i="25"/>
  <c r="K128" i="25"/>
  <c r="J128" i="25"/>
  <c r="H128" i="25"/>
  <c r="G128" i="25"/>
  <c r="E128" i="25"/>
  <c r="D128" i="25"/>
  <c r="O127" i="25"/>
  <c r="L127" i="25"/>
  <c r="I127" i="25"/>
  <c r="F127" i="25"/>
  <c r="O126" i="25"/>
  <c r="L126" i="25"/>
  <c r="I126" i="25"/>
  <c r="F126" i="25"/>
  <c r="O125" i="25"/>
  <c r="L125" i="25"/>
  <c r="I125" i="25"/>
  <c r="F125" i="25"/>
  <c r="O124" i="25"/>
  <c r="L124" i="25"/>
  <c r="I124" i="25"/>
  <c r="F124" i="25"/>
  <c r="O123" i="25"/>
  <c r="L123" i="25"/>
  <c r="L122" i="25" s="1"/>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O116" i="25" s="1"/>
  <c r="L117" i="25"/>
  <c r="I117" i="25"/>
  <c r="F117" i="25"/>
  <c r="N116" i="25"/>
  <c r="M116" i="25"/>
  <c r="K116" i="25"/>
  <c r="J116" i="25"/>
  <c r="I116" i="25"/>
  <c r="H116" i="25"/>
  <c r="G116" i="25"/>
  <c r="E116" i="25"/>
  <c r="D116" i="25"/>
  <c r="O115" i="25"/>
  <c r="L115" i="25"/>
  <c r="I115" i="25"/>
  <c r="F115" i="25"/>
  <c r="O114" i="25"/>
  <c r="L114" i="25"/>
  <c r="I114" i="25"/>
  <c r="F114" i="25"/>
  <c r="O113" i="25"/>
  <c r="O112" i="25" s="1"/>
  <c r="L113" i="25"/>
  <c r="I113" i="25"/>
  <c r="I112" i="25" s="1"/>
  <c r="F113" i="25"/>
  <c r="N112" i="25"/>
  <c r="M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F98" i="25"/>
  <c r="O97" i="25"/>
  <c r="L97" i="25"/>
  <c r="I97" i="25"/>
  <c r="F97" i="25"/>
  <c r="O96" i="25"/>
  <c r="L96" i="25"/>
  <c r="I96" i="25"/>
  <c r="F96" i="25"/>
  <c r="F95" i="25" s="1"/>
  <c r="N95" i="25"/>
  <c r="M95" i="25"/>
  <c r="K95" i="25"/>
  <c r="J95" i="25"/>
  <c r="H95" i="25"/>
  <c r="G95" i="25"/>
  <c r="E95" i="25"/>
  <c r="D95" i="25"/>
  <c r="O94" i="25"/>
  <c r="L94" i="25"/>
  <c r="I94" i="25"/>
  <c r="F94" i="25"/>
  <c r="O93" i="25"/>
  <c r="L93" i="25"/>
  <c r="I93" i="25"/>
  <c r="F93" i="25"/>
  <c r="O92" i="25"/>
  <c r="L92" i="25"/>
  <c r="I92" i="25"/>
  <c r="F92" i="25"/>
  <c r="O91" i="25"/>
  <c r="L91" i="25"/>
  <c r="I91" i="25"/>
  <c r="F91" i="25"/>
  <c r="O90" i="25"/>
  <c r="L90" i="25"/>
  <c r="L89" i="25" s="1"/>
  <c r="I90" i="25"/>
  <c r="F90" i="25"/>
  <c r="N89" i="25"/>
  <c r="M89" i="25"/>
  <c r="K89" i="25"/>
  <c r="J89" i="25"/>
  <c r="H89" i="25"/>
  <c r="G89" i="25"/>
  <c r="E89" i="25"/>
  <c r="D89" i="25"/>
  <c r="O88" i="25"/>
  <c r="L88" i="25"/>
  <c r="I88" i="25"/>
  <c r="F88" i="25"/>
  <c r="O87" i="25"/>
  <c r="L87" i="25"/>
  <c r="I87" i="25"/>
  <c r="F87" i="25"/>
  <c r="O86" i="25"/>
  <c r="L86" i="25"/>
  <c r="I86" i="25"/>
  <c r="F86" i="25"/>
  <c r="O85" i="25"/>
  <c r="L85" i="25"/>
  <c r="L84" i="25" s="1"/>
  <c r="I85" i="25"/>
  <c r="F85" i="25"/>
  <c r="F84" i="25" s="1"/>
  <c r="N84" i="25"/>
  <c r="M84" i="25"/>
  <c r="K84" i="25"/>
  <c r="J84" i="25"/>
  <c r="H84" i="25"/>
  <c r="G84" i="25"/>
  <c r="E84" i="25"/>
  <c r="D84" i="25"/>
  <c r="O82" i="25"/>
  <c r="L82" i="25"/>
  <c r="I82" i="25"/>
  <c r="F82" i="25"/>
  <c r="O81" i="25"/>
  <c r="L81" i="25"/>
  <c r="L80" i="25" s="1"/>
  <c r="I81" i="25"/>
  <c r="F81" i="25"/>
  <c r="N80" i="25"/>
  <c r="M80" i="25"/>
  <c r="K80" i="25"/>
  <c r="J80" i="25"/>
  <c r="H80" i="25"/>
  <c r="G80" i="25"/>
  <c r="E80" i="25"/>
  <c r="D80" i="25"/>
  <c r="O79" i="25"/>
  <c r="L79" i="25"/>
  <c r="I79" i="25"/>
  <c r="F79" i="25"/>
  <c r="O78" i="25"/>
  <c r="O77" i="25" s="1"/>
  <c r="L78" i="25"/>
  <c r="L77" i="25" s="1"/>
  <c r="L76" i="25" s="1"/>
  <c r="I78" i="25"/>
  <c r="I77" i="25" s="1"/>
  <c r="F78" i="25"/>
  <c r="F77" i="25" s="1"/>
  <c r="N77" i="25"/>
  <c r="M77" i="25"/>
  <c r="M76" i="25" s="1"/>
  <c r="K77" i="25"/>
  <c r="K76" i="25" s="1"/>
  <c r="J77" i="25"/>
  <c r="H77" i="25"/>
  <c r="H76" i="25" s="1"/>
  <c r="G77" i="25"/>
  <c r="G76" i="25" s="1"/>
  <c r="E77" i="25"/>
  <c r="E76" i="25" s="1"/>
  <c r="D77" i="25"/>
  <c r="O74" i="25"/>
  <c r="L74" i="25"/>
  <c r="I74" i="25"/>
  <c r="F74" i="25"/>
  <c r="O73" i="25"/>
  <c r="L73" i="25"/>
  <c r="I73" i="25"/>
  <c r="F73" i="25"/>
  <c r="O72" i="25"/>
  <c r="L72" i="25"/>
  <c r="I72" i="25"/>
  <c r="F72" i="25"/>
  <c r="O71" i="25"/>
  <c r="L71" i="25"/>
  <c r="I71" i="25"/>
  <c r="F71" i="25"/>
  <c r="O70" i="25"/>
  <c r="O69" i="25" s="1"/>
  <c r="L70" i="25"/>
  <c r="L69" i="25" s="1"/>
  <c r="I70" i="25"/>
  <c r="I69" i="25" s="1"/>
  <c r="F70" i="25"/>
  <c r="N69" i="25"/>
  <c r="M69" i="25"/>
  <c r="M67" i="25" s="1"/>
  <c r="K69" i="25"/>
  <c r="K67" i="25" s="1"/>
  <c r="J69" i="25"/>
  <c r="J67" i="25" s="1"/>
  <c r="H69" i="25"/>
  <c r="H67" i="25" s="1"/>
  <c r="G69" i="25"/>
  <c r="G67" i="25" s="1"/>
  <c r="E69" i="25"/>
  <c r="E67" i="25" s="1"/>
  <c r="D69" i="25"/>
  <c r="D67" i="25" s="1"/>
  <c r="O68" i="25"/>
  <c r="O67" i="25" s="1"/>
  <c r="L68" i="25"/>
  <c r="I68" i="25"/>
  <c r="F68" i="25"/>
  <c r="N67"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L59" i="25"/>
  <c r="L58" i="25" s="1"/>
  <c r="I59" i="25"/>
  <c r="F59" i="25"/>
  <c r="F58" i="25" s="1"/>
  <c r="O58" i="25"/>
  <c r="N58" i="25"/>
  <c r="M58" i="25"/>
  <c r="K58" i="25"/>
  <c r="J58" i="25"/>
  <c r="H58" i="25"/>
  <c r="G58" i="25"/>
  <c r="E58" i="25"/>
  <c r="D58" i="25"/>
  <c r="O57" i="25"/>
  <c r="L57" i="25"/>
  <c r="I57" i="25"/>
  <c r="F57" i="25"/>
  <c r="O56" i="25"/>
  <c r="O55" i="25" s="1"/>
  <c r="L56" i="25"/>
  <c r="L55" i="25" s="1"/>
  <c r="L54" i="25" s="1"/>
  <c r="I56" i="25"/>
  <c r="I55" i="25" s="1"/>
  <c r="F56" i="25"/>
  <c r="F55" i="25" s="1"/>
  <c r="N55" i="25"/>
  <c r="N54" i="25" s="1"/>
  <c r="M55" i="25"/>
  <c r="M54" i="25" s="1"/>
  <c r="K55" i="25"/>
  <c r="J55" i="25"/>
  <c r="H55" i="25"/>
  <c r="G55" i="25"/>
  <c r="E55" i="25"/>
  <c r="D55" i="25"/>
  <c r="O47" i="25"/>
  <c r="C47" i="25" s="1"/>
  <c r="O46" i="25"/>
  <c r="C46" i="25" s="1"/>
  <c r="N45" i="25"/>
  <c r="M45" i="25"/>
  <c r="L44" i="25"/>
  <c r="L43" i="25" s="1"/>
  <c r="I44" i="25"/>
  <c r="I43" i="25" s="1"/>
  <c r="F44" i="25"/>
  <c r="K43" i="25"/>
  <c r="J43" i="25"/>
  <c r="H43" i="25"/>
  <c r="G43" i="25"/>
  <c r="E43" i="25"/>
  <c r="D43" i="25"/>
  <c r="F42" i="25"/>
  <c r="F41" i="25" s="1"/>
  <c r="C41" i="25" s="1"/>
  <c r="E41" i="25"/>
  <c r="D41" i="25"/>
  <c r="L40" i="25"/>
  <c r="C40" i="25" s="1"/>
  <c r="L39" i="25"/>
  <c r="C39" i="25" s="1"/>
  <c r="L38" i="25"/>
  <c r="C38" i="25" s="1"/>
  <c r="L37" i="25"/>
  <c r="C37" i="25" s="1"/>
  <c r="K36" i="25"/>
  <c r="J36" i="25"/>
  <c r="L35" i="25"/>
  <c r="C35" i="25" s="1"/>
  <c r="L34" i="25"/>
  <c r="K33" i="25"/>
  <c r="J33" i="25"/>
  <c r="L32" i="25"/>
  <c r="L31" i="25" s="1"/>
  <c r="K31" i="25"/>
  <c r="J31" i="25"/>
  <c r="L30" i="25"/>
  <c r="C30" i="25" s="1"/>
  <c r="L29" i="25"/>
  <c r="C29" i="25" s="1"/>
  <c r="L28" i="25"/>
  <c r="C28" i="25" s="1"/>
  <c r="K27" i="25"/>
  <c r="J27" i="25"/>
  <c r="F25" i="25"/>
  <c r="C25" i="25" s="1"/>
  <c r="I24" i="25"/>
  <c r="F24" i="25"/>
  <c r="O23" i="25"/>
  <c r="L23" i="25"/>
  <c r="I23" i="25"/>
  <c r="F23" i="25"/>
  <c r="O22" i="25"/>
  <c r="L22" i="25"/>
  <c r="L21" i="25" s="1"/>
  <c r="I22" i="25"/>
  <c r="F22" i="25"/>
  <c r="F21" i="25" s="1"/>
  <c r="O21" i="25"/>
  <c r="N21" i="25"/>
  <c r="N289" i="25" s="1"/>
  <c r="N288" i="25" s="1"/>
  <c r="M21" i="25"/>
  <c r="K21" i="25"/>
  <c r="J21" i="25"/>
  <c r="H21" i="25"/>
  <c r="H289" i="25" s="1"/>
  <c r="G21" i="25"/>
  <c r="G289" i="25" s="1"/>
  <c r="G288" i="25" s="1"/>
  <c r="E21" i="25"/>
  <c r="D21" i="25"/>
  <c r="I80" i="25" l="1"/>
  <c r="C66" i="25"/>
  <c r="C182" i="25"/>
  <c r="H187" i="25"/>
  <c r="M187" i="25"/>
  <c r="E187" i="25"/>
  <c r="C255" i="25"/>
  <c r="D270" i="25"/>
  <c r="D269" i="25" s="1"/>
  <c r="D20" i="25"/>
  <c r="C74" i="25"/>
  <c r="O80" i="25"/>
  <c r="C162" i="25"/>
  <c r="C163" i="25"/>
  <c r="D187" i="25"/>
  <c r="C94" i="25"/>
  <c r="C102" i="25"/>
  <c r="C104" i="25"/>
  <c r="C105" i="25"/>
  <c r="C110" i="25"/>
  <c r="C114" i="25"/>
  <c r="C115" i="25"/>
  <c r="G231" i="25"/>
  <c r="E270" i="25"/>
  <c r="E269" i="25" s="1"/>
  <c r="L33" i="25"/>
  <c r="C33" i="25" s="1"/>
  <c r="G54" i="25"/>
  <c r="K54" i="25"/>
  <c r="K53" i="25" s="1"/>
  <c r="C61" i="25"/>
  <c r="C63" i="25"/>
  <c r="C65" i="25"/>
  <c r="M83" i="25"/>
  <c r="C158" i="25"/>
  <c r="C178" i="25"/>
  <c r="C254" i="25"/>
  <c r="C271" i="25"/>
  <c r="N20" i="25"/>
  <c r="C82" i="25"/>
  <c r="E130" i="25"/>
  <c r="K130" i="25"/>
  <c r="C138" i="25"/>
  <c r="G130" i="25"/>
  <c r="C44" i="25"/>
  <c r="C81" i="25"/>
  <c r="J54" i="25"/>
  <c r="J53" i="25" s="1"/>
  <c r="C199" i="25"/>
  <c r="C203" i="25"/>
  <c r="J231" i="25"/>
  <c r="C263" i="25"/>
  <c r="G83" i="25"/>
  <c r="G75" i="25" s="1"/>
  <c r="J83" i="25"/>
  <c r="J26" i="25"/>
  <c r="O45" i="25"/>
  <c r="C45" i="25" s="1"/>
  <c r="C72" i="25"/>
  <c r="H83" i="25"/>
  <c r="C98" i="25"/>
  <c r="C118" i="25"/>
  <c r="C126" i="25"/>
  <c r="L131" i="25"/>
  <c r="C142" i="25"/>
  <c r="L175" i="25"/>
  <c r="J187" i="25"/>
  <c r="N187" i="25"/>
  <c r="F198" i="25"/>
  <c r="C201" i="25"/>
  <c r="C207" i="25"/>
  <c r="C209" i="25"/>
  <c r="C210" i="25"/>
  <c r="O216" i="25"/>
  <c r="M231" i="25"/>
  <c r="M230" i="25" s="1"/>
  <c r="M194" i="25" s="1"/>
  <c r="G259" i="25"/>
  <c r="C279" i="25"/>
  <c r="C293" i="25"/>
  <c r="L144" i="25"/>
  <c r="L27" i="25"/>
  <c r="C27" i="25" s="1"/>
  <c r="L36" i="25"/>
  <c r="C36" i="25" s="1"/>
  <c r="E54" i="25"/>
  <c r="E53" i="25" s="1"/>
  <c r="D76" i="25"/>
  <c r="D83" i="25"/>
  <c r="L136" i="25"/>
  <c r="C146" i="25"/>
  <c r="C154" i="25"/>
  <c r="C155" i="25"/>
  <c r="C157" i="25"/>
  <c r="O166" i="25"/>
  <c r="O165" i="25" s="1"/>
  <c r="C177" i="25"/>
  <c r="C186" i="25"/>
  <c r="C215" i="25"/>
  <c r="C219" i="25"/>
  <c r="C223" i="25"/>
  <c r="C226" i="25"/>
  <c r="H204" i="25"/>
  <c r="N231" i="25"/>
  <c r="K231" i="25"/>
  <c r="K230" i="25" s="1"/>
  <c r="C239" i="25"/>
  <c r="C247" i="25"/>
  <c r="C275" i="25"/>
  <c r="L290" i="25"/>
  <c r="O122" i="25"/>
  <c r="E289" i="25"/>
  <c r="E288" i="25" s="1"/>
  <c r="K289" i="25"/>
  <c r="K288" i="25" s="1"/>
  <c r="C24" i="25"/>
  <c r="C32" i="25"/>
  <c r="C34" i="25"/>
  <c r="C42" i="25"/>
  <c r="F43" i="25"/>
  <c r="C43" i="25" s="1"/>
  <c r="C90" i="25"/>
  <c r="C91" i="25"/>
  <c r="C93" i="25"/>
  <c r="C106" i="25"/>
  <c r="J130" i="25"/>
  <c r="C134" i="25"/>
  <c r="C150" i="25"/>
  <c r="C168" i="25"/>
  <c r="E174" i="25"/>
  <c r="E173" i="25" s="1"/>
  <c r="I175" i="25"/>
  <c r="L187" i="25"/>
  <c r="K187" i="25"/>
  <c r="C243" i="25"/>
  <c r="C245" i="25"/>
  <c r="L276" i="25"/>
  <c r="L270" i="25" s="1"/>
  <c r="L269" i="25" s="1"/>
  <c r="G269" i="25"/>
  <c r="I76" i="25"/>
  <c r="H20" i="25"/>
  <c r="M20" i="25"/>
  <c r="C23" i="25"/>
  <c r="D54" i="25"/>
  <c r="D53" i="25" s="1"/>
  <c r="H54" i="25"/>
  <c r="C60" i="25"/>
  <c r="C64" i="25"/>
  <c r="J76" i="25"/>
  <c r="N76" i="25"/>
  <c r="C86" i="25"/>
  <c r="I89" i="25"/>
  <c r="N83" i="25"/>
  <c r="O95" i="25"/>
  <c r="L95" i="25"/>
  <c r="C109" i="25"/>
  <c r="C159" i="25"/>
  <c r="C171" i="25"/>
  <c r="O179" i="25"/>
  <c r="L179" i="25"/>
  <c r="G187" i="25"/>
  <c r="D195" i="25"/>
  <c r="H195" i="25"/>
  <c r="L198" i="25"/>
  <c r="L196" i="25" s="1"/>
  <c r="M204" i="25"/>
  <c r="M195" i="25" s="1"/>
  <c r="C214" i="25"/>
  <c r="N204" i="25"/>
  <c r="C227" i="25"/>
  <c r="C249" i="25"/>
  <c r="C258" i="25"/>
  <c r="D259" i="25"/>
  <c r="J270" i="25"/>
  <c r="J269" i="25" s="1"/>
  <c r="N270" i="25"/>
  <c r="N269" i="25" s="1"/>
  <c r="F276" i="25"/>
  <c r="C278" i="25"/>
  <c r="M269" i="25"/>
  <c r="M53" i="25"/>
  <c r="L116" i="25"/>
  <c r="C170" i="25"/>
  <c r="E230" i="25"/>
  <c r="N53" i="25"/>
  <c r="O54" i="25"/>
  <c r="O53" i="25" s="1"/>
  <c r="C70" i="25"/>
  <c r="C78" i="25"/>
  <c r="E83" i="25"/>
  <c r="E75" i="25" s="1"/>
  <c r="C97" i="25"/>
  <c r="L112" i="25"/>
  <c r="C120" i="25"/>
  <c r="C121" i="25"/>
  <c r="C123" i="25"/>
  <c r="C124" i="25"/>
  <c r="N130" i="25"/>
  <c r="C139" i="25"/>
  <c r="L141" i="25"/>
  <c r="C147" i="25"/>
  <c r="C148" i="25"/>
  <c r="C149" i="25"/>
  <c r="L151" i="25"/>
  <c r="L166" i="25"/>
  <c r="L165" i="25" s="1"/>
  <c r="M174" i="25"/>
  <c r="C181" i="25"/>
  <c r="C213" i="25"/>
  <c r="J204" i="25"/>
  <c r="J195" i="25" s="1"/>
  <c r="C217" i="25"/>
  <c r="C240" i="25"/>
  <c r="L246" i="25"/>
  <c r="L231" i="25" s="1"/>
  <c r="C257" i="25"/>
  <c r="C274" i="25"/>
  <c r="C280" i="25"/>
  <c r="C291" i="25"/>
  <c r="D289" i="25"/>
  <c r="D288" i="25" s="1"/>
  <c r="J289" i="25"/>
  <c r="J288" i="25" s="1"/>
  <c r="O289" i="25"/>
  <c r="K26" i="25"/>
  <c r="C57" i="25"/>
  <c r="C62" i="25"/>
  <c r="L67" i="25"/>
  <c r="L53" i="25" s="1"/>
  <c r="C71" i="25"/>
  <c r="C73" i="25"/>
  <c r="C79" i="25"/>
  <c r="I84" i="25"/>
  <c r="O89" i="25"/>
  <c r="I95" i="25"/>
  <c r="C100" i="25"/>
  <c r="C101" i="25"/>
  <c r="I122" i="25"/>
  <c r="C132" i="25"/>
  <c r="C133" i="25"/>
  <c r="H130" i="25"/>
  <c r="H75" i="25" s="1"/>
  <c r="C152" i="25"/>
  <c r="C153" i="25"/>
  <c r="N173" i="25"/>
  <c r="O175" i="25"/>
  <c r="L174" i="25"/>
  <c r="L173" i="25" s="1"/>
  <c r="C179" i="25"/>
  <c r="I179" i="25"/>
  <c r="C190" i="25"/>
  <c r="O187" i="25"/>
  <c r="F196" i="25"/>
  <c r="C202" i="25"/>
  <c r="E195" i="25"/>
  <c r="O205" i="25"/>
  <c r="O204" i="25" s="1"/>
  <c r="I216" i="25"/>
  <c r="I204" i="25" s="1"/>
  <c r="C221" i="25"/>
  <c r="C222" i="25"/>
  <c r="G204" i="25"/>
  <c r="G195" i="25" s="1"/>
  <c r="K204" i="25"/>
  <c r="K195" i="25" s="1"/>
  <c r="K194" i="25" s="1"/>
  <c r="C232" i="25"/>
  <c r="H231" i="25"/>
  <c r="H230" i="25" s="1"/>
  <c r="C244" i="25"/>
  <c r="O252" i="25"/>
  <c r="O251" i="25" s="1"/>
  <c r="L252" i="25"/>
  <c r="L251" i="25" s="1"/>
  <c r="F260" i="25"/>
  <c r="F259" i="25" s="1"/>
  <c r="C262" i="25"/>
  <c r="L264" i="25"/>
  <c r="L259" i="25" s="1"/>
  <c r="C292" i="25"/>
  <c r="F289" i="25"/>
  <c r="F20" i="25"/>
  <c r="C31" i="25"/>
  <c r="H53" i="25"/>
  <c r="L289" i="25"/>
  <c r="J20" i="25"/>
  <c r="G53" i="25"/>
  <c r="I67" i="25"/>
  <c r="C77" i="25"/>
  <c r="O76" i="25"/>
  <c r="F54" i="25"/>
  <c r="C125" i="25"/>
  <c r="F122" i="25"/>
  <c r="C122" i="25" s="1"/>
  <c r="C266" i="25"/>
  <c r="F264" i="25"/>
  <c r="M289" i="25"/>
  <c r="M288" i="25" s="1"/>
  <c r="C298" i="25"/>
  <c r="E20" i="25"/>
  <c r="H288" i="25"/>
  <c r="C22" i="25"/>
  <c r="C55" i="25"/>
  <c r="C59" i="25"/>
  <c r="F80" i="25"/>
  <c r="C80" i="25" s="1"/>
  <c r="C87" i="25"/>
  <c r="C88" i="25"/>
  <c r="C96" i="25"/>
  <c r="F103" i="25"/>
  <c r="I103" i="25"/>
  <c r="C107" i="25"/>
  <c r="C108" i="25"/>
  <c r="C117" i="25"/>
  <c r="F116" i="25"/>
  <c r="C127" i="25"/>
  <c r="F131" i="25"/>
  <c r="C135" i="25"/>
  <c r="D130" i="25"/>
  <c r="O136" i="25"/>
  <c r="O151" i="25"/>
  <c r="O160" i="25"/>
  <c r="J174" i="25"/>
  <c r="J173" i="25" s="1"/>
  <c r="C176" i="25"/>
  <c r="C183" i="25"/>
  <c r="O184" i="25"/>
  <c r="C218" i="25"/>
  <c r="F216" i="25"/>
  <c r="C56" i="25"/>
  <c r="I58" i="25"/>
  <c r="I54" i="25" s="1"/>
  <c r="I53" i="25" s="1"/>
  <c r="C68" i="25"/>
  <c r="F69" i="25"/>
  <c r="C95" i="25"/>
  <c r="C99" i="25"/>
  <c r="C111" i="25"/>
  <c r="C119" i="25"/>
  <c r="M130" i="25"/>
  <c r="M75" i="25" s="1"/>
  <c r="C137" i="25"/>
  <c r="F136" i="25"/>
  <c r="C143" i="25"/>
  <c r="O144" i="25"/>
  <c r="C161" i="25"/>
  <c r="F160" i="25"/>
  <c r="C167" i="25"/>
  <c r="C169" i="25"/>
  <c r="F166" i="25"/>
  <c r="F174" i="25"/>
  <c r="C175" i="25"/>
  <c r="I174" i="25"/>
  <c r="I173" i="25" s="1"/>
  <c r="C185" i="25"/>
  <c r="F184" i="25"/>
  <c r="F191" i="25"/>
  <c r="F187" i="25" s="1"/>
  <c r="C198" i="25"/>
  <c r="E194" i="25"/>
  <c r="C206" i="25"/>
  <c r="F205" i="25"/>
  <c r="F270" i="25"/>
  <c r="I276" i="25"/>
  <c r="C277" i="25"/>
  <c r="I21" i="25"/>
  <c r="C21" i="25" s="1"/>
  <c r="G20" i="25"/>
  <c r="K20" i="25"/>
  <c r="K83" i="25"/>
  <c r="K75" i="25" s="1"/>
  <c r="C85" i="25"/>
  <c r="O84" i="25"/>
  <c r="C92" i="25"/>
  <c r="O103" i="25"/>
  <c r="L103" i="25"/>
  <c r="C113" i="25"/>
  <c r="F112" i="25"/>
  <c r="C129" i="25"/>
  <c r="F128" i="25"/>
  <c r="C128" i="25" s="1"/>
  <c r="O131" i="25"/>
  <c r="O130" i="25" s="1"/>
  <c r="C140" i="25"/>
  <c r="C141" i="25"/>
  <c r="C145" i="25"/>
  <c r="F144" i="25"/>
  <c r="F151" i="25"/>
  <c r="I151" i="25"/>
  <c r="I130" i="25" s="1"/>
  <c r="C156" i="25"/>
  <c r="C164" i="25"/>
  <c r="C172" i="25"/>
  <c r="M173" i="25"/>
  <c r="C180" i="25"/>
  <c r="C241" i="25"/>
  <c r="I238" i="25"/>
  <c r="I192" i="25"/>
  <c r="I191" i="25" s="1"/>
  <c r="C193" i="25"/>
  <c r="N195" i="25"/>
  <c r="O196" i="25"/>
  <c r="C200" i="25"/>
  <c r="C208" i="25"/>
  <c r="C220" i="25"/>
  <c r="C236" i="25"/>
  <c r="D231" i="25"/>
  <c r="J259" i="25"/>
  <c r="J230" i="25" s="1"/>
  <c r="N259" i="25"/>
  <c r="I264" i="25"/>
  <c r="C265" i="25"/>
  <c r="C268" i="25"/>
  <c r="I272" i="25"/>
  <c r="C272" i="25" s="1"/>
  <c r="C273" i="25"/>
  <c r="C285" i="25"/>
  <c r="I283" i="25"/>
  <c r="C283" i="25" s="1"/>
  <c r="C297" i="25"/>
  <c r="F89" i="25"/>
  <c r="I188" i="25"/>
  <c r="C189" i="25"/>
  <c r="C212" i="25"/>
  <c r="C224" i="25"/>
  <c r="C225" i="25"/>
  <c r="C228" i="25"/>
  <c r="C229" i="25"/>
  <c r="G230" i="25"/>
  <c r="C234" i="25"/>
  <c r="F233" i="25"/>
  <c r="C237" i="25"/>
  <c r="I235" i="25"/>
  <c r="C235" i="25" s="1"/>
  <c r="O238" i="25"/>
  <c r="O231" i="25" s="1"/>
  <c r="C248" i="25"/>
  <c r="C250" i="25"/>
  <c r="F246" i="25"/>
  <c r="C246" i="25" s="1"/>
  <c r="F252" i="25"/>
  <c r="I252" i="25"/>
  <c r="I251" i="25" s="1"/>
  <c r="C253" i="25"/>
  <c r="C256" i="25"/>
  <c r="O276" i="25"/>
  <c r="O270" i="25" s="1"/>
  <c r="O269" i="25" s="1"/>
  <c r="C282" i="25"/>
  <c r="F281" i="25"/>
  <c r="C281" i="25" s="1"/>
  <c r="O290" i="25"/>
  <c r="I196" i="25"/>
  <c r="C197" i="25"/>
  <c r="L205" i="25"/>
  <c r="L216" i="25"/>
  <c r="C242" i="25"/>
  <c r="F238" i="25"/>
  <c r="I260" i="25"/>
  <c r="C261" i="25"/>
  <c r="O264" i="25"/>
  <c r="O259" i="25" s="1"/>
  <c r="C294" i="25"/>
  <c r="F290" i="25"/>
  <c r="O288" i="25"/>
  <c r="C284" i="25"/>
  <c r="L83" i="25" l="1"/>
  <c r="H194" i="25"/>
  <c r="D230" i="25"/>
  <c r="O174" i="25"/>
  <c r="O173" i="25" s="1"/>
  <c r="C290" i="25"/>
  <c r="G52" i="25"/>
  <c r="M286" i="25"/>
  <c r="E52" i="25"/>
  <c r="N230" i="25"/>
  <c r="N194" i="25" s="1"/>
  <c r="O195" i="25"/>
  <c r="O20" i="25"/>
  <c r="D75" i="25"/>
  <c r="D52" i="25" s="1"/>
  <c r="C116" i="25"/>
  <c r="I83" i="25"/>
  <c r="I75" i="25" s="1"/>
  <c r="L288" i="25"/>
  <c r="L26" i="25"/>
  <c r="E286" i="25"/>
  <c r="J75" i="25"/>
  <c r="J286" i="25" s="1"/>
  <c r="O83" i="25"/>
  <c r="O75" i="25" s="1"/>
  <c r="O52" i="25" s="1"/>
  <c r="H52" i="25"/>
  <c r="L130" i="25"/>
  <c r="L75" i="25" s="1"/>
  <c r="L52" i="25" s="1"/>
  <c r="L230" i="25"/>
  <c r="I259" i="25"/>
  <c r="C259" i="25" s="1"/>
  <c r="L204" i="25"/>
  <c r="L195" i="25" s="1"/>
  <c r="L194" i="25" s="1"/>
  <c r="G194" i="25"/>
  <c r="C144" i="25"/>
  <c r="C112" i="25"/>
  <c r="C184" i="25"/>
  <c r="C160" i="25"/>
  <c r="C136" i="25"/>
  <c r="F76" i="25"/>
  <c r="C76" i="25" s="1"/>
  <c r="I195" i="25"/>
  <c r="C276" i="25"/>
  <c r="C216" i="25"/>
  <c r="N75" i="25"/>
  <c r="N52" i="25" s="1"/>
  <c r="O230" i="25"/>
  <c r="O194" i="25" s="1"/>
  <c r="M52" i="25"/>
  <c r="M51" i="25" s="1"/>
  <c r="M50" i="25" s="1"/>
  <c r="K286" i="25"/>
  <c r="K52" i="25"/>
  <c r="K51" i="25" s="1"/>
  <c r="G286" i="25"/>
  <c r="C205" i="25"/>
  <c r="F204" i="25"/>
  <c r="C196" i="25"/>
  <c r="F173" i="25"/>
  <c r="C174" i="25"/>
  <c r="F130" i="25"/>
  <c r="C131" i="25"/>
  <c r="C26" i="25"/>
  <c r="I231" i="25"/>
  <c r="I230" i="25" s="1"/>
  <c r="I187" i="25"/>
  <c r="C187" i="25" s="1"/>
  <c r="F165" i="25"/>
  <c r="C165" i="25" s="1"/>
  <c r="C166" i="25"/>
  <c r="C188" i="25"/>
  <c r="I270" i="25"/>
  <c r="I269" i="25" s="1"/>
  <c r="C260" i="25"/>
  <c r="F231" i="25"/>
  <c r="C233" i="25"/>
  <c r="C89" i="25"/>
  <c r="F83" i="25"/>
  <c r="D194" i="25"/>
  <c r="D51" i="25" s="1"/>
  <c r="H286" i="25"/>
  <c r="C151" i="25"/>
  <c r="C192" i="25"/>
  <c r="C264" i="25"/>
  <c r="C84" i="25"/>
  <c r="C58" i="25"/>
  <c r="L20" i="25"/>
  <c r="E51" i="25"/>
  <c r="C238" i="25"/>
  <c r="F251" i="25"/>
  <c r="C251" i="25" s="1"/>
  <c r="C252" i="25"/>
  <c r="J194" i="25"/>
  <c r="I289" i="25"/>
  <c r="I288" i="25" s="1"/>
  <c r="I20" i="25"/>
  <c r="F269" i="25"/>
  <c r="C191" i="25"/>
  <c r="C69" i="25"/>
  <c r="F67" i="25"/>
  <c r="C67" i="25" s="1"/>
  <c r="C103" i="25"/>
  <c r="F288" i="25"/>
  <c r="C54" i="25"/>
  <c r="F53" i="25"/>
  <c r="G51" i="25"/>
  <c r="N51" i="25" l="1"/>
  <c r="H51" i="25"/>
  <c r="H287" i="25" s="1"/>
  <c r="C173" i="25"/>
  <c r="M287" i="25"/>
  <c r="J52" i="25"/>
  <c r="J51" i="25" s="1"/>
  <c r="D286" i="25"/>
  <c r="L51" i="25"/>
  <c r="L287" i="25" s="1"/>
  <c r="C83" i="25"/>
  <c r="H50" i="25"/>
  <c r="C289" i="25"/>
  <c r="C288" i="25"/>
  <c r="I52" i="25"/>
  <c r="I51" i="25" s="1"/>
  <c r="I287" i="25" s="1"/>
  <c r="C130" i="25"/>
  <c r="I286" i="25"/>
  <c r="I194" i="25"/>
  <c r="L286" i="25"/>
  <c r="O51" i="25"/>
  <c r="O50" i="25" s="1"/>
  <c r="C20" i="25"/>
  <c r="N286" i="25"/>
  <c r="O286" i="25"/>
  <c r="N50" i="25"/>
  <c r="N287" i="25"/>
  <c r="D287" i="25"/>
  <c r="D50" i="25"/>
  <c r="L50" i="25"/>
  <c r="K50" i="25"/>
  <c r="K287" i="25"/>
  <c r="G287" i="25"/>
  <c r="G50" i="25"/>
  <c r="C269" i="25"/>
  <c r="C53" i="25"/>
  <c r="C270" i="25"/>
  <c r="E287" i="25"/>
  <c r="E50" i="25"/>
  <c r="C204" i="25"/>
  <c r="F195" i="25"/>
  <c r="F230" i="25"/>
  <c r="C230" i="25" s="1"/>
  <c r="C231" i="25"/>
  <c r="F75" i="25"/>
  <c r="C75" i="25" s="1"/>
  <c r="J50" i="25" l="1"/>
  <c r="J287" i="25"/>
  <c r="I50" i="25"/>
  <c r="O287" i="25"/>
  <c r="F52" i="25"/>
  <c r="F286" i="25"/>
  <c r="C286" i="25" s="1"/>
  <c r="F194" i="25"/>
  <c r="C194" i="25" s="1"/>
  <c r="C195" i="25"/>
  <c r="F51" i="25" l="1"/>
  <c r="C52" i="25"/>
  <c r="F287" i="25" l="1"/>
  <c r="C287" i="25" s="1"/>
  <c r="F50" i="25"/>
  <c r="C50" i="25" s="1"/>
  <c r="C51" i="25"/>
  <c r="O298" i="24" l="1"/>
  <c r="L298" i="24"/>
  <c r="I298" i="24"/>
  <c r="F298" i="24"/>
  <c r="O297" i="24"/>
  <c r="L297" i="24"/>
  <c r="I297" i="24"/>
  <c r="F297" i="24"/>
  <c r="O296" i="24"/>
  <c r="L296" i="24"/>
  <c r="I296" i="24"/>
  <c r="F296" i="24"/>
  <c r="O295" i="24"/>
  <c r="L295" i="24"/>
  <c r="I295" i="24"/>
  <c r="F295" i="24"/>
  <c r="O294" i="24"/>
  <c r="L294" i="24"/>
  <c r="I294" i="24"/>
  <c r="F294" i="24"/>
  <c r="O293" i="24"/>
  <c r="L293" i="24"/>
  <c r="I293" i="24"/>
  <c r="F293" i="24"/>
  <c r="O292" i="24"/>
  <c r="L292" i="24"/>
  <c r="I292" i="24"/>
  <c r="F292" i="24"/>
  <c r="O291" i="24"/>
  <c r="L291" i="24"/>
  <c r="L290" i="24" s="1"/>
  <c r="I291" i="24"/>
  <c r="F291" i="24"/>
  <c r="N290" i="24"/>
  <c r="M290" i="24"/>
  <c r="K290" i="24"/>
  <c r="J290" i="24"/>
  <c r="H290" i="24"/>
  <c r="G290" i="24"/>
  <c r="E290" i="24"/>
  <c r="D290" i="24"/>
  <c r="O285" i="24"/>
  <c r="L285" i="24"/>
  <c r="I285" i="24"/>
  <c r="F285" i="24"/>
  <c r="O284" i="24"/>
  <c r="L284" i="24"/>
  <c r="L283" i="24" s="1"/>
  <c r="I284" i="24"/>
  <c r="F284" i="24"/>
  <c r="O283" i="24"/>
  <c r="N283" i="24"/>
  <c r="M283" i="24"/>
  <c r="K283" i="24"/>
  <c r="J283" i="24"/>
  <c r="H283" i="24"/>
  <c r="G283" i="24"/>
  <c r="F283" i="24"/>
  <c r="E283" i="24"/>
  <c r="D283" i="24"/>
  <c r="O282" i="24"/>
  <c r="O281" i="24" s="1"/>
  <c r="L282" i="24"/>
  <c r="L281" i="24" s="1"/>
  <c r="I282" i="24"/>
  <c r="I281" i="24" s="1"/>
  <c r="F282" i="24"/>
  <c r="N281" i="24"/>
  <c r="M281" i="24"/>
  <c r="K281" i="24"/>
  <c r="J281" i="24"/>
  <c r="H281" i="24"/>
  <c r="G281" i="24"/>
  <c r="E281" i="24"/>
  <c r="D281" i="24"/>
  <c r="O280" i="24"/>
  <c r="L280" i="24"/>
  <c r="I280" i="24"/>
  <c r="F280" i="24"/>
  <c r="O279" i="24"/>
  <c r="L279" i="24"/>
  <c r="I279" i="24"/>
  <c r="F279" i="24"/>
  <c r="O278" i="24"/>
  <c r="L278" i="24"/>
  <c r="I278" i="24"/>
  <c r="F278" i="24"/>
  <c r="O277" i="24"/>
  <c r="O276" i="24" s="1"/>
  <c r="L277" i="24"/>
  <c r="L276" i="24" s="1"/>
  <c r="I277" i="24"/>
  <c r="I276" i="24" s="1"/>
  <c r="F277" i="24"/>
  <c r="N276" i="24"/>
  <c r="M276" i="24"/>
  <c r="K276" i="24"/>
  <c r="J276" i="24"/>
  <c r="H276" i="24"/>
  <c r="G276" i="24"/>
  <c r="E276" i="24"/>
  <c r="D276" i="24"/>
  <c r="O275" i="24"/>
  <c r="L275" i="24"/>
  <c r="I275" i="24"/>
  <c r="F275" i="24"/>
  <c r="O274" i="24"/>
  <c r="L274" i="24"/>
  <c r="I274" i="24"/>
  <c r="F274" i="24"/>
  <c r="O273" i="24"/>
  <c r="O272" i="24" s="1"/>
  <c r="L273" i="24"/>
  <c r="L272" i="24" s="1"/>
  <c r="I273" i="24"/>
  <c r="I272" i="24" s="1"/>
  <c r="F273" i="24"/>
  <c r="F272" i="24" s="1"/>
  <c r="N272" i="24"/>
  <c r="M272" i="24"/>
  <c r="M270" i="24" s="1"/>
  <c r="M269" i="24" s="1"/>
  <c r="K272" i="24"/>
  <c r="J272" i="24"/>
  <c r="J270" i="24" s="1"/>
  <c r="H272" i="24"/>
  <c r="H270" i="24" s="1"/>
  <c r="H269" i="24" s="1"/>
  <c r="G272" i="24"/>
  <c r="G270" i="24" s="1"/>
  <c r="E272" i="24"/>
  <c r="D272" i="24"/>
  <c r="D270" i="24" s="1"/>
  <c r="O271" i="24"/>
  <c r="L271" i="24"/>
  <c r="I271" i="24"/>
  <c r="F271" i="24"/>
  <c r="O268" i="24"/>
  <c r="L268" i="24"/>
  <c r="I268" i="24"/>
  <c r="F268" i="24"/>
  <c r="O267" i="24"/>
  <c r="L267" i="24"/>
  <c r="I267" i="24"/>
  <c r="F267" i="24"/>
  <c r="O266" i="24"/>
  <c r="L266" i="24"/>
  <c r="I266" i="24"/>
  <c r="F266" i="24"/>
  <c r="O265" i="24"/>
  <c r="L265" i="24"/>
  <c r="I265" i="24"/>
  <c r="I264" i="24" s="1"/>
  <c r="F265" i="24"/>
  <c r="F264" i="24" s="1"/>
  <c r="N264" i="24"/>
  <c r="M264" i="24"/>
  <c r="K264" i="24"/>
  <c r="J264" i="24"/>
  <c r="H264" i="24"/>
  <c r="G264" i="24"/>
  <c r="E264" i="24"/>
  <c r="D264" i="24"/>
  <c r="O263" i="24"/>
  <c r="L263" i="24"/>
  <c r="I263" i="24"/>
  <c r="F263" i="24"/>
  <c r="O262" i="24"/>
  <c r="L262" i="24"/>
  <c r="I262" i="24"/>
  <c r="F262" i="24"/>
  <c r="O261" i="24"/>
  <c r="L261" i="24"/>
  <c r="I261" i="24"/>
  <c r="F261" i="24"/>
  <c r="N260" i="24"/>
  <c r="M260" i="24"/>
  <c r="L260" i="24"/>
  <c r="K260" i="24"/>
  <c r="J260" i="24"/>
  <c r="H260" i="24"/>
  <c r="G260" i="24"/>
  <c r="G259" i="24" s="1"/>
  <c r="E260" i="24"/>
  <c r="D260" i="24"/>
  <c r="M259" i="24"/>
  <c r="E259"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F253" i="24"/>
  <c r="F252" i="24" s="1"/>
  <c r="N252" i="24"/>
  <c r="N251" i="24" s="1"/>
  <c r="M252" i="24"/>
  <c r="M251" i="24" s="1"/>
  <c r="K252" i="24"/>
  <c r="K251" i="24" s="1"/>
  <c r="J252" i="24"/>
  <c r="J251" i="24" s="1"/>
  <c r="H252" i="24"/>
  <c r="G252" i="24"/>
  <c r="G251" i="24" s="1"/>
  <c r="E252" i="24"/>
  <c r="E251" i="24" s="1"/>
  <c r="D252" i="24"/>
  <c r="D251" i="24" s="1"/>
  <c r="H251" i="24"/>
  <c r="O250" i="24"/>
  <c r="L250" i="24"/>
  <c r="I250" i="24"/>
  <c r="F250" i="24"/>
  <c r="O249" i="24"/>
  <c r="L249" i="24"/>
  <c r="I249" i="24"/>
  <c r="F249" i="24"/>
  <c r="O248" i="24"/>
  <c r="L248" i="24"/>
  <c r="I248" i="24"/>
  <c r="F248" i="24"/>
  <c r="O247" i="24"/>
  <c r="O246" i="24" s="1"/>
  <c r="L247" i="24"/>
  <c r="I247" i="24"/>
  <c r="F247" i="24"/>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O241" i="24"/>
  <c r="L241" i="24"/>
  <c r="I241" i="24"/>
  <c r="F241" i="24"/>
  <c r="O240" i="24"/>
  <c r="L240" i="24"/>
  <c r="I240" i="24"/>
  <c r="F240" i="24"/>
  <c r="O239" i="24"/>
  <c r="L239" i="24"/>
  <c r="I239" i="24"/>
  <c r="I238" i="24" s="1"/>
  <c r="F239" i="24"/>
  <c r="N238" i="24"/>
  <c r="M238" i="24"/>
  <c r="K238" i="24"/>
  <c r="J238" i="24"/>
  <c r="H238" i="24"/>
  <c r="G238" i="24"/>
  <c r="E238" i="24"/>
  <c r="D238" i="24"/>
  <c r="O237" i="24"/>
  <c r="L237" i="24"/>
  <c r="I237" i="24"/>
  <c r="F237" i="24"/>
  <c r="O236" i="24"/>
  <c r="L236" i="24"/>
  <c r="L235" i="24" s="1"/>
  <c r="I236" i="24"/>
  <c r="F236" i="24"/>
  <c r="O235" i="24"/>
  <c r="N235" i="24"/>
  <c r="M235" i="24"/>
  <c r="K235" i="24"/>
  <c r="J235" i="24"/>
  <c r="H235" i="24"/>
  <c r="G235" i="24"/>
  <c r="G231" i="24" s="1"/>
  <c r="F235" i="24"/>
  <c r="E235" i="24"/>
  <c r="D235" i="24"/>
  <c r="O234" i="24"/>
  <c r="O233" i="24" s="1"/>
  <c r="L234" i="24"/>
  <c r="L233" i="24" s="1"/>
  <c r="I234" i="24"/>
  <c r="I233" i="24" s="1"/>
  <c r="F234" i="24"/>
  <c r="N233" i="24"/>
  <c r="M233" i="24"/>
  <c r="K233" i="24"/>
  <c r="J233" i="24"/>
  <c r="H233" i="24"/>
  <c r="G233" i="24"/>
  <c r="E233" i="24"/>
  <c r="D233" i="24"/>
  <c r="O232" i="24"/>
  <c r="L232" i="24"/>
  <c r="I232" i="24"/>
  <c r="F232" i="24"/>
  <c r="O229" i="24"/>
  <c r="L229" i="24"/>
  <c r="I229" i="24"/>
  <c r="F229" i="24"/>
  <c r="O228" i="24"/>
  <c r="L228" i="24"/>
  <c r="L227" i="24" s="1"/>
  <c r="I228" i="24"/>
  <c r="I227" i="24" s="1"/>
  <c r="F228" i="24"/>
  <c r="F227" i="24" s="1"/>
  <c r="O227" i="24"/>
  <c r="N227" i="24"/>
  <c r="M227" i="24"/>
  <c r="K227" i="24"/>
  <c r="J227" i="24"/>
  <c r="H227" i="24"/>
  <c r="G227" i="24"/>
  <c r="E227" i="24"/>
  <c r="D227" i="24"/>
  <c r="O226" i="24"/>
  <c r="L226" i="24"/>
  <c r="I226" i="24"/>
  <c r="F226" i="24"/>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F217" i="24"/>
  <c r="F216" i="24" s="1"/>
  <c r="N216" i="24"/>
  <c r="M216" i="24"/>
  <c r="K216" i="24"/>
  <c r="J216" i="24"/>
  <c r="H216" i="24"/>
  <c r="G216" i="24"/>
  <c r="E216" i="24"/>
  <c r="D216" i="24"/>
  <c r="O215" i="24"/>
  <c r="L215" i="24"/>
  <c r="I215" i="24"/>
  <c r="F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I206" i="24"/>
  <c r="F206" i="24"/>
  <c r="N205" i="24"/>
  <c r="M205" i="24"/>
  <c r="K205" i="24"/>
  <c r="J205" i="24"/>
  <c r="J204" i="24" s="1"/>
  <c r="H205" i="24"/>
  <c r="G205" i="24"/>
  <c r="E205" i="24"/>
  <c r="D205" i="24"/>
  <c r="D204" i="24" s="1"/>
  <c r="O203" i="24"/>
  <c r="L203" i="24"/>
  <c r="I203" i="24"/>
  <c r="F203" i="24"/>
  <c r="O202" i="24"/>
  <c r="L202" i="24"/>
  <c r="I202" i="24"/>
  <c r="F202" i="24"/>
  <c r="O201" i="24"/>
  <c r="L201" i="24"/>
  <c r="I201" i="24"/>
  <c r="F201" i="24"/>
  <c r="O200" i="24"/>
  <c r="L200" i="24"/>
  <c r="I200" i="24"/>
  <c r="F200" i="24"/>
  <c r="O199" i="24"/>
  <c r="O198" i="24" s="1"/>
  <c r="L199" i="24"/>
  <c r="L198" i="24" s="1"/>
  <c r="I199" i="24"/>
  <c r="I198" i="24" s="1"/>
  <c r="F199" i="24"/>
  <c r="N198" i="24"/>
  <c r="N196" i="24" s="1"/>
  <c r="M198" i="24"/>
  <c r="M196" i="24" s="1"/>
  <c r="K198" i="24"/>
  <c r="J198" i="24"/>
  <c r="J196" i="24" s="1"/>
  <c r="H198" i="24"/>
  <c r="H196" i="24" s="1"/>
  <c r="G198" i="24"/>
  <c r="E198" i="24"/>
  <c r="E196" i="24" s="1"/>
  <c r="D198" i="24"/>
  <c r="D196" i="24" s="1"/>
  <c r="O197" i="24"/>
  <c r="O196" i="24" s="1"/>
  <c r="L197" i="24"/>
  <c r="I197" i="24"/>
  <c r="F197" i="24"/>
  <c r="K196" i="24"/>
  <c r="G196" i="24"/>
  <c r="O193" i="24"/>
  <c r="O192" i="24" s="1"/>
  <c r="O191" i="24" s="1"/>
  <c r="L193" i="24"/>
  <c r="L192" i="24" s="1"/>
  <c r="L191" i="24" s="1"/>
  <c r="I193" i="24"/>
  <c r="F193" i="24"/>
  <c r="F192" i="24" s="1"/>
  <c r="N192" i="24"/>
  <c r="N191" i="24" s="1"/>
  <c r="M192" i="24"/>
  <c r="M191" i="24" s="1"/>
  <c r="K192" i="24"/>
  <c r="K191" i="24" s="1"/>
  <c r="J192" i="24"/>
  <c r="J191" i="24" s="1"/>
  <c r="H192" i="24"/>
  <c r="H191" i="24" s="1"/>
  <c r="G192" i="24"/>
  <c r="G191" i="24" s="1"/>
  <c r="E192" i="24"/>
  <c r="E191" i="24" s="1"/>
  <c r="D192" i="24"/>
  <c r="D191" i="24" s="1"/>
  <c r="O190" i="24"/>
  <c r="L190" i="24"/>
  <c r="I190" i="24"/>
  <c r="F190" i="24"/>
  <c r="O189" i="24"/>
  <c r="O188" i="24" s="1"/>
  <c r="O187" i="24" s="1"/>
  <c r="L189" i="24"/>
  <c r="L188" i="24" s="1"/>
  <c r="I189" i="24"/>
  <c r="I188" i="24" s="1"/>
  <c r="F189" i="24"/>
  <c r="F188" i="24" s="1"/>
  <c r="N188" i="24"/>
  <c r="N187" i="24" s="1"/>
  <c r="M188" i="24"/>
  <c r="K188" i="24"/>
  <c r="J188" i="24"/>
  <c r="H188" i="24"/>
  <c r="H187" i="24" s="1"/>
  <c r="G188" i="24"/>
  <c r="E188" i="24"/>
  <c r="D188" i="24"/>
  <c r="O186" i="24"/>
  <c r="L186" i="24"/>
  <c r="I186" i="24"/>
  <c r="F186" i="24"/>
  <c r="O185" i="24"/>
  <c r="O184" i="24" s="1"/>
  <c r="L185" i="24"/>
  <c r="I185" i="24"/>
  <c r="I184" i="24" s="1"/>
  <c r="F185" i="24"/>
  <c r="N184" i="24"/>
  <c r="M184" i="24"/>
  <c r="K184" i="24"/>
  <c r="J184" i="24"/>
  <c r="H184" i="24"/>
  <c r="G184" i="24"/>
  <c r="E184" i="24"/>
  <c r="D184" i="24"/>
  <c r="O183" i="24"/>
  <c r="L183" i="24"/>
  <c r="I183" i="24"/>
  <c r="F183" i="24"/>
  <c r="O182" i="24"/>
  <c r="L182" i="24"/>
  <c r="I182" i="24"/>
  <c r="F182" i="24"/>
  <c r="O181" i="24"/>
  <c r="L181" i="24"/>
  <c r="I181" i="24"/>
  <c r="F181" i="24"/>
  <c r="O180" i="24"/>
  <c r="L180" i="24"/>
  <c r="I180" i="24"/>
  <c r="I179" i="24" s="1"/>
  <c r="F180" i="24"/>
  <c r="N179" i="24"/>
  <c r="M179" i="24"/>
  <c r="K179" i="24"/>
  <c r="J179" i="24"/>
  <c r="H179" i="24"/>
  <c r="G179" i="24"/>
  <c r="E179" i="24"/>
  <c r="D179" i="24"/>
  <c r="O178" i="24"/>
  <c r="L178" i="24"/>
  <c r="I178" i="24"/>
  <c r="F178" i="24"/>
  <c r="O177" i="24"/>
  <c r="L177" i="24"/>
  <c r="I177" i="24"/>
  <c r="F177" i="24"/>
  <c r="O176" i="24"/>
  <c r="L176" i="24"/>
  <c r="I176" i="24"/>
  <c r="I175" i="24" s="1"/>
  <c r="F176" i="24"/>
  <c r="N175" i="24"/>
  <c r="M175" i="24"/>
  <c r="K175" i="24"/>
  <c r="J175" i="24"/>
  <c r="H175" i="24"/>
  <c r="H174" i="24" s="1"/>
  <c r="G175" i="24"/>
  <c r="G174" i="24" s="1"/>
  <c r="E175" i="24"/>
  <c r="D175" i="24"/>
  <c r="O172" i="24"/>
  <c r="L172" i="24"/>
  <c r="I172" i="24"/>
  <c r="F172" i="24"/>
  <c r="O171" i="24"/>
  <c r="L171" i="24"/>
  <c r="I171" i="24"/>
  <c r="F171" i="24"/>
  <c r="O170" i="24"/>
  <c r="L170" i="24"/>
  <c r="I170" i="24"/>
  <c r="F170" i="24"/>
  <c r="O169" i="24"/>
  <c r="L169" i="24"/>
  <c r="I169" i="24"/>
  <c r="F169" i="24"/>
  <c r="O168" i="24"/>
  <c r="L168" i="24"/>
  <c r="I168" i="24"/>
  <c r="F168" i="24"/>
  <c r="O167" i="24"/>
  <c r="L167" i="24"/>
  <c r="I167" i="24"/>
  <c r="F167" i="24"/>
  <c r="N166" i="24"/>
  <c r="N165" i="24" s="1"/>
  <c r="M166" i="24"/>
  <c r="M165" i="24" s="1"/>
  <c r="K166" i="24"/>
  <c r="K165" i="24" s="1"/>
  <c r="J166" i="24"/>
  <c r="J165" i="24" s="1"/>
  <c r="H166" i="24"/>
  <c r="G166" i="24"/>
  <c r="G165" i="24" s="1"/>
  <c r="E166" i="24"/>
  <c r="E165" i="24" s="1"/>
  <c r="D166" i="24"/>
  <c r="D165" i="24" s="1"/>
  <c r="H165" i="24"/>
  <c r="O164" i="24"/>
  <c r="L164" i="24"/>
  <c r="I164" i="24"/>
  <c r="F164" i="24"/>
  <c r="O163" i="24"/>
  <c r="L163" i="24"/>
  <c r="I163" i="24"/>
  <c r="F163" i="24"/>
  <c r="O162" i="24"/>
  <c r="L162" i="24"/>
  <c r="I162" i="24"/>
  <c r="F162" i="24"/>
  <c r="O161" i="24"/>
  <c r="O160" i="24" s="1"/>
  <c r="L161" i="24"/>
  <c r="I161" i="24"/>
  <c r="F161" i="24"/>
  <c r="F160" i="24" s="1"/>
  <c r="N160" i="24"/>
  <c r="M160" i="24"/>
  <c r="K160" i="24"/>
  <c r="J160" i="24"/>
  <c r="H160" i="24"/>
  <c r="G160" i="24"/>
  <c r="E160" i="24"/>
  <c r="D160"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L152" i="24"/>
  <c r="I152" i="24"/>
  <c r="I151" i="24" s="1"/>
  <c r="F152" i="24"/>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L146" i="24"/>
  <c r="I146" i="24"/>
  <c r="F146" i="24"/>
  <c r="O145" i="24"/>
  <c r="O144" i="24" s="1"/>
  <c r="L145" i="24"/>
  <c r="I145" i="24"/>
  <c r="F145" i="24"/>
  <c r="N144" i="24"/>
  <c r="M144" i="24"/>
  <c r="K144" i="24"/>
  <c r="J144" i="24"/>
  <c r="H144" i="24"/>
  <c r="G144" i="24"/>
  <c r="E144" i="24"/>
  <c r="D144" i="24"/>
  <c r="O143" i="24"/>
  <c r="L143" i="24"/>
  <c r="I143" i="24"/>
  <c r="F143" i="24"/>
  <c r="O142" i="24"/>
  <c r="L142" i="24"/>
  <c r="L141" i="24" s="1"/>
  <c r="I142" i="24"/>
  <c r="I141" i="24" s="1"/>
  <c r="F142" i="24"/>
  <c r="O141" i="24"/>
  <c r="N141" i="24"/>
  <c r="M141" i="24"/>
  <c r="K141" i="24"/>
  <c r="J141" i="24"/>
  <c r="H141" i="24"/>
  <c r="G141" i="24"/>
  <c r="F141" i="24"/>
  <c r="E141" i="24"/>
  <c r="D141" i="24"/>
  <c r="O140" i="24"/>
  <c r="L140" i="24"/>
  <c r="I140" i="24"/>
  <c r="F140" i="24"/>
  <c r="O139" i="24"/>
  <c r="L139" i="24"/>
  <c r="I139" i="24"/>
  <c r="F139" i="24"/>
  <c r="O138" i="24"/>
  <c r="L138" i="24"/>
  <c r="I138" i="24"/>
  <c r="F138" i="24"/>
  <c r="O137" i="24"/>
  <c r="O136" i="24" s="1"/>
  <c r="L137" i="24"/>
  <c r="I137" i="24"/>
  <c r="F137" i="24"/>
  <c r="N136" i="24"/>
  <c r="M136" i="24"/>
  <c r="K136" i="24"/>
  <c r="J136" i="24"/>
  <c r="H136" i="24"/>
  <c r="G136" i="24"/>
  <c r="E136" i="24"/>
  <c r="D136" i="24"/>
  <c r="O135" i="24"/>
  <c r="L135" i="24"/>
  <c r="I135" i="24"/>
  <c r="F135" i="24"/>
  <c r="O134" i="24"/>
  <c r="L134" i="24"/>
  <c r="I134" i="24"/>
  <c r="F134" i="24"/>
  <c r="O133" i="24"/>
  <c r="L133" i="24"/>
  <c r="I133" i="24"/>
  <c r="F133" i="24"/>
  <c r="O132" i="24"/>
  <c r="L132" i="24"/>
  <c r="I132" i="24"/>
  <c r="F132" i="24"/>
  <c r="N131" i="24"/>
  <c r="M131" i="24"/>
  <c r="K131" i="24"/>
  <c r="J131" i="24"/>
  <c r="H131" i="24"/>
  <c r="G131" i="24"/>
  <c r="E131" i="24"/>
  <c r="D131" i="24"/>
  <c r="O129" i="24"/>
  <c r="O128" i="24" s="1"/>
  <c r="L129" i="24"/>
  <c r="L128" i="24" s="1"/>
  <c r="I129" i="24"/>
  <c r="I128" i="24" s="1"/>
  <c r="F129" i="24"/>
  <c r="N128" i="24"/>
  <c r="M128" i="24"/>
  <c r="K128" i="24"/>
  <c r="J128" i="24"/>
  <c r="H128" i="24"/>
  <c r="G128" i="24"/>
  <c r="F128" i="24"/>
  <c r="E128" i="24"/>
  <c r="D128" i="24"/>
  <c r="O127" i="24"/>
  <c r="L127" i="24"/>
  <c r="I127" i="24"/>
  <c r="F127" i="24"/>
  <c r="O126" i="24"/>
  <c r="L126" i="24"/>
  <c r="I126" i="24"/>
  <c r="F126" i="24"/>
  <c r="O125" i="24"/>
  <c r="L125" i="24"/>
  <c r="I125" i="24"/>
  <c r="F125" i="24"/>
  <c r="O124" i="24"/>
  <c r="L124" i="24"/>
  <c r="I124" i="24"/>
  <c r="F124" i="24"/>
  <c r="O123" i="24"/>
  <c r="O122" i="24" s="1"/>
  <c r="L123" i="24"/>
  <c r="I123" i="24"/>
  <c r="F123" i="24"/>
  <c r="N122" i="24"/>
  <c r="M122" i="24"/>
  <c r="K122" i="24"/>
  <c r="J122" i="24"/>
  <c r="H122" i="24"/>
  <c r="G122" i="24"/>
  <c r="E122" i="24"/>
  <c r="D122" i="24"/>
  <c r="O121" i="24"/>
  <c r="L121" i="24"/>
  <c r="I121" i="24"/>
  <c r="F121" i="24"/>
  <c r="O120" i="24"/>
  <c r="L120" i="24"/>
  <c r="I120" i="24"/>
  <c r="F120" i="24"/>
  <c r="O119" i="24"/>
  <c r="L119" i="24"/>
  <c r="I119" i="24"/>
  <c r="F119" i="24"/>
  <c r="O118" i="24"/>
  <c r="L118" i="24"/>
  <c r="I118" i="24"/>
  <c r="F118" i="24"/>
  <c r="O117" i="24"/>
  <c r="L117" i="24"/>
  <c r="I117" i="24"/>
  <c r="F117" i="24"/>
  <c r="N116" i="24"/>
  <c r="M116" i="24"/>
  <c r="L116" i="24"/>
  <c r="K116" i="24"/>
  <c r="J116" i="24"/>
  <c r="H116" i="24"/>
  <c r="G116" i="24"/>
  <c r="E116" i="24"/>
  <c r="D116" i="24"/>
  <c r="O115" i="24"/>
  <c r="L115" i="24"/>
  <c r="I115" i="24"/>
  <c r="F115" i="24"/>
  <c r="O114" i="24"/>
  <c r="L114" i="24"/>
  <c r="I114" i="24"/>
  <c r="F114" i="24"/>
  <c r="O113" i="24"/>
  <c r="O112" i="24" s="1"/>
  <c r="L113" i="24"/>
  <c r="I113" i="24"/>
  <c r="I112" i="24" s="1"/>
  <c r="F113" i="24"/>
  <c r="N112" i="24"/>
  <c r="M112" i="24"/>
  <c r="K112" i="24"/>
  <c r="J112" i="24"/>
  <c r="H112" i="24"/>
  <c r="G112" i="24"/>
  <c r="E112" i="24"/>
  <c r="D112" i="24"/>
  <c r="O111" i="24"/>
  <c r="L111" i="24"/>
  <c r="I111" i="24"/>
  <c r="F111" i="24"/>
  <c r="O110" i="24"/>
  <c r="L110" i="24"/>
  <c r="I110" i="24"/>
  <c r="F110" i="24"/>
  <c r="O109" i="24"/>
  <c r="L109" i="24"/>
  <c r="I109" i="24"/>
  <c r="F109" i="24"/>
  <c r="O108" i="24"/>
  <c r="L108" i="24"/>
  <c r="I108" i="24"/>
  <c r="F108" i="24"/>
  <c r="O107" i="24"/>
  <c r="L107" i="24"/>
  <c r="I107" i="24"/>
  <c r="F107" i="24"/>
  <c r="O106" i="24"/>
  <c r="L106" i="24"/>
  <c r="I106" i="24"/>
  <c r="F106" i="24"/>
  <c r="O105" i="24"/>
  <c r="L105" i="24"/>
  <c r="I105" i="24"/>
  <c r="F105" i="24"/>
  <c r="O104" i="24"/>
  <c r="L104" i="24"/>
  <c r="I104" i="24"/>
  <c r="I103" i="24" s="1"/>
  <c r="F104" i="24"/>
  <c r="N103" i="24"/>
  <c r="M103" i="24"/>
  <c r="K103" i="24"/>
  <c r="J103" i="24"/>
  <c r="H103" i="24"/>
  <c r="G103" i="24"/>
  <c r="E103" i="24"/>
  <c r="D103" i="24"/>
  <c r="O102" i="24"/>
  <c r="L102" i="24"/>
  <c r="I102" i="24"/>
  <c r="F102" i="24"/>
  <c r="O101" i="24"/>
  <c r="L101" i="24"/>
  <c r="I101" i="24"/>
  <c r="F101" i="24"/>
  <c r="O100" i="24"/>
  <c r="L100" i="24"/>
  <c r="I100" i="24"/>
  <c r="F100" i="24"/>
  <c r="O99" i="24"/>
  <c r="L99" i="24"/>
  <c r="I99" i="24"/>
  <c r="F99" i="24"/>
  <c r="O98" i="24"/>
  <c r="L98" i="24"/>
  <c r="I98" i="24"/>
  <c r="F98" i="24"/>
  <c r="O97" i="24"/>
  <c r="L97" i="24"/>
  <c r="I97" i="24"/>
  <c r="F97" i="24"/>
  <c r="O96" i="24"/>
  <c r="L96" i="24"/>
  <c r="I96" i="24"/>
  <c r="F96" i="24"/>
  <c r="N95" i="24"/>
  <c r="M95" i="24"/>
  <c r="K95" i="24"/>
  <c r="J95" i="24"/>
  <c r="H95" i="24"/>
  <c r="G95" i="24"/>
  <c r="E95" i="24"/>
  <c r="D95" i="24"/>
  <c r="O94" i="24"/>
  <c r="L94" i="24"/>
  <c r="I94" i="24"/>
  <c r="F94" i="24"/>
  <c r="O93" i="24"/>
  <c r="L93" i="24"/>
  <c r="I93" i="24"/>
  <c r="F93" i="24"/>
  <c r="O92" i="24"/>
  <c r="L92" i="24"/>
  <c r="I92" i="24"/>
  <c r="F92" i="24"/>
  <c r="O91" i="24"/>
  <c r="L91" i="24"/>
  <c r="I91" i="24"/>
  <c r="F91" i="24"/>
  <c r="O90" i="24"/>
  <c r="L90" i="24"/>
  <c r="I90" i="24"/>
  <c r="I89" i="24" s="1"/>
  <c r="F90" i="24"/>
  <c r="N89" i="24"/>
  <c r="M89" i="24"/>
  <c r="K89" i="24"/>
  <c r="J89" i="24"/>
  <c r="H89" i="24"/>
  <c r="G89" i="24"/>
  <c r="E89" i="24"/>
  <c r="D89" i="24"/>
  <c r="O88" i="24"/>
  <c r="L88" i="24"/>
  <c r="I88" i="24"/>
  <c r="F88" i="24"/>
  <c r="O87" i="24"/>
  <c r="L87" i="24"/>
  <c r="I87" i="24"/>
  <c r="F87" i="24"/>
  <c r="O86" i="24"/>
  <c r="L86" i="24"/>
  <c r="I86" i="24"/>
  <c r="F86" i="24"/>
  <c r="O85" i="24"/>
  <c r="O84" i="24" s="1"/>
  <c r="L85" i="24"/>
  <c r="I85" i="24"/>
  <c r="I84" i="24" s="1"/>
  <c r="F85" i="24"/>
  <c r="N84" i="24"/>
  <c r="M84" i="24"/>
  <c r="K84" i="24"/>
  <c r="J84" i="24"/>
  <c r="H84" i="24"/>
  <c r="G84" i="24"/>
  <c r="E84" i="24"/>
  <c r="D84" i="24"/>
  <c r="O82" i="24"/>
  <c r="L82" i="24"/>
  <c r="I82" i="24"/>
  <c r="F82" i="24"/>
  <c r="O81" i="24"/>
  <c r="O80" i="24" s="1"/>
  <c r="L81" i="24"/>
  <c r="I81" i="24"/>
  <c r="F81" i="24"/>
  <c r="F80" i="24" s="1"/>
  <c r="N80" i="24"/>
  <c r="M80" i="24"/>
  <c r="K80" i="24"/>
  <c r="J80" i="24"/>
  <c r="H80" i="24"/>
  <c r="G80" i="24"/>
  <c r="E80" i="24"/>
  <c r="D80" i="24"/>
  <c r="O79" i="24"/>
  <c r="L79" i="24"/>
  <c r="I79" i="24"/>
  <c r="F79" i="24"/>
  <c r="O78" i="24"/>
  <c r="L78" i="24"/>
  <c r="L77" i="24" s="1"/>
  <c r="I78" i="24"/>
  <c r="I77" i="24" s="1"/>
  <c r="F78" i="24"/>
  <c r="O77" i="24"/>
  <c r="N77" i="24"/>
  <c r="M77" i="24"/>
  <c r="K77" i="24"/>
  <c r="J77" i="24"/>
  <c r="H77" i="24"/>
  <c r="H76" i="24" s="1"/>
  <c r="G77" i="24"/>
  <c r="F77" i="24"/>
  <c r="E77" i="24"/>
  <c r="D77" i="24"/>
  <c r="O74" i="24"/>
  <c r="L74" i="24"/>
  <c r="I74" i="24"/>
  <c r="F74" i="24"/>
  <c r="O73" i="24"/>
  <c r="L73" i="24"/>
  <c r="I73" i="24"/>
  <c r="F73" i="24"/>
  <c r="O72" i="24"/>
  <c r="L72" i="24"/>
  <c r="I72" i="24"/>
  <c r="F72" i="24"/>
  <c r="O71" i="24"/>
  <c r="L71" i="24"/>
  <c r="I71" i="24"/>
  <c r="F71" i="24"/>
  <c r="O70" i="24"/>
  <c r="L70" i="24"/>
  <c r="I70" i="24"/>
  <c r="F70" i="24"/>
  <c r="F69" i="24" s="1"/>
  <c r="N69" i="24"/>
  <c r="M69" i="24"/>
  <c r="K69" i="24"/>
  <c r="K67" i="24" s="1"/>
  <c r="J69" i="24"/>
  <c r="H69" i="24"/>
  <c r="H67" i="24" s="1"/>
  <c r="G69" i="24"/>
  <c r="G67" i="24" s="1"/>
  <c r="E69" i="24"/>
  <c r="E67" i="24" s="1"/>
  <c r="D69" i="24"/>
  <c r="D67" i="24" s="1"/>
  <c r="O68" i="24"/>
  <c r="L68" i="24"/>
  <c r="I68" i="24"/>
  <c r="F68" i="24"/>
  <c r="N67" i="24"/>
  <c r="M67" i="24"/>
  <c r="J67" i="24"/>
  <c r="O66" i="24"/>
  <c r="L66" i="24"/>
  <c r="I66" i="24"/>
  <c r="F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F59" i="24"/>
  <c r="F58" i="24" s="1"/>
  <c r="N58" i="24"/>
  <c r="M58" i="24"/>
  <c r="K58" i="24"/>
  <c r="J58" i="24"/>
  <c r="H58" i="24"/>
  <c r="G58" i="24"/>
  <c r="E58" i="24"/>
  <c r="D58" i="24"/>
  <c r="O57" i="24"/>
  <c r="L57" i="24"/>
  <c r="I57" i="24"/>
  <c r="F57" i="24"/>
  <c r="O56" i="24"/>
  <c r="L56" i="24"/>
  <c r="I56" i="24"/>
  <c r="I55" i="24" s="1"/>
  <c r="F56" i="24"/>
  <c r="N55" i="24"/>
  <c r="N54" i="24" s="1"/>
  <c r="M55" i="24"/>
  <c r="K55" i="24"/>
  <c r="J55" i="24"/>
  <c r="H55" i="24"/>
  <c r="H54" i="24" s="1"/>
  <c r="G55" i="24"/>
  <c r="F55" i="24"/>
  <c r="E55" i="24"/>
  <c r="D55" i="24"/>
  <c r="D54" i="24" s="1"/>
  <c r="D53" i="24" s="1"/>
  <c r="O47" i="24"/>
  <c r="C47" i="24" s="1"/>
  <c r="O46" i="24"/>
  <c r="C46" i="24"/>
  <c r="N45" i="24"/>
  <c r="M45" i="24"/>
  <c r="M20" i="24" s="1"/>
  <c r="L44" i="24"/>
  <c r="I44" i="24"/>
  <c r="I43" i="24" s="1"/>
  <c r="F44" i="24"/>
  <c r="F43" i="24" s="1"/>
  <c r="L43" i="24"/>
  <c r="K43" i="24"/>
  <c r="J43" i="24"/>
  <c r="H43" i="24"/>
  <c r="G43" i="24"/>
  <c r="E43" i="24"/>
  <c r="D43" i="24"/>
  <c r="F42" i="24"/>
  <c r="C42" i="24" s="1"/>
  <c r="E41" i="24"/>
  <c r="D41" i="24"/>
  <c r="L40" i="24"/>
  <c r="C40" i="24" s="1"/>
  <c r="L39" i="24"/>
  <c r="C39" i="24" s="1"/>
  <c r="L38" i="24"/>
  <c r="C38" i="24" s="1"/>
  <c r="L37" i="24"/>
  <c r="C37" i="24" s="1"/>
  <c r="K36" i="24"/>
  <c r="J36" i="24"/>
  <c r="L35" i="24"/>
  <c r="C35" i="24" s="1"/>
  <c r="L34" i="24"/>
  <c r="C34" i="24" s="1"/>
  <c r="K33" i="24"/>
  <c r="J33" i="24"/>
  <c r="L32" i="24"/>
  <c r="K31" i="24"/>
  <c r="J31" i="24"/>
  <c r="L30" i="24"/>
  <c r="C30" i="24" s="1"/>
  <c r="L29" i="24"/>
  <c r="C29" i="24" s="1"/>
  <c r="L28" i="24"/>
  <c r="C28" i="24" s="1"/>
  <c r="K27" i="24"/>
  <c r="J27" i="24"/>
  <c r="F25" i="24"/>
  <c r="C25" i="24" s="1"/>
  <c r="I24" i="24"/>
  <c r="F24" i="24"/>
  <c r="O23" i="24"/>
  <c r="L23" i="24"/>
  <c r="I23" i="24"/>
  <c r="F23" i="24"/>
  <c r="O22" i="24"/>
  <c r="L22" i="24"/>
  <c r="L21" i="24" s="1"/>
  <c r="L289" i="24" s="1"/>
  <c r="I22" i="24"/>
  <c r="F22" i="24"/>
  <c r="F21" i="24" s="1"/>
  <c r="O21" i="24"/>
  <c r="O289" i="24" s="1"/>
  <c r="N21" i="24"/>
  <c r="M21" i="24"/>
  <c r="M289" i="24" s="1"/>
  <c r="M288" i="24" s="1"/>
  <c r="K21" i="24"/>
  <c r="J21" i="24"/>
  <c r="H21" i="24"/>
  <c r="H289" i="24" s="1"/>
  <c r="G21" i="24"/>
  <c r="G289" i="24" s="1"/>
  <c r="G288" i="24" s="1"/>
  <c r="E21" i="24"/>
  <c r="E289" i="24" s="1"/>
  <c r="D21" i="24"/>
  <c r="D289" i="24" s="1"/>
  <c r="H20" i="24"/>
  <c r="F76" i="24" l="1"/>
  <c r="H53" i="24"/>
  <c r="N53" i="24"/>
  <c r="E187" i="24"/>
  <c r="K187" i="24"/>
  <c r="M76" i="24"/>
  <c r="M187" i="24"/>
  <c r="C255" i="24"/>
  <c r="D288" i="24"/>
  <c r="F41" i="24"/>
  <c r="C41" i="24" s="1"/>
  <c r="K174" i="24"/>
  <c r="K173" i="24" s="1"/>
  <c r="C211" i="24"/>
  <c r="K231" i="24"/>
  <c r="L288" i="24"/>
  <c r="C65" i="24"/>
  <c r="C73" i="24"/>
  <c r="D187" i="24"/>
  <c r="C207" i="24"/>
  <c r="C208" i="24"/>
  <c r="C209" i="24"/>
  <c r="C210" i="24"/>
  <c r="H204" i="24"/>
  <c r="C239" i="24"/>
  <c r="H259" i="24"/>
  <c r="C275" i="24"/>
  <c r="E270" i="24"/>
  <c r="E269" i="24" s="1"/>
  <c r="C279" i="24"/>
  <c r="C280" i="24"/>
  <c r="C295" i="24"/>
  <c r="C297" i="24"/>
  <c r="C44" i="24"/>
  <c r="G54" i="24"/>
  <c r="G53" i="24" s="1"/>
  <c r="M54" i="24"/>
  <c r="K54" i="24"/>
  <c r="K53" i="24" s="1"/>
  <c r="K76" i="24"/>
  <c r="C97" i="24"/>
  <c r="C117" i="24"/>
  <c r="C118" i="24"/>
  <c r="C120" i="24"/>
  <c r="C125" i="24"/>
  <c r="L136" i="24"/>
  <c r="C142" i="24"/>
  <c r="C143" i="24"/>
  <c r="E204" i="24"/>
  <c r="I205" i="24"/>
  <c r="K259" i="24"/>
  <c r="C263" i="24"/>
  <c r="D259" i="24"/>
  <c r="G269" i="24"/>
  <c r="C157" i="24"/>
  <c r="C177" i="24"/>
  <c r="N174" i="24"/>
  <c r="N173" i="24" s="1"/>
  <c r="C181" i="24"/>
  <c r="C145" i="24"/>
  <c r="L196" i="24"/>
  <c r="C70" i="24"/>
  <c r="D76" i="24"/>
  <c r="L112" i="24"/>
  <c r="C133" i="24"/>
  <c r="N130" i="24"/>
  <c r="C149" i="24"/>
  <c r="C153" i="24"/>
  <c r="C155" i="24"/>
  <c r="C156" i="24"/>
  <c r="C169" i="24"/>
  <c r="J174" i="24"/>
  <c r="J173" i="24" s="1"/>
  <c r="J187" i="24"/>
  <c r="K204" i="24"/>
  <c r="K195" i="24" s="1"/>
  <c r="C215" i="24"/>
  <c r="C223" i="24"/>
  <c r="N231" i="24"/>
  <c r="K230" i="24"/>
  <c r="C236" i="24"/>
  <c r="C237" i="24"/>
  <c r="D231" i="24"/>
  <c r="C257" i="24"/>
  <c r="C267" i="24"/>
  <c r="C271" i="24"/>
  <c r="C291" i="24"/>
  <c r="I290" i="24"/>
  <c r="D20" i="24"/>
  <c r="E288" i="24"/>
  <c r="C57" i="24"/>
  <c r="O69" i="24"/>
  <c r="O67" i="24" s="1"/>
  <c r="G76" i="24"/>
  <c r="E76" i="24"/>
  <c r="J76" i="24"/>
  <c r="C93" i="24"/>
  <c r="C109" i="24"/>
  <c r="L122" i="24"/>
  <c r="C129" i="24"/>
  <c r="J130" i="24"/>
  <c r="C137" i="24"/>
  <c r="G173" i="24"/>
  <c r="C185" i="24"/>
  <c r="D195" i="24"/>
  <c r="C199" i="24"/>
  <c r="C203" i="24"/>
  <c r="G204" i="24"/>
  <c r="G195" i="24" s="1"/>
  <c r="M204" i="24"/>
  <c r="M195" i="24" s="1"/>
  <c r="C219" i="24"/>
  <c r="C220" i="24"/>
  <c r="C221" i="24"/>
  <c r="C222" i="24"/>
  <c r="E231" i="24"/>
  <c r="E230" i="24" s="1"/>
  <c r="J231" i="24"/>
  <c r="C243" i="24"/>
  <c r="J269" i="24"/>
  <c r="C274" i="24"/>
  <c r="C24" i="24"/>
  <c r="E20" i="24"/>
  <c r="C61" i="24"/>
  <c r="C64" i="24"/>
  <c r="E83" i="24"/>
  <c r="C101" i="24"/>
  <c r="C105" i="24"/>
  <c r="C108" i="24"/>
  <c r="C113" i="24"/>
  <c r="C121" i="24"/>
  <c r="H173" i="24"/>
  <c r="F184" i="24"/>
  <c r="G187" i="24"/>
  <c r="C247" i="24"/>
  <c r="J259" i="24"/>
  <c r="J230" i="24" s="1"/>
  <c r="L264" i="24"/>
  <c r="L259" i="24" s="1"/>
  <c r="K270" i="24"/>
  <c r="K269" i="24" s="1"/>
  <c r="C284" i="24"/>
  <c r="C285" i="24"/>
  <c r="L187" i="24"/>
  <c r="L270" i="24"/>
  <c r="L269" i="24" s="1"/>
  <c r="N83" i="24"/>
  <c r="E54" i="24"/>
  <c r="E53" i="24" s="1"/>
  <c r="J54" i="24"/>
  <c r="J53" i="24" s="1"/>
  <c r="C56" i="24"/>
  <c r="O55" i="24"/>
  <c r="C68" i="24"/>
  <c r="C74" i="24"/>
  <c r="N76" i="24"/>
  <c r="L84" i="24"/>
  <c r="C98" i="24"/>
  <c r="C100" i="24"/>
  <c r="C110" i="24"/>
  <c r="I116" i="24"/>
  <c r="J83" i="24"/>
  <c r="C123" i="24"/>
  <c r="C124" i="24"/>
  <c r="C134" i="24"/>
  <c r="G130" i="24"/>
  <c r="C148" i="24"/>
  <c r="L166" i="24"/>
  <c r="L165" i="24" s="1"/>
  <c r="D174" i="24"/>
  <c r="D173" i="24" s="1"/>
  <c r="L175" i="24"/>
  <c r="L174" i="24" s="1"/>
  <c r="L184" i="24"/>
  <c r="C190" i="24"/>
  <c r="F198" i="24"/>
  <c r="F196" i="24" s="1"/>
  <c r="C214" i="24"/>
  <c r="C226" i="24"/>
  <c r="I235" i="24"/>
  <c r="C235" i="24" s="1"/>
  <c r="L246" i="24"/>
  <c r="C266" i="24"/>
  <c r="O270" i="24"/>
  <c r="O269" i="24" s="1"/>
  <c r="I270" i="24"/>
  <c r="I269" i="24" s="1"/>
  <c r="I283" i="24"/>
  <c r="C283" i="24" s="1"/>
  <c r="C81" i="24"/>
  <c r="L160" i="24"/>
  <c r="J26" i="24"/>
  <c r="C62" i="24"/>
  <c r="C72" i="24"/>
  <c r="O76" i="24"/>
  <c r="I80" i="24"/>
  <c r="I76" i="24" s="1"/>
  <c r="D83" i="24"/>
  <c r="C85" i="24"/>
  <c r="M83" i="24"/>
  <c r="I95" i="24"/>
  <c r="C102" i="24"/>
  <c r="O103" i="24"/>
  <c r="L103" i="24"/>
  <c r="C115" i="24"/>
  <c r="M130" i="24"/>
  <c r="I131" i="24"/>
  <c r="K130" i="24"/>
  <c r="C139" i="24"/>
  <c r="C140" i="24"/>
  <c r="I144" i="24"/>
  <c r="C150" i="24"/>
  <c r="C163" i="24"/>
  <c r="C164" i="24"/>
  <c r="C167" i="24"/>
  <c r="E174" i="24"/>
  <c r="E173" i="24" s="1"/>
  <c r="C200" i="24"/>
  <c r="N204" i="24"/>
  <c r="N195" i="24" s="1"/>
  <c r="C244" i="24"/>
  <c r="C254" i="24"/>
  <c r="N259" i="24"/>
  <c r="C268" i="24"/>
  <c r="D269" i="24"/>
  <c r="C296" i="24"/>
  <c r="G20" i="24"/>
  <c r="F289" i="24"/>
  <c r="K289" i="24"/>
  <c r="K288" i="24" s="1"/>
  <c r="C23" i="24"/>
  <c r="K26" i="24"/>
  <c r="L55" i="24"/>
  <c r="C60" i="24"/>
  <c r="O58" i="24"/>
  <c r="C66" i="24"/>
  <c r="L80" i="24"/>
  <c r="L76" i="24" s="1"/>
  <c r="C88" i="24"/>
  <c r="C90" i="24"/>
  <c r="C91" i="24"/>
  <c r="O89" i="24"/>
  <c r="L95" i="24"/>
  <c r="H130" i="24"/>
  <c r="O131" i="24"/>
  <c r="L131" i="24"/>
  <c r="I136" i="24"/>
  <c r="C141" i="24"/>
  <c r="L144" i="24"/>
  <c r="I160" i="24"/>
  <c r="I166" i="24"/>
  <c r="I165" i="24" s="1"/>
  <c r="C171" i="24"/>
  <c r="C172" i="24"/>
  <c r="C178" i="24"/>
  <c r="O179" i="24"/>
  <c r="L179" i="24"/>
  <c r="H195" i="24"/>
  <c r="C201" i="24"/>
  <c r="E195" i="24"/>
  <c r="E194" i="24" s="1"/>
  <c r="C218" i="24"/>
  <c r="M231" i="24"/>
  <c r="M230" i="24" s="1"/>
  <c r="H231" i="24"/>
  <c r="L238" i="24"/>
  <c r="L231" i="24" s="1"/>
  <c r="C258" i="24"/>
  <c r="F260" i="24"/>
  <c r="F259" i="24" s="1"/>
  <c r="C262" i="24"/>
  <c r="O260" i="24"/>
  <c r="F276" i="24"/>
  <c r="C276" i="24" s="1"/>
  <c r="C278" i="24"/>
  <c r="C292" i="24"/>
  <c r="C55" i="24"/>
  <c r="C298" i="24"/>
  <c r="J289" i="24"/>
  <c r="J288" i="24" s="1"/>
  <c r="J20" i="24"/>
  <c r="C43" i="24"/>
  <c r="I58" i="24"/>
  <c r="I54" i="24" s="1"/>
  <c r="C59" i="24"/>
  <c r="F67" i="24"/>
  <c r="L69" i="24"/>
  <c r="L67" i="24" s="1"/>
  <c r="C92" i="24"/>
  <c r="F89" i="24"/>
  <c r="C152" i="24"/>
  <c r="F151" i="24"/>
  <c r="C168" i="24"/>
  <c r="F166" i="24"/>
  <c r="C161" i="24"/>
  <c r="L36" i="24"/>
  <c r="C36" i="24" s="1"/>
  <c r="M53" i="24"/>
  <c r="L58" i="24"/>
  <c r="L54" i="24" s="1"/>
  <c r="M75" i="24"/>
  <c r="N289" i="24"/>
  <c r="N288" i="24" s="1"/>
  <c r="N20" i="24"/>
  <c r="F20" i="24"/>
  <c r="K20" i="24"/>
  <c r="I21" i="24"/>
  <c r="C21" i="24" s="1"/>
  <c r="C22" i="24"/>
  <c r="L27" i="24"/>
  <c r="C32" i="24"/>
  <c r="L31" i="24"/>
  <c r="C31" i="24" s="1"/>
  <c r="L33" i="24"/>
  <c r="C33" i="24" s="1"/>
  <c r="O45" i="24"/>
  <c r="F54" i="24"/>
  <c r="C63" i="24"/>
  <c r="C71" i="24"/>
  <c r="I69" i="24"/>
  <c r="C77" i="24"/>
  <c r="H288" i="24"/>
  <c r="C82" i="24"/>
  <c r="K83" i="24"/>
  <c r="C94" i="24"/>
  <c r="O95" i="24"/>
  <c r="C104" i="24"/>
  <c r="F103" i="24"/>
  <c r="C114" i="24"/>
  <c r="D130" i="24"/>
  <c r="C138" i="24"/>
  <c r="C154" i="24"/>
  <c r="C162" i="24"/>
  <c r="C170" i="24"/>
  <c r="M174" i="24"/>
  <c r="M173" i="24" s="1"/>
  <c r="C180" i="24"/>
  <c r="F179" i="24"/>
  <c r="C186" i="24"/>
  <c r="C202" i="24"/>
  <c r="C227" i="24"/>
  <c r="C78" i="24"/>
  <c r="C79" i="24"/>
  <c r="G83" i="24"/>
  <c r="C86" i="24"/>
  <c r="C87" i="24"/>
  <c r="L89" i="24"/>
  <c r="C96" i="24"/>
  <c r="F95" i="24"/>
  <c r="C106" i="24"/>
  <c r="C107" i="24"/>
  <c r="O116" i="24"/>
  <c r="F122" i="24"/>
  <c r="I122" i="24"/>
  <c r="C126" i="24"/>
  <c r="C127" i="24"/>
  <c r="C128" i="24"/>
  <c r="E130" i="24"/>
  <c r="E75" i="24" s="1"/>
  <c r="C132" i="24"/>
  <c r="F131" i="24"/>
  <c r="C146" i="24"/>
  <c r="C147" i="24"/>
  <c r="C158" i="24"/>
  <c r="C159" i="24"/>
  <c r="C160" i="24"/>
  <c r="I174" i="24"/>
  <c r="I173" i="24" s="1"/>
  <c r="O175" i="24"/>
  <c r="C182" i="24"/>
  <c r="C183" i="24"/>
  <c r="C184" i="24"/>
  <c r="H83" i="24"/>
  <c r="C99" i="24"/>
  <c r="C111" i="24"/>
  <c r="C119" i="24"/>
  <c r="C135" i="24"/>
  <c r="O151" i="24"/>
  <c r="O130" i="24" s="1"/>
  <c r="L151" i="24"/>
  <c r="L130" i="24" s="1"/>
  <c r="O166" i="24"/>
  <c r="O165" i="24" s="1"/>
  <c r="C176" i="24"/>
  <c r="F175" i="24"/>
  <c r="I192" i="24"/>
  <c r="I191" i="24" s="1"/>
  <c r="I187" i="24" s="1"/>
  <c r="C193" i="24"/>
  <c r="I216" i="24"/>
  <c r="I204" i="24" s="1"/>
  <c r="C217" i="24"/>
  <c r="J195" i="24"/>
  <c r="C212" i="24"/>
  <c r="C213" i="24"/>
  <c r="C224" i="24"/>
  <c r="C225" i="24"/>
  <c r="C228" i="24"/>
  <c r="C229" i="24"/>
  <c r="G230" i="24"/>
  <c r="C234" i="24"/>
  <c r="F233" i="24"/>
  <c r="O238" i="24"/>
  <c r="O231" i="24" s="1"/>
  <c r="C248" i="24"/>
  <c r="C250" i="24"/>
  <c r="F246" i="24"/>
  <c r="O252" i="24"/>
  <c r="O251" i="24" s="1"/>
  <c r="L252" i="24"/>
  <c r="L251" i="24" s="1"/>
  <c r="C256" i="24"/>
  <c r="C282" i="24"/>
  <c r="F281" i="24"/>
  <c r="C281" i="24" s="1"/>
  <c r="F84" i="24"/>
  <c r="F112" i="24"/>
  <c r="C112" i="24" s="1"/>
  <c r="F116" i="24"/>
  <c r="F136" i="24"/>
  <c r="C136" i="24" s="1"/>
  <c r="F144" i="24"/>
  <c r="I196" i="24"/>
  <c r="C197" i="24"/>
  <c r="L205" i="24"/>
  <c r="O216" i="24"/>
  <c r="L216" i="24"/>
  <c r="C232" i="24"/>
  <c r="C240" i="24"/>
  <c r="C241" i="24"/>
  <c r="C242" i="24"/>
  <c r="F238" i="24"/>
  <c r="C249" i="24"/>
  <c r="I246" i="24"/>
  <c r="I260" i="24"/>
  <c r="I259" i="24" s="1"/>
  <c r="C261" i="24"/>
  <c r="O264" i="24"/>
  <c r="N270" i="24"/>
  <c r="N269" i="24" s="1"/>
  <c r="C277" i="24"/>
  <c r="O290" i="24"/>
  <c r="O288" i="24" s="1"/>
  <c r="C188" i="24"/>
  <c r="C189" i="24"/>
  <c r="F191" i="24"/>
  <c r="C192" i="24"/>
  <c r="C206" i="24"/>
  <c r="F205" i="24"/>
  <c r="O205" i="24"/>
  <c r="O204" i="24" s="1"/>
  <c r="O195" i="24" s="1"/>
  <c r="C245" i="24"/>
  <c r="F251" i="24"/>
  <c r="I252" i="24"/>
  <c r="I251" i="24" s="1"/>
  <c r="C253" i="24"/>
  <c r="C265" i="24"/>
  <c r="F270" i="24"/>
  <c r="C272" i="24"/>
  <c r="C273" i="24"/>
  <c r="C293" i="24"/>
  <c r="C294" i="24"/>
  <c r="F290" i="24"/>
  <c r="H230" i="24" l="1"/>
  <c r="D230" i="24"/>
  <c r="D194" i="24" s="1"/>
  <c r="K194" i="24"/>
  <c r="J75" i="24"/>
  <c r="J286" i="24" s="1"/>
  <c r="M194" i="24"/>
  <c r="M286" i="24"/>
  <c r="C252" i="24"/>
  <c r="O83" i="24"/>
  <c r="L173" i="24"/>
  <c r="E286" i="24"/>
  <c r="L230" i="24"/>
  <c r="D75" i="24"/>
  <c r="D52" i="24" s="1"/>
  <c r="L53" i="24"/>
  <c r="C179" i="24"/>
  <c r="N230" i="24"/>
  <c r="N194" i="24" s="1"/>
  <c r="I83" i="24"/>
  <c r="C198" i="24"/>
  <c r="O259" i="24"/>
  <c r="O230" i="24" s="1"/>
  <c r="O174" i="24"/>
  <c r="O173" i="24" s="1"/>
  <c r="L83" i="24"/>
  <c r="C80" i="24"/>
  <c r="N75" i="24"/>
  <c r="N52" i="24" s="1"/>
  <c r="C216" i="24"/>
  <c r="C290" i="24"/>
  <c r="C238" i="24"/>
  <c r="I231" i="24"/>
  <c r="L204" i="24"/>
  <c r="L195" i="24" s="1"/>
  <c r="L194" i="24" s="1"/>
  <c r="C144" i="24"/>
  <c r="C264" i="24"/>
  <c r="H75" i="24"/>
  <c r="H52" i="24" s="1"/>
  <c r="G75" i="24"/>
  <c r="G52" i="24" s="1"/>
  <c r="C103" i="24"/>
  <c r="K75" i="24"/>
  <c r="K52" i="24" s="1"/>
  <c r="K51" i="24" s="1"/>
  <c r="K50" i="24" s="1"/>
  <c r="L75" i="24"/>
  <c r="L52" i="24" s="1"/>
  <c r="C151" i="24"/>
  <c r="H194" i="24"/>
  <c r="I130" i="24"/>
  <c r="I75" i="24" s="1"/>
  <c r="C246" i="24"/>
  <c r="O75" i="24"/>
  <c r="C89" i="24"/>
  <c r="O54" i="24"/>
  <c r="O53" i="24" s="1"/>
  <c r="C205" i="24"/>
  <c r="F204" i="24"/>
  <c r="F231" i="24"/>
  <c r="C233" i="24"/>
  <c r="C69" i="24"/>
  <c r="I67" i="24"/>
  <c r="I53" i="24" s="1"/>
  <c r="C76" i="24"/>
  <c r="C58" i="24"/>
  <c r="C270" i="24"/>
  <c r="F269" i="24"/>
  <c r="C251" i="24"/>
  <c r="C191" i="24"/>
  <c r="C116" i="24"/>
  <c r="G194" i="24"/>
  <c r="G51" i="24" s="1"/>
  <c r="F187" i="24"/>
  <c r="C187" i="24" s="1"/>
  <c r="C196" i="24"/>
  <c r="O20" i="24"/>
  <c r="C45" i="24"/>
  <c r="L26" i="24"/>
  <c r="C27" i="24"/>
  <c r="C131" i="24"/>
  <c r="F130" i="24"/>
  <c r="F53" i="24"/>
  <c r="I195" i="24"/>
  <c r="C260" i="24"/>
  <c r="J194" i="24"/>
  <c r="C175" i="24"/>
  <c r="F174" i="24"/>
  <c r="M52" i="24"/>
  <c r="M51" i="24" s="1"/>
  <c r="F165" i="24"/>
  <c r="C165" i="24" s="1"/>
  <c r="C166" i="24"/>
  <c r="F288" i="24"/>
  <c r="I230" i="24"/>
  <c r="C84" i="24"/>
  <c r="F83" i="24"/>
  <c r="C122" i="24"/>
  <c r="C95" i="24"/>
  <c r="E52" i="24"/>
  <c r="E51" i="24" s="1"/>
  <c r="I289" i="24"/>
  <c r="I20" i="24"/>
  <c r="D286" i="24" l="1"/>
  <c r="D51" i="24"/>
  <c r="J52" i="24"/>
  <c r="J51" i="24" s="1"/>
  <c r="G286" i="24"/>
  <c r="C67" i="24"/>
  <c r="H286" i="24"/>
  <c r="L51" i="24"/>
  <c r="L50" i="24" s="1"/>
  <c r="N51" i="24"/>
  <c r="L286" i="24"/>
  <c r="C259" i="24"/>
  <c r="O194" i="24"/>
  <c r="O286" i="24"/>
  <c r="C204" i="24"/>
  <c r="K286" i="24"/>
  <c r="K287" i="24"/>
  <c r="N286" i="24"/>
  <c r="I194" i="24"/>
  <c r="C130" i="24"/>
  <c r="C54" i="24"/>
  <c r="I52" i="24"/>
  <c r="H51" i="24"/>
  <c r="H287" i="24" s="1"/>
  <c r="O52" i="24"/>
  <c r="O51" i="24" s="1"/>
  <c r="O50" i="24" s="1"/>
  <c r="G287" i="24"/>
  <c r="G50" i="24"/>
  <c r="E287" i="24"/>
  <c r="E50" i="24"/>
  <c r="I286" i="24"/>
  <c r="F173" i="24"/>
  <c r="C173" i="24" s="1"/>
  <c r="C174" i="24"/>
  <c r="C289" i="24"/>
  <c r="I288" i="24"/>
  <c r="C288" i="24" s="1"/>
  <c r="M50" i="24"/>
  <c r="M287" i="24"/>
  <c r="C53" i="24"/>
  <c r="F230" i="24"/>
  <c r="C230" i="24" s="1"/>
  <c r="C231" i="24"/>
  <c r="C83" i="24"/>
  <c r="F75" i="24"/>
  <c r="C75" i="24" s="1"/>
  <c r="C26" i="24"/>
  <c r="L20" i="24"/>
  <c r="C20" i="24" s="1"/>
  <c r="C269" i="24"/>
  <c r="F195" i="24"/>
  <c r="D287" i="24"/>
  <c r="D50" i="24"/>
  <c r="H50" i="24" l="1"/>
  <c r="J287" i="24"/>
  <c r="J50" i="24"/>
  <c r="L287" i="24"/>
  <c r="N287" i="24"/>
  <c r="N50" i="24"/>
  <c r="O287" i="24"/>
  <c r="I51" i="24"/>
  <c r="F52" i="24"/>
  <c r="F194" i="24"/>
  <c r="C194" i="24" s="1"/>
  <c r="C195" i="24"/>
  <c r="F286" i="24"/>
  <c r="C286" i="24" s="1"/>
  <c r="I287" i="24" l="1"/>
  <c r="I50" i="24"/>
  <c r="C52" i="24"/>
  <c r="F51" i="24"/>
  <c r="F287" i="24" l="1"/>
  <c r="C287" i="24" s="1"/>
  <c r="C51" i="24"/>
  <c r="F50" i="24"/>
  <c r="C50" i="24" s="1"/>
  <c r="O298" i="23" l="1"/>
  <c r="L298" i="23"/>
  <c r="I298" i="23"/>
  <c r="F298" i="23"/>
  <c r="O297" i="23"/>
  <c r="L297" i="23"/>
  <c r="I297" i="23"/>
  <c r="F297" i="23"/>
  <c r="O296" i="23"/>
  <c r="L296" i="23"/>
  <c r="I296" i="23"/>
  <c r="F296" i="23"/>
  <c r="O295" i="23"/>
  <c r="L295" i="23"/>
  <c r="I295" i="23"/>
  <c r="F295" i="23"/>
  <c r="O294" i="23"/>
  <c r="L294" i="23"/>
  <c r="I294" i="23"/>
  <c r="F294" i="23"/>
  <c r="O293" i="23"/>
  <c r="L293" i="23"/>
  <c r="I293" i="23"/>
  <c r="F293" i="23"/>
  <c r="O292" i="23"/>
  <c r="L292" i="23"/>
  <c r="I292" i="23"/>
  <c r="F292" i="23"/>
  <c r="O291" i="23"/>
  <c r="L291" i="23"/>
  <c r="L290" i="23" s="1"/>
  <c r="I291" i="23"/>
  <c r="F291" i="23"/>
  <c r="F290" i="23" s="1"/>
  <c r="N290" i="23"/>
  <c r="M290" i="23"/>
  <c r="K290" i="23"/>
  <c r="J290" i="23"/>
  <c r="H290" i="23"/>
  <c r="G290" i="23"/>
  <c r="E290" i="23"/>
  <c r="D290" i="23"/>
  <c r="O285" i="23"/>
  <c r="L285" i="23"/>
  <c r="I285" i="23"/>
  <c r="F285" i="23"/>
  <c r="O284" i="23"/>
  <c r="O283" i="23" s="1"/>
  <c r="L284" i="23"/>
  <c r="L283" i="23" s="1"/>
  <c r="I284" i="23"/>
  <c r="F284" i="23"/>
  <c r="F283" i="23" s="1"/>
  <c r="N283" i="23"/>
  <c r="M283" i="23"/>
  <c r="K283" i="23"/>
  <c r="J283" i="23"/>
  <c r="H283" i="23"/>
  <c r="G283" i="23"/>
  <c r="E283" i="23"/>
  <c r="D283" i="23"/>
  <c r="O282" i="23"/>
  <c r="O281" i="23" s="1"/>
  <c r="L282" i="23"/>
  <c r="L281" i="23" s="1"/>
  <c r="I282" i="23"/>
  <c r="I281" i="23" s="1"/>
  <c r="F282" i="23"/>
  <c r="N281" i="23"/>
  <c r="M281" i="23"/>
  <c r="K281" i="23"/>
  <c r="J281" i="23"/>
  <c r="H281" i="23"/>
  <c r="G281" i="23"/>
  <c r="E281" i="23"/>
  <c r="D281" i="23"/>
  <c r="O280" i="23"/>
  <c r="L280" i="23"/>
  <c r="I280" i="23"/>
  <c r="F280" i="23"/>
  <c r="O279" i="23"/>
  <c r="L279" i="23"/>
  <c r="I279" i="23"/>
  <c r="F279" i="23"/>
  <c r="O278" i="23"/>
  <c r="L278" i="23"/>
  <c r="I278" i="23"/>
  <c r="F278" i="23"/>
  <c r="O277" i="23"/>
  <c r="L277" i="23"/>
  <c r="I277" i="23"/>
  <c r="I276" i="23" s="1"/>
  <c r="F277" i="23"/>
  <c r="N276" i="23"/>
  <c r="M276" i="23"/>
  <c r="K276" i="23"/>
  <c r="J276" i="23"/>
  <c r="H276" i="23"/>
  <c r="G276" i="23"/>
  <c r="E276" i="23"/>
  <c r="D276" i="23"/>
  <c r="O275" i="23"/>
  <c r="L275" i="23"/>
  <c r="I275" i="23"/>
  <c r="F275" i="23"/>
  <c r="O274" i="23"/>
  <c r="L274" i="23"/>
  <c r="I274" i="23"/>
  <c r="F274" i="23"/>
  <c r="O273" i="23"/>
  <c r="L273" i="23"/>
  <c r="L272" i="23" s="1"/>
  <c r="I273" i="23"/>
  <c r="I272" i="23" s="1"/>
  <c r="F273" i="23"/>
  <c r="N272" i="23"/>
  <c r="M272" i="23"/>
  <c r="K272" i="23"/>
  <c r="K270" i="23" s="1"/>
  <c r="K269" i="23" s="1"/>
  <c r="J272" i="23"/>
  <c r="H272" i="23"/>
  <c r="H270" i="23" s="1"/>
  <c r="H269" i="23" s="1"/>
  <c r="G272" i="23"/>
  <c r="G270" i="23" s="1"/>
  <c r="E272" i="23"/>
  <c r="D272" i="23"/>
  <c r="O271" i="23"/>
  <c r="L271" i="23"/>
  <c r="I271" i="23"/>
  <c r="F271" i="23"/>
  <c r="D270" i="23"/>
  <c r="O268" i="23"/>
  <c r="L268" i="23"/>
  <c r="I268" i="23"/>
  <c r="F268" i="23"/>
  <c r="O267" i="23"/>
  <c r="L267" i="23"/>
  <c r="I267" i="23"/>
  <c r="F267" i="23"/>
  <c r="O266" i="23"/>
  <c r="L266" i="23"/>
  <c r="I266" i="23"/>
  <c r="F266" i="23"/>
  <c r="O265" i="23"/>
  <c r="L265" i="23"/>
  <c r="I265" i="23"/>
  <c r="F265" i="23"/>
  <c r="N264" i="23"/>
  <c r="M264" i="23"/>
  <c r="K264" i="23"/>
  <c r="J264" i="23"/>
  <c r="H264" i="23"/>
  <c r="G264" i="23"/>
  <c r="E264" i="23"/>
  <c r="D264" i="23"/>
  <c r="O263" i="23"/>
  <c r="L263" i="23"/>
  <c r="I263" i="23"/>
  <c r="F263" i="23"/>
  <c r="O262" i="23"/>
  <c r="L262" i="23"/>
  <c r="I262" i="23"/>
  <c r="F262" i="23"/>
  <c r="O261" i="23"/>
  <c r="L261" i="23"/>
  <c r="L260" i="23" s="1"/>
  <c r="I261" i="23"/>
  <c r="I260" i="23" s="1"/>
  <c r="F261" i="23"/>
  <c r="N260" i="23"/>
  <c r="M260" i="23"/>
  <c r="M259" i="23" s="1"/>
  <c r="K260" i="23"/>
  <c r="J260" i="23"/>
  <c r="J259" i="23" s="1"/>
  <c r="H260" i="23"/>
  <c r="H259" i="23" s="1"/>
  <c r="G260" i="23"/>
  <c r="G259" i="23" s="1"/>
  <c r="E260" i="23"/>
  <c r="D260" i="23"/>
  <c r="D259" i="23" s="1"/>
  <c r="N259" i="23"/>
  <c r="O258" i="23"/>
  <c r="L258" i="23"/>
  <c r="I258" i="23"/>
  <c r="F258" i="23"/>
  <c r="O257" i="23"/>
  <c r="L257" i="23"/>
  <c r="I257" i="23"/>
  <c r="F257" i="23"/>
  <c r="O256" i="23"/>
  <c r="L256" i="23"/>
  <c r="I256" i="23"/>
  <c r="F256" i="23"/>
  <c r="O255" i="23"/>
  <c r="L255" i="23"/>
  <c r="I255" i="23"/>
  <c r="F255" i="23"/>
  <c r="O254" i="23"/>
  <c r="L254" i="23"/>
  <c r="I254" i="23"/>
  <c r="F254" i="23"/>
  <c r="O253" i="23"/>
  <c r="L253" i="23"/>
  <c r="I253" i="23"/>
  <c r="F253" i="23"/>
  <c r="N252" i="23"/>
  <c r="M252" i="23"/>
  <c r="M251" i="23" s="1"/>
  <c r="K252" i="23"/>
  <c r="K251" i="23" s="1"/>
  <c r="J252" i="23"/>
  <c r="J251" i="23" s="1"/>
  <c r="H252" i="23"/>
  <c r="H251" i="23" s="1"/>
  <c r="G252" i="23"/>
  <c r="G251" i="23" s="1"/>
  <c r="E252" i="23"/>
  <c r="E251" i="23" s="1"/>
  <c r="D252" i="23"/>
  <c r="D251" i="23" s="1"/>
  <c r="N251" i="23"/>
  <c r="O250" i="23"/>
  <c r="L250" i="23"/>
  <c r="I250" i="23"/>
  <c r="F250" i="23"/>
  <c r="O249" i="23"/>
  <c r="L249" i="23"/>
  <c r="I249" i="23"/>
  <c r="F249" i="23"/>
  <c r="O248" i="23"/>
  <c r="L248" i="23"/>
  <c r="I248" i="23"/>
  <c r="F248" i="23"/>
  <c r="O247" i="23"/>
  <c r="L247" i="23"/>
  <c r="L246" i="23" s="1"/>
  <c r="I247" i="23"/>
  <c r="F247" i="23"/>
  <c r="O246" i="23"/>
  <c r="N246" i="23"/>
  <c r="M246" i="23"/>
  <c r="K246" i="23"/>
  <c r="J246" i="23"/>
  <c r="H246" i="23"/>
  <c r="G246" i="23"/>
  <c r="E246" i="23"/>
  <c r="D246" i="23"/>
  <c r="O245" i="23"/>
  <c r="L245" i="23"/>
  <c r="I245" i="23"/>
  <c r="F245" i="23"/>
  <c r="O244" i="23"/>
  <c r="L244" i="23"/>
  <c r="I244" i="23"/>
  <c r="F244" i="23"/>
  <c r="O243" i="23"/>
  <c r="L243" i="23"/>
  <c r="I243" i="23"/>
  <c r="F243" i="23"/>
  <c r="O242" i="23"/>
  <c r="L242" i="23"/>
  <c r="I242" i="23"/>
  <c r="F242" i="23"/>
  <c r="C242" i="23" s="1"/>
  <c r="O241" i="23"/>
  <c r="L241" i="23"/>
  <c r="I241" i="23"/>
  <c r="F241" i="23"/>
  <c r="O240" i="23"/>
  <c r="L240" i="23"/>
  <c r="I240" i="23"/>
  <c r="F240" i="23"/>
  <c r="O239" i="23"/>
  <c r="L239" i="23"/>
  <c r="I239" i="23"/>
  <c r="F239" i="23"/>
  <c r="N238" i="23"/>
  <c r="M238" i="23"/>
  <c r="K238" i="23"/>
  <c r="J238" i="23"/>
  <c r="H238" i="23"/>
  <c r="G238" i="23"/>
  <c r="E238" i="23"/>
  <c r="D238" i="23"/>
  <c r="O237" i="23"/>
  <c r="L237" i="23"/>
  <c r="I237" i="23"/>
  <c r="F237" i="23"/>
  <c r="O236" i="23"/>
  <c r="O235" i="23" s="1"/>
  <c r="L236" i="23"/>
  <c r="L235" i="23" s="1"/>
  <c r="I236" i="23"/>
  <c r="I235" i="23" s="1"/>
  <c r="F236" i="23"/>
  <c r="N235" i="23"/>
  <c r="M235" i="23"/>
  <c r="K235" i="23"/>
  <c r="J235" i="23"/>
  <c r="H235" i="23"/>
  <c r="G235" i="23"/>
  <c r="F235" i="23"/>
  <c r="E235" i="23"/>
  <c r="D235" i="23"/>
  <c r="O234" i="23"/>
  <c r="O233" i="23" s="1"/>
  <c r="L234" i="23"/>
  <c r="I234" i="23"/>
  <c r="I233" i="23" s="1"/>
  <c r="F234" i="23"/>
  <c r="N233" i="23"/>
  <c r="M233" i="23"/>
  <c r="K233" i="23"/>
  <c r="J233" i="23"/>
  <c r="H233" i="23"/>
  <c r="G233" i="23"/>
  <c r="F233" i="23"/>
  <c r="E233" i="23"/>
  <c r="E231" i="23" s="1"/>
  <c r="D233" i="23"/>
  <c r="O232" i="23"/>
  <c r="L232" i="23"/>
  <c r="I232" i="23"/>
  <c r="F232" i="23"/>
  <c r="M231" i="23"/>
  <c r="O229" i="23"/>
  <c r="L229" i="23"/>
  <c r="I229" i="23"/>
  <c r="F229" i="23"/>
  <c r="O228" i="23"/>
  <c r="L228" i="23"/>
  <c r="L227" i="23" s="1"/>
  <c r="I228" i="23"/>
  <c r="I227" i="23" s="1"/>
  <c r="F228" i="23"/>
  <c r="F227" i="23" s="1"/>
  <c r="O227" i="23"/>
  <c r="N227" i="23"/>
  <c r="M227" i="23"/>
  <c r="K227" i="23"/>
  <c r="J227" i="23"/>
  <c r="H227" i="23"/>
  <c r="G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O219" i="23"/>
  <c r="L219" i="23"/>
  <c r="I219" i="23"/>
  <c r="F219" i="23"/>
  <c r="O218" i="23"/>
  <c r="L218" i="23"/>
  <c r="I218" i="23"/>
  <c r="F218" i="23"/>
  <c r="O217" i="23"/>
  <c r="L217" i="23"/>
  <c r="I217" i="23"/>
  <c r="I216" i="23" s="1"/>
  <c r="F217" i="23"/>
  <c r="N216" i="23"/>
  <c r="M216" i="23"/>
  <c r="K216" i="23"/>
  <c r="J216" i="23"/>
  <c r="H216" i="23"/>
  <c r="G216" i="23"/>
  <c r="E216" i="23"/>
  <c r="D216" i="23"/>
  <c r="O215" i="23"/>
  <c r="L215" i="23"/>
  <c r="I215" i="23"/>
  <c r="F215" i="23"/>
  <c r="O214" i="23"/>
  <c r="L214" i="23"/>
  <c r="I214" i="23"/>
  <c r="F214" i="23"/>
  <c r="O213" i="23"/>
  <c r="L213" i="23"/>
  <c r="I213" i="23"/>
  <c r="F213" i="23"/>
  <c r="O212" i="23"/>
  <c r="L212" i="23"/>
  <c r="I212" i="23"/>
  <c r="F212" i="23"/>
  <c r="O211" i="23"/>
  <c r="L211" i="23"/>
  <c r="I211" i="23"/>
  <c r="F211" i="23"/>
  <c r="O210" i="23"/>
  <c r="L210" i="23"/>
  <c r="I210" i="23"/>
  <c r="F210" i="23"/>
  <c r="O209" i="23"/>
  <c r="L209" i="23"/>
  <c r="I209" i="23"/>
  <c r="F209" i="23"/>
  <c r="O208" i="23"/>
  <c r="L208" i="23"/>
  <c r="I208" i="23"/>
  <c r="F208" i="23"/>
  <c r="O207" i="23"/>
  <c r="L207" i="23"/>
  <c r="I207" i="23"/>
  <c r="F207" i="23"/>
  <c r="O206" i="23"/>
  <c r="L206" i="23"/>
  <c r="I206" i="23"/>
  <c r="F206" i="23"/>
  <c r="N205" i="23"/>
  <c r="M205" i="23"/>
  <c r="K205" i="23"/>
  <c r="K204" i="23" s="1"/>
  <c r="J205" i="23"/>
  <c r="H205" i="23"/>
  <c r="H204" i="23" s="1"/>
  <c r="G205" i="23"/>
  <c r="E205" i="23"/>
  <c r="E204" i="23" s="1"/>
  <c r="D205" i="23"/>
  <c r="G204" i="23"/>
  <c r="O203" i="23"/>
  <c r="L203" i="23"/>
  <c r="I203" i="23"/>
  <c r="F203" i="23"/>
  <c r="O202" i="23"/>
  <c r="L202" i="23"/>
  <c r="I202" i="23"/>
  <c r="F202" i="23"/>
  <c r="O201" i="23"/>
  <c r="L201" i="23"/>
  <c r="I201" i="23"/>
  <c r="F201" i="23"/>
  <c r="O200" i="23"/>
  <c r="L200" i="23"/>
  <c r="I200" i="23"/>
  <c r="F200" i="23"/>
  <c r="O199" i="23"/>
  <c r="L199" i="23"/>
  <c r="L198" i="23" s="1"/>
  <c r="I199" i="23"/>
  <c r="F199" i="23"/>
  <c r="O198" i="23"/>
  <c r="N198" i="23"/>
  <c r="N196" i="23" s="1"/>
  <c r="M198" i="23"/>
  <c r="M196" i="23" s="1"/>
  <c r="K198" i="23"/>
  <c r="K196" i="23" s="1"/>
  <c r="J198" i="23"/>
  <c r="H198" i="23"/>
  <c r="H196" i="23" s="1"/>
  <c r="G198" i="23"/>
  <c r="G196" i="23" s="1"/>
  <c r="G195" i="23" s="1"/>
  <c r="F198" i="23"/>
  <c r="E198" i="23"/>
  <c r="D198" i="23"/>
  <c r="D196" i="23" s="1"/>
  <c r="O197" i="23"/>
  <c r="L197" i="23"/>
  <c r="I197" i="23"/>
  <c r="F197" i="23"/>
  <c r="J196" i="23"/>
  <c r="E196" i="23"/>
  <c r="O193" i="23"/>
  <c r="O192" i="23" s="1"/>
  <c r="O191" i="23" s="1"/>
  <c r="L193" i="23"/>
  <c r="L192" i="23" s="1"/>
  <c r="L191" i="23" s="1"/>
  <c r="I193" i="23"/>
  <c r="F193" i="23"/>
  <c r="N192" i="23"/>
  <c r="N191" i="23" s="1"/>
  <c r="M192" i="23"/>
  <c r="M191" i="23" s="1"/>
  <c r="K192" i="23"/>
  <c r="J192" i="23"/>
  <c r="J191" i="23" s="1"/>
  <c r="I192" i="23"/>
  <c r="I191" i="23" s="1"/>
  <c r="H192" i="23"/>
  <c r="H191" i="23" s="1"/>
  <c r="G192" i="23"/>
  <c r="E192" i="23"/>
  <c r="E191" i="23" s="1"/>
  <c r="D192" i="23"/>
  <c r="D191" i="23" s="1"/>
  <c r="K191" i="23"/>
  <c r="G191" i="23"/>
  <c r="O190" i="23"/>
  <c r="L190" i="23"/>
  <c r="I190" i="23"/>
  <c r="F190" i="23"/>
  <c r="O189" i="23"/>
  <c r="L189" i="23"/>
  <c r="L188" i="23" s="1"/>
  <c r="L187" i="23" s="1"/>
  <c r="I189" i="23"/>
  <c r="I188" i="23" s="1"/>
  <c r="F189" i="23"/>
  <c r="N188" i="23"/>
  <c r="M188" i="23"/>
  <c r="M187" i="23" s="1"/>
  <c r="K188" i="23"/>
  <c r="J188" i="23"/>
  <c r="H188" i="23"/>
  <c r="G188" i="23"/>
  <c r="G187" i="23" s="1"/>
  <c r="E188" i="23"/>
  <c r="D188" i="23"/>
  <c r="O186" i="23"/>
  <c r="L186" i="23"/>
  <c r="I186" i="23"/>
  <c r="F186" i="23"/>
  <c r="O185" i="23"/>
  <c r="O184" i="23" s="1"/>
  <c r="L185" i="23"/>
  <c r="L184" i="23" s="1"/>
  <c r="I185" i="23"/>
  <c r="F185" i="23"/>
  <c r="N184" i="23"/>
  <c r="M184" i="23"/>
  <c r="K184" i="23"/>
  <c r="J184" i="23"/>
  <c r="H184" i="23"/>
  <c r="G184" i="23"/>
  <c r="F184" i="23"/>
  <c r="E184" i="23"/>
  <c r="D184" i="23"/>
  <c r="O183" i="23"/>
  <c r="L183" i="23"/>
  <c r="I183" i="23"/>
  <c r="F183" i="23"/>
  <c r="O182" i="23"/>
  <c r="L182" i="23"/>
  <c r="I182" i="23"/>
  <c r="F182" i="23"/>
  <c r="O181" i="23"/>
  <c r="L181" i="23"/>
  <c r="I181" i="23"/>
  <c r="F181" i="23"/>
  <c r="O180" i="23"/>
  <c r="L180" i="23"/>
  <c r="L179" i="23" s="1"/>
  <c r="I180" i="23"/>
  <c r="F180" i="23"/>
  <c r="N179" i="23"/>
  <c r="N174" i="23" s="1"/>
  <c r="N173" i="23" s="1"/>
  <c r="M179" i="23"/>
  <c r="K179" i="23"/>
  <c r="J179" i="23"/>
  <c r="H179" i="23"/>
  <c r="G179" i="23"/>
  <c r="E179" i="23"/>
  <c r="D179" i="23"/>
  <c r="O178" i="23"/>
  <c r="L178" i="23"/>
  <c r="I178" i="23"/>
  <c r="F178" i="23"/>
  <c r="O177" i="23"/>
  <c r="L177" i="23"/>
  <c r="I177" i="23"/>
  <c r="F177" i="23"/>
  <c r="O176" i="23"/>
  <c r="O175" i="23" s="1"/>
  <c r="L176" i="23"/>
  <c r="L175" i="23" s="1"/>
  <c r="L174" i="23" s="1"/>
  <c r="I176" i="23"/>
  <c r="F176" i="23"/>
  <c r="F175" i="23" s="1"/>
  <c r="N175" i="23"/>
  <c r="M175" i="23"/>
  <c r="M174" i="23" s="1"/>
  <c r="K175" i="23"/>
  <c r="J175" i="23"/>
  <c r="H175" i="23"/>
  <c r="G175" i="23"/>
  <c r="E175" i="23"/>
  <c r="D175" i="23"/>
  <c r="O172" i="23"/>
  <c r="L172" i="23"/>
  <c r="I172" i="23"/>
  <c r="F172" i="23"/>
  <c r="O171" i="23"/>
  <c r="L171" i="23"/>
  <c r="I171" i="23"/>
  <c r="F171" i="23"/>
  <c r="O170" i="23"/>
  <c r="L170" i="23"/>
  <c r="I170" i="23"/>
  <c r="F170" i="23"/>
  <c r="O169" i="23"/>
  <c r="L169" i="23"/>
  <c r="I169" i="23"/>
  <c r="F169" i="23"/>
  <c r="O168" i="23"/>
  <c r="L168" i="23"/>
  <c r="I168" i="23"/>
  <c r="F168" i="23"/>
  <c r="O167" i="23"/>
  <c r="O166" i="23" s="1"/>
  <c r="L167" i="23"/>
  <c r="I167" i="23"/>
  <c r="F167" i="23"/>
  <c r="N166" i="23"/>
  <c r="N165" i="23" s="1"/>
  <c r="M166" i="23"/>
  <c r="M165" i="23" s="1"/>
  <c r="K166" i="23"/>
  <c r="K165" i="23" s="1"/>
  <c r="J166" i="23"/>
  <c r="J165" i="23" s="1"/>
  <c r="H166" i="23"/>
  <c r="H165" i="23" s="1"/>
  <c r="G166" i="23"/>
  <c r="G165" i="23" s="1"/>
  <c r="E166" i="23"/>
  <c r="E165" i="23" s="1"/>
  <c r="D166" i="23"/>
  <c r="D165" i="23" s="1"/>
  <c r="O164" i="23"/>
  <c r="L164" i="23"/>
  <c r="I164" i="23"/>
  <c r="F164" i="23"/>
  <c r="O163" i="23"/>
  <c r="L163" i="23"/>
  <c r="I163" i="23"/>
  <c r="F163" i="23"/>
  <c r="O162" i="23"/>
  <c r="L162" i="23"/>
  <c r="I162" i="23"/>
  <c r="F162" i="23"/>
  <c r="O161" i="23"/>
  <c r="O160" i="23" s="1"/>
  <c r="L161" i="23"/>
  <c r="L160" i="23" s="1"/>
  <c r="I161" i="23"/>
  <c r="F161" i="23"/>
  <c r="N160" i="23"/>
  <c r="M160" i="23"/>
  <c r="K160" i="23"/>
  <c r="J160" i="23"/>
  <c r="H160" i="23"/>
  <c r="G160" i="23"/>
  <c r="F160" i="23"/>
  <c r="E160" i="23"/>
  <c r="D160" i="23"/>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O153" i="23"/>
  <c r="L153" i="23"/>
  <c r="I153" i="23"/>
  <c r="F153" i="23"/>
  <c r="O152" i="23"/>
  <c r="L152" i="23"/>
  <c r="L151" i="23" s="1"/>
  <c r="I152" i="23"/>
  <c r="F152" i="23"/>
  <c r="N151" i="23"/>
  <c r="M151" i="23"/>
  <c r="K151" i="23"/>
  <c r="J151" i="23"/>
  <c r="H151" i="23"/>
  <c r="G151" i="23"/>
  <c r="E151" i="23"/>
  <c r="D151" i="23"/>
  <c r="O150" i="23"/>
  <c r="L150" i="23"/>
  <c r="I150" i="23"/>
  <c r="F150" i="23"/>
  <c r="O149" i="23"/>
  <c r="L149" i="23"/>
  <c r="I149" i="23"/>
  <c r="F149" i="23"/>
  <c r="O148" i="23"/>
  <c r="L148" i="23"/>
  <c r="I148" i="23"/>
  <c r="F148" i="23"/>
  <c r="O147" i="23"/>
  <c r="L147" i="23"/>
  <c r="I147" i="23"/>
  <c r="F147" i="23"/>
  <c r="O146" i="23"/>
  <c r="L146" i="23"/>
  <c r="I146" i="23"/>
  <c r="F146" i="23"/>
  <c r="O145" i="23"/>
  <c r="L145" i="23"/>
  <c r="I145" i="23"/>
  <c r="F145" i="23"/>
  <c r="F144" i="23" s="1"/>
  <c r="N144" i="23"/>
  <c r="M144" i="23"/>
  <c r="K144" i="23"/>
  <c r="J144" i="23"/>
  <c r="H144" i="23"/>
  <c r="G144" i="23"/>
  <c r="E144" i="23"/>
  <c r="D144" i="23"/>
  <c r="O143" i="23"/>
  <c r="L143" i="23"/>
  <c r="I143" i="23"/>
  <c r="F143" i="23"/>
  <c r="O142" i="23"/>
  <c r="L142" i="23"/>
  <c r="L141" i="23" s="1"/>
  <c r="I142" i="23"/>
  <c r="I141" i="23" s="1"/>
  <c r="F142" i="23"/>
  <c r="O141" i="23"/>
  <c r="N141" i="23"/>
  <c r="M141" i="23"/>
  <c r="K141" i="23"/>
  <c r="J141" i="23"/>
  <c r="H141" i="23"/>
  <c r="G141" i="23"/>
  <c r="E141" i="23"/>
  <c r="D141" i="23"/>
  <c r="O140" i="23"/>
  <c r="L140" i="23"/>
  <c r="I140" i="23"/>
  <c r="F140" i="23"/>
  <c r="O139" i="23"/>
  <c r="L139" i="23"/>
  <c r="I139" i="23"/>
  <c r="F139" i="23"/>
  <c r="O138" i="23"/>
  <c r="L138" i="23"/>
  <c r="I138" i="23"/>
  <c r="F138" i="23"/>
  <c r="O137" i="23"/>
  <c r="O136" i="23" s="1"/>
  <c r="L137" i="23"/>
  <c r="I137" i="23"/>
  <c r="F137" i="23"/>
  <c r="N136" i="23"/>
  <c r="M136" i="23"/>
  <c r="K136" i="23"/>
  <c r="J136" i="23"/>
  <c r="H136" i="23"/>
  <c r="G136" i="23"/>
  <c r="F136" i="23"/>
  <c r="E136" i="23"/>
  <c r="D136" i="23"/>
  <c r="O135" i="23"/>
  <c r="L135" i="23"/>
  <c r="I135" i="23"/>
  <c r="F135" i="23"/>
  <c r="O134" i="23"/>
  <c r="L134" i="23"/>
  <c r="I134" i="23"/>
  <c r="F134" i="23"/>
  <c r="C134" i="23" s="1"/>
  <c r="O133" i="23"/>
  <c r="L133" i="23"/>
  <c r="I133" i="23"/>
  <c r="F133" i="23"/>
  <c r="O132" i="23"/>
  <c r="L132" i="23"/>
  <c r="I132" i="23"/>
  <c r="I131" i="23" s="1"/>
  <c r="F132" i="23"/>
  <c r="N131" i="23"/>
  <c r="M131" i="23"/>
  <c r="K131" i="23"/>
  <c r="J131" i="23"/>
  <c r="H131" i="23"/>
  <c r="G131" i="23"/>
  <c r="E131" i="23"/>
  <c r="D131" i="23"/>
  <c r="D130" i="23" s="1"/>
  <c r="O129" i="23"/>
  <c r="O128" i="23" s="1"/>
  <c r="L129" i="23"/>
  <c r="L128" i="23" s="1"/>
  <c r="I129" i="23"/>
  <c r="I128" i="23" s="1"/>
  <c r="F129" i="23"/>
  <c r="N128" i="23"/>
  <c r="M128" i="23"/>
  <c r="K128" i="23"/>
  <c r="J128" i="23"/>
  <c r="H128" i="23"/>
  <c r="G128" i="23"/>
  <c r="E128" i="23"/>
  <c r="D128" i="23"/>
  <c r="O127" i="23"/>
  <c r="L127" i="23"/>
  <c r="I127" i="23"/>
  <c r="F127" i="23"/>
  <c r="O126" i="23"/>
  <c r="L126" i="23"/>
  <c r="I126" i="23"/>
  <c r="F126" i="23"/>
  <c r="O125" i="23"/>
  <c r="L125" i="23"/>
  <c r="I125" i="23"/>
  <c r="F125" i="23"/>
  <c r="O124" i="23"/>
  <c r="L124" i="23"/>
  <c r="I124" i="23"/>
  <c r="F124" i="23"/>
  <c r="O123" i="23"/>
  <c r="L123" i="23"/>
  <c r="L122" i="23" s="1"/>
  <c r="I123" i="23"/>
  <c r="F123" i="23"/>
  <c r="O122" i="23"/>
  <c r="N122" i="23"/>
  <c r="M122" i="23"/>
  <c r="K122" i="23"/>
  <c r="J122" i="23"/>
  <c r="H122" i="23"/>
  <c r="G122" i="23"/>
  <c r="E122" i="23"/>
  <c r="D122" i="23"/>
  <c r="O121" i="23"/>
  <c r="L121" i="23"/>
  <c r="I121" i="23"/>
  <c r="F121" i="23"/>
  <c r="O120" i="23"/>
  <c r="L120" i="23"/>
  <c r="I120" i="23"/>
  <c r="F120" i="23"/>
  <c r="O119" i="23"/>
  <c r="L119" i="23"/>
  <c r="I119" i="23"/>
  <c r="F119" i="23"/>
  <c r="O118" i="23"/>
  <c r="L118" i="23"/>
  <c r="I118" i="23"/>
  <c r="F118" i="23"/>
  <c r="O117" i="23"/>
  <c r="L117" i="23"/>
  <c r="I117" i="23"/>
  <c r="F117" i="23"/>
  <c r="N116" i="23"/>
  <c r="M116" i="23"/>
  <c r="K116" i="23"/>
  <c r="J116" i="23"/>
  <c r="H116" i="23"/>
  <c r="G116" i="23"/>
  <c r="E116" i="23"/>
  <c r="D116" i="23"/>
  <c r="O115" i="23"/>
  <c r="L115" i="23"/>
  <c r="I115" i="23"/>
  <c r="F115" i="23"/>
  <c r="O114" i="23"/>
  <c r="L114" i="23"/>
  <c r="I114" i="23"/>
  <c r="F114" i="23"/>
  <c r="O113" i="23"/>
  <c r="L113" i="23"/>
  <c r="L112" i="23" s="1"/>
  <c r="I113" i="23"/>
  <c r="F113" i="23"/>
  <c r="N112" i="23"/>
  <c r="M112" i="23"/>
  <c r="K112" i="23"/>
  <c r="J112" i="23"/>
  <c r="H112" i="23"/>
  <c r="G112" i="23"/>
  <c r="E112" i="23"/>
  <c r="D112" i="23"/>
  <c r="O111" i="23"/>
  <c r="L111" i="23"/>
  <c r="I111" i="23"/>
  <c r="F111" i="23"/>
  <c r="O110" i="23"/>
  <c r="L110" i="23"/>
  <c r="I110" i="23"/>
  <c r="F110" i="23"/>
  <c r="O109" i="23"/>
  <c r="L109" i="23"/>
  <c r="I109" i="23"/>
  <c r="F109" i="23"/>
  <c r="O108" i="23"/>
  <c r="L108" i="23"/>
  <c r="I108" i="23"/>
  <c r="F108" i="23"/>
  <c r="O107" i="23"/>
  <c r="L107" i="23"/>
  <c r="I107" i="23"/>
  <c r="F107" i="23"/>
  <c r="O106" i="23"/>
  <c r="L106" i="23"/>
  <c r="I106" i="23"/>
  <c r="F106" i="23"/>
  <c r="O105" i="23"/>
  <c r="L105" i="23"/>
  <c r="I105" i="23"/>
  <c r="F105" i="23"/>
  <c r="O104" i="23"/>
  <c r="L104" i="23"/>
  <c r="I104" i="23"/>
  <c r="I103" i="23" s="1"/>
  <c r="F104" i="23"/>
  <c r="F103" i="23" s="1"/>
  <c r="N103" i="23"/>
  <c r="M103" i="23"/>
  <c r="K103" i="23"/>
  <c r="J103" i="23"/>
  <c r="H103" i="23"/>
  <c r="G103" i="23"/>
  <c r="E103" i="23"/>
  <c r="D103" i="23"/>
  <c r="O102" i="23"/>
  <c r="L102" i="23"/>
  <c r="I102" i="23"/>
  <c r="F102" i="23"/>
  <c r="O101" i="23"/>
  <c r="L101" i="23"/>
  <c r="I101" i="23"/>
  <c r="F101" i="23"/>
  <c r="O100" i="23"/>
  <c r="L100" i="23"/>
  <c r="I100" i="23"/>
  <c r="F100" i="23"/>
  <c r="O99" i="23"/>
  <c r="L99" i="23"/>
  <c r="I99" i="23"/>
  <c r="F99" i="23"/>
  <c r="O98" i="23"/>
  <c r="L98" i="23"/>
  <c r="I98" i="23"/>
  <c r="F98" i="23"/>
  <c r="O97" i="23"/>
  <c r="L97" i="23"/>
  <c r="I97" i="23"/>
  <c r="F97" i="23"/>
  <c r="O96" i="23"/>
  <c r="L96" i="23"/>
  <c r="I96" i="23"/>
  <c r="F96" i="23"/>
  <c r="O95" i="23"/>
  <c r="N95" i="23"/>
  <c r="M95" i="23"/>
  <c r="K95" i="23"/>
  <c r="J95" i="23"/>
  <c r="H95" i="23"/>
  <c r="G95" i="23"/>
  <c r="E95" i="23"/>
  <c r="D95" i="23"/>
  <c r="O94" i="23"/>
  <c r="L94" i="23"/>
  <c r="I94" i="23"/>
  <c r="F94" i="23"/>
  <c r="O93" i="23"/>
  <c r="L93" i="23"/>
  <c r="I93" i="23"/>
  <c r="F93" i="23"/>
  <c r="O92" i="23"/>
  <c r="L92" i="23"/>
  <c r="I92" i="23"/>
  <c r="F92" i="23"/>
  <c r="O91" i="23"/>
  <c r="L91" i="23"/>
  <c r="I91" i="23"/>
  <c r="F91" i="23"/>
  <c r="O90" i="23"/>
  <c r="O89" i="23" s="1"/>
  <c r="L90" i="23"/>
  <c r="L89" i="23" s="1"/>
  <c r="I90" i="23"/>
  <c r="F90" i="23"/>
  <c r="N89" i="23"/>
  <c r="M89" i="23"/>
  <c r="K89" i="23"/>
  <c r="J89" i="23"/>
  <c r="H89" i="23"/>
  <c r="G89" i="23"/>
  <c r="E89" i="23"/>
  <c r="D89" i="23"/>
  <c r="O88" i="23"/>
  <c r="L88" i="23"/>
  <c r="I88" i="23"/>
  <c r="F88" i="23"/>
  <c r="O87" i="23"/>
  <c r="L87" i="23"/>
  <c r="I87" i="23"/>
  <c r="F87" i="23"/>
  <c r="O86" i="23"/>
  <c r="L86" i="23"/>
  <c r="I86" i="23"/>
  <c r="F86" i="23"/>
  <c r="O85" i="23"/>
  <c r="L85" i="23"/>
  <c r="L84" i="23" s="1"/>
  <c r="I85" i="23"/>
  <c r="I84" i="23" s="1"/>
  <c r="F85" i="23"/>
  <c r="O84" i="23"/>
  <c r="N84" i="23"/>
  <c r="M84" i="23"/>
  <c r="K84" i="23"/>
  <c r="J84" i="23"/>
  <c r="H84" i="23"/>
  <c r="G84" i="23"/>
  <c r="E84" i="23"/>
  <c r="D84" i="23"/>
  <c r="O82" i="23"/>
  <c r="L82" i="23"/>
  <c r="I82" i="23"/>
  <c r="F82" i="23"/>
  <c r="O81" i="23"/>
  <c r="L81" i="23"/>
  <c r="L80" i="23" s="1"/>
  <c r="I81" i="23"/>
  <c r="I80" i="23" s="1"/>
  <c r="F81" i="23"/>
  <c r="O80" i="23"/>
  <c r="N80" i="23"/>
  <c r="M80" i="23"/>
  <c r="K80" i="23"/>
  <c r="J80" i="23"/>
  <c r="H80" i="23"/>
  <c r="G80" i="23"/>
  <c r="F80" i="23"/>
  <c r="E80" i="23"/>
  <c r="D80" i="23"/>
  <c r="O79" i="23"/>
  <c r="L79" i="23"/>
  <c r="I79" i="23"/>
  <c r="F79" i="23"/>
  <c r="O78" i="23"/>
  <c r="O77" i="23" s="1"/>
  <c r="L78" i="23"/>
  <c r="L77" i="23" s="1"/>
  <c r="I78" i="23"/>
  <c r="I77" i="23" s="1"/>
  <c r="F78" i="23"/>
  <c r="F77" i="23" s="1"/>
  <c r="N77" i="23"/>
  <c r="N76" i="23" s="1"/>
  <c r="M77" i="23"/>
  <c r="K77" i="23"/>
  <c r="J77" i="23"/>
  <c r="H77" i="23"/>
  <c r="G77" i="23"/>
  <c r="E77" i="23"/>
  <c r="E76" i="23" s="1"/>
  <c r="D77" i="23"/>
  <c r="O74" i="23"/>
  <c r="L74" i="23"/>
  <c r="I74" i="23"/>
  <c r="F74" i="23"/>
  <c r="O73" i="23"/>
  <c r="L73" i="23"/>
  <c r="I73" i="23"/>
  <c r="F73" i="23"/>
  <c r="O72" i="23"/>
  <c r="L72" i="23"/>
  <c r="I72" i="23"/>
  <c r="F72" i="23"/>
  <c r="O71" i="23"/>
  <c r="L71" i="23"/>
  <c r="I71" i="23"/>
  <c r="F71" i="23"/>
  <c r="O70" i="23"/>
  <c r="L70" i="23"/>
  <c r="I70" i="23"/>
  <c r="F70" i="23"/>
  <c r="N69" i="23"/>
  <c r="N67" i="23" s="1"/>
  <c r="M69" i="23"/>
  <c r="M67" i="23" s="1"/>
  <c r="K69" i="23"/>
  <c r="K67" i="23" s="1"/>
  <c r="J69" i="23"/>
  <c r="J67" i="23" s="1"/>
  <c r="H69" i="23"/>
  <c r="G69" i="23"/>
  <c r="E69" i="23"/>
  <c r="E67" i="23" s="1"/>
  <c r="D69" i="23"/>
  <c r="D67" i="23" s="1"/>
  <c r="O68" i="23"/>
  <c r="L68" i="23"/>
  <c r="I68" i="23"/>
  <c r="F68" i="23"/>
  <c r="H67" i="23"/>
  <c r="G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O58" i="23" s="1"/>
  <c r="L59" i="23"/>
  <c r="I59" i="23"/>
  <c r="F59" i="23"/>
  <c r="N58" i="23"/>
  <c r="M58" i="23"/>
  <c r="K58" i="23"/>
  <c r="J58" i="23"/>
  <c r="H58" i="23"/>
  <c r="G58" i="23"/>
  <c r="E58" i="23"/>
  <c r="D58" i="23"/>
  <c r="O57" i="23"/>
  <c r="L57" i="23"/>
  <c r="I57" i="23"/>
  <c r="F57" i="23"/>
  <c r="O56" i="23"/>
  <c r="O55" i="23" s="1"/>
  <c r="L56" i="23"/>
  <c r="L55" i="23" s="1"/>
  <c r="I56" i="23"/>
  <c r="I55" i="23" s="1"/>
  <c r="F56" i="23"/>
  <c r="N55" i="23"/>
  <c r="M55" i="23"/>
  <c r="K55" i="23"/>
  <c r="K54" i="23" s="1"/>
  <c r="J55" i="23"/>
  <c r="H55" i="23"/>
  <c r="H54" i="23" s="1"/>
  <c r="H53" i="23" s="1"/>
  <c r="G55" i="23"/>
  <c r="E55" i="23"/>
  <c r="D55" i="23"/>
  <c r="M54" i="23"/>
  <c r="O47" i="23"/>
  <c r="C47" i="23" s="1"/>
  <c r="O46" i="23"/>
  <c r="C46" i="23" s="1"/>
  <c r="N45" i="23"/>
  <c r="M45" i="23"/>
  <c r="L44" i="23"/>
  <c r="L43" i="23" s="1"/>
  <c r="I44" i="23"/>
  <c r="I43" i="23" s="1"/>
  <c r="F44" i="23"/>
  <c r="K43" i="23"/>
  <c r="J43" i="23"/>
  <c r="H43" i="23"/>
  <c r="G43" i="23"/>
  <c r="E43" i="23"/>
  <c r="D43" i="23"/>
  <c r="F42" i="23"/>
  <c r="C42" i="23" s="1"/>
  <c r="E41" i="23"/>
  <c r="D41" i="23"/>
  <c r="L40" i="23"/>
  <c r="C40" i="23" s="1"/>
  <c r="L39" i="23"/>
  <c r="C39" i="23" s="1"/>
  <c r="L38" i="23"/>
  <c r="C38" i="23" s="1"/>
  <c r="L37" i="23"/>
  <c r="C37" i="23" s="1"/>
  <c r="K36" i="23"/>
  <c r="J36" i="23"/>
  <c r="L35" i="23"/>
  <c r="C35" i="23" s="1"/>
  <c r="L34" i="23"/>
  <c r="C34" i="23" s="1"/>
  <c r="K33" i="23"/>
  <c r="J33" i="23"/>
  <c r="L32" i="23"/>
  <c r="K31" i="23"/>
  <c r="J31" i="23"/>
  <c r="L30" i="23"/>
  <c r="C30" i="23" s="1"/>
  <c r="L29" i="23"/>
  <c r="C29" i="23" s="1"/>
  <c r="L28" i="23"/>
  <c r="C28" i="23" s="1"/>
  <c r="K27" i="23"/>
  <c r="J27" i="23"/>
  <c r="F25" i="23"/>
  <c r="C25" i="23"/>
  <c r="I24" i="23"/>
  <c r="F24" i="23"/>
  <c r="O23" i="23"/>
  <c r="L23" i="23"/>
  <c r="I23" i="23"/>
  <c r="F23" i="23"/>
  <c r="O22" i="23"/>
  <c r="O21" i="23" s="1"/>
  <c r="L22" i="23"/>
  <c r="L21" i="23" s="1"/>
  <c r="L289" i="23" s="1"/>
  <c r="I22" i="23"/>
  <c r="F22" i="23"/>
  <c r="N21" i="23"/>
  <c r="M21" i="23"/>
  <c r="M289" i="23" s="1"/>
  <c r="M288" i="23" s="1"/>
  <c r="K21" i="23"/>
  <c r="K289" i="23" s="1"/>
  <c r="K288" i="23" s="1"/>
  <c r="J21" i="23"/>
  <c r="H21" i="23"/>
  <c r="G21" i="23"/>
  <c r="G289" i="23" s="1"/>
  <c r="E21" i="23"/>
  <c r="D21" i="23"/>
  <c r="I116" i="23" l="1"/>
  <c r="I166" i="23"/>
  <c r="I165" i="23" s="1"/>
  <c r="C123" i="23"/>
  <c r="C183" i="23"/>
  <c r="D289" i="23"/>
  <c r="H20" i="23"/>
  <c r="O76" i="23"/>
  <c r="M173" i="23"/>
  <c r="C190" i="23"/>
  <c r="K26" i="23"/>
  <c r="C72" i="23"/>
  <c r="J76" i="23"/>
  <c r="H174" i="23"/>
  <c r="H173" i="23" s="1"/>
  <c r="C218" i="23"/>
  <c r="C278" i="23"/>
  <c r="C113" i="23"/>
  <c r="C121" i="23"/>
  <c r="C139" i="23"/>
  <c r="M204" i="23"/>
  <c r="C258" i="23"/>
  <c r="C294" i="23"/>
  <c r="C298" i="23"/>
  <c r="G54" i="23"/>
  <c r="E54" i="23"/>
  <c r="C159" i="23"/>
  <c r="C167" i="23"/>
  <c r="N187" i="23"/>
  <c r="C206" i="23"/>
  <c r="C210" i="23"/>
  <c r="C214" i="23"/>
  <c r="L116" i="23"/>
  <c r="N270" i="23"/>
  <c r="N269" i="23" s="1"/>
  <c r="G76" i="23"/>
  <c r="C80" i="23"/>
  <c r="D20" i="23"/>
  <c r="M53" i="23"/>
  <c r="C60" i="23"/>
  <c r="L69" i="23"/>
  <c r="L67" i="23" s="1"/>
  <c r="F76" i="23"/>
  <c r="K76" i="23"/>
  <c r="C107" i="23"/>
  <c r="C120" i="23"/>
  <c r="J130" i="23"/>
  <c r="F131" i="23"/>
  <c r="C133" i="23"/>
  <c r="G130" i="23"/>
  <c r="C163" i="23"/>
  <c r="C164" i="23"/>
  <c r="I187" i="23"/>
  <c r="J187" i="23"/>
  <c r="L196" i="23"/>
  <c r="N204" i="23"/>
  <c r="N195" i="23" s="1"/>
  <c r="C235" i="23"/>
  <c r="C236" i="23"/>
  <c r="C237" i="23"/>
  <c r="C239" i="23"/>
  <c r="O238" i="23"/>
  <c r="C274" i="23"/>
  <c r="J270" i="23"/>
  <c r="J269" i="23" s="1"/>
  <c r="O276" i="23"/>
  <c r="C296" i="23"/>
  <c r="D288" i="23"/>
  <c r="C71" i="23"/>
  <c r="C91" i="23"/>
  <c r="C99" i="23"/>
  <c r="C102" i="23"/>
  <c r="O103" i="23"/>
  <c r="H83" i="23"/>
  <c r="K130" i="23"/>
  <c r="H130" i="23"/>
  <c r="N130" i="23"/>
  <c r="C147" i="23"/>
  <c r="C155" i="23"/>
  <c r="C156" i="23"/>
  <c r="C158" i="23"/>
  <c r="C171" i="23"/>
  <c r="H187" i="23"/>
  <c r="O252" i="23"/>
  <c r="O251" i="23" s="1"/>
  <c r="O260" i="23"/>
  <c r="I58" i="23"/>
  <c r="I54" i="23" s="1"/>
  <c r="E289" i="23"/>
  <c r="E288" i="23" s="1"/>
  <c r="I21" i="23"/>
  <c r="I20" i="23" s="1"/>
  <c r="C57" i="23"/>
  <c r="I69" i="23"/>
  <c r="I67" i="23" s="1"/>
  <c r="D83" i="23"/>
  <c r="J83" i="23"/>
  <c r="I95" i="23"/>
  <c r="C111" i="23"/>
  <c r="C149" i="23"/>
  <c r="E174" i="23"/>
  <c r="E173" i="23" s="1"/>
  <c r="C178" i="23"/>
  <c r="D174" i="23"/>
  <c r="D173" i="23" s="1"/>
  <c r="J174" i="23"/>
  <c r="J173" i="23" s="1"/>
  <c r="F179" i="23"/>
  <c r="C182" i="23"/>
  <c r="O179" i="23"/>
  <c r="O188" i="23"/>
  <c r="O187" i="23" s="1"/>
  <c r="K187" i="23"/>
  <c r="K195" i="23"/>
  <c r="C202" i="23"/>
  <c r="C203" i="23"/>
  <c r="D204" i="23"/>
  <c r="D195" i="23" s="1"/>
  <c r="C226" i="23"/>
  <c r="J231" i="23"/>
  <c r="J230" i="23" s="1"/>
  <c r="J194" i="23" s="1"/>
  <c r="L238" i="23"/>
  <c r="C254" i="23"/>
  <c r="C255" i="23"/>
  <c r="C257" i="23"/>
  <c r="C266" i="23"/>
  <c r="O272" i="23"/>
  <c r="O290" i="23"/>
  <c r="N289" i="23"/>
  <c r="N288" i="23" s="1"/>
  <c r="N20" i="23"/>
  <c r="L58" i="23"/>
  <c r="C127" i="23"/>
  <c r="F122" i="23"/>
  <c r="L233" i="23"/>
  <c r="C234" i="23"/>
  <c r="G269" i="23"/>
  <c r="C101" i="23"/>
  <c r="F95" i="23"/>
  <c r="J289" i="23"/>
  <c r="J288" i="23" s="1"/>
  <c r="C23" i="23"/>
  <c r="C56" i="23"/>
  <c r="F55" i="23"/>
  <c r="C55" i="23" s="1"/>
  <c r="C70" i="23"/>
  <c r="F69" i="23"/>
  <c r="F67" i="23" s="1"/>
  <c r="C137" i="23"/>
  <c r="C222" i="23"/>
  <c r="J204" i="23"/>
  <c r="J195" i="23" s="1"/>
  <c r="N231" i="23"/>
  <c r="J26" i="23"/>
  <c r="J20" i="23" s="1"/>
  <c r="C32" i="23"/>
  <c r="L31" i="23"/>
  <c r="C31" i="23" s="1"/>
  <c r="C44" i="23"/>
  <c r="F43" i="23"/>
  <c r="C43" i="23" s="1"/>
  <c r="G53" i="23"/>
  <c r="L54" i="23"/>
  <c r="C64" i="23"/>
  <c r="N83" i="23"/>
  <c r="C119" i="23"/>
  <c r="F116" i="23"/>
  <c r="C129" i="23"/>
  <c r="F128" i="23"/>
  <c r="C128" i="23" s="1"/>
  <c r="D187" i="23"/>
  <c r="C250" i="23"/>
  <c r="C262" i="23"/>
  <c r="C282" i="23"/>
  <c r="F281" i="23"/>
  <c r="C281" i="23" s="1"/>
  <c r="C79" i="23"/>
  <c r="C88" i="23"/>
  <c r="C105" i="23"/>
  <c r="C106" i="23"/>
  <c r="C115" i="23"/>
  <c r="L136" i="23"/>
  <c r="L144" i="23"/>
  <c r="C157" i="23"/>
  <c r="C208" i="23"/>
  <c r="C215" i="23"/>
  <c r="C220" i="23"/>
  <c r="C221" i="23"/>
  <c r="K231" i="23"/>
  <c r="C245" i="23"/>
  <c r="M230" i="23"/>
  <c r="L252" i="23"/>
  <c r="L251" i="23" s="1"/>
  <c r="L264" i="23"/>
  <c r="L259" i="23" s="1"/>
  <c r="C268" i="23"/>
  <c r="D269" i="23"/>
  <c r="C22" i="23"/>
  <c r="J54" i="23"/>
  <c r="J53" i="23" s="1"/>
  <c r="N54" i="23"/>
  <c r="N53" i="23" s="1"/>
  <c r="C61" i="23"/>
  <c r="C62" i="23"/>
  <c r="C63" i="23"/>
  <c r="L76" i="23"/>
  <c r="I76" i="23"/>
  <c r="E83" i="23"/>
  <c r="K83" i="23"/>
  <c r="C85" i="23"/>
  <c r="C86" i="23"/>
  <c r="C87" i="23"/>
  <c r="C94" i="23"/>
  <c r="C97" i="23"/>
  <c r="C98" i="23"/>
  <c r="C109" i="23"/>
  <c r="C110" i="23"/>
  <c r="M130" i="23"/>
  <c r="C135" i="23"/>
  <c r="C143" i="23"/>
  <c r="C146" i="23"/>
  <c r="C169" i="23"/>
  <c r="C172" i="23"/>
  <c r="L173" i="23"/>
  <c r="C213" i="23"/>
  <c r="C225" i="23"/>
  <c r="C229" i="23"/>
  <c r="C232" i="23"/>
  <c r="D231" i="23"/>
  <c r="D230" i="23" s="1"/>
  <c r="H231" i="23"/>
  <c r="H230" i="23" s="1"/>
  <c r="C244" i="23"/>
  <c r="F246" i="23"/>
  <c r="C249" i="23"/>
  <c r="E270" i="23"/>
  <c r="E269" i="23" s="1"/>
  <c r="O270" i="23"/>
  <c r="O269" i="23" s="1"/>
  <c r="C280" i="23"/>
  <c r="C285" i="23"/>
  <c r="C293" i="23"/>
  <c r="D54" i="23"/>
  <c r="D53" i="23" s="1"/>
  <c r="C59" i="23"/>
  <c r="C73" i="23"/>
  <c r="C74" i="23"/>
  <c r="C78" i="23"/>
  <c r="G288" i="23"/>
  <c r="H289" i="23"/>
  <c r="H288" i="23" s="1"/>
  <c r="C24" i="23"/>
  <c r="K53" i="23"/>
  <c r="O54" i="23"/>
  <c r="C65" i="23"/>
  <c r="C66" i="23"/>
  <c r="O69" i="23"/>
  <c r="D76" i="23"/>
  <c r="D75" i="23" s="1"/>
  <c r="H76" i="23"/>
  <c r="M76" i="23"/>
  <c r="C81" i="23"/>
  <c r="C82" i="23"/>
  <c r="G83" i="23"/>
  <c r="M83" i="23"/>
  <c r="C90" i="23"/>
  <c r="C93" i="23"/>
  <c r="C100" i="23"/>
  <c r="L103" i="23"/>
  <c r="C114" i="23"/>
  <c r="C117" i="23"/>
  <c r="C118" i="23"/>
  <c r="C125" i="23"/>
  <c r="C126" i="23"/>
  <c r="O131" i="23"/>
  <c r="C148" i="23"/>
  <c r="C150" i="23"/>
  <c r="C154" i="23"/>
  <c r="O151" i="23"/>
  <c r="C162" i="23"/>
  <c r="L166" i="23"/>
  <c r="L165" i="23" s="1"/>
  <c r="C186" i="23"/>
  <c r="C201" i="23"/>
  <c r="H195" i="23"/>
  <c r="L205" i="23"/>
  <c r="C211" i="23"/>
  <c r="C223" i="23"/>
  <c r="K259" i="23"/>
  <c r="C263" i="23"/>
  <c r="O264" i="23"/>
  <c r="C275" i="23"/>
  <c r="C295" i="23"/>
  <c r="O289" i="23"/>
  <c r="E53" i="23"/>
  <c r="I144" i="23"/>
  <c r="C145" i="23"/>
  <c r="O174" i="23"/>
  <c r="O173" i="23" s="1"/>
  <c r="C181" i="23"/>
  <c r="I179" i="23"/>
  <c r="L216" i="23"/>
  <c r="C219" i="23"/>
  <c r="C256" i="23"/>
  <c r="I252" i="23"/>
  <c r="I251" i="23" s="1"/>
  <c r="G20" i="23"/>
  <c r="K20" i="23"/>
  <c r="F21" i="23"/>
  <c r="L27" i="23"/>
  <c r="L33" i="23"/>
  <c r="C33" i="23" s="1"/>
  <c r="L36" i="23"/>
  <c r="C36" i="23" s="1"/>
  <c r="F41" i="23"/>
  <c r="C41" i="23" s="1"/>
  <c r="O45" i="23"/>
  <c r="O20" i="23" s="1"/>
  <c r="F58" i="23"/>
  <c r="C77" i="23"/>
  <c r="C96" i="23"/>
  <c r="C108" i="23"/>
  <c r="I112" i="23"/>
  <c r="O116" i="23"/>
  <c r="E130" i="23"/>
  <c r="L131" i="23"/>
  <c r="C138" i="23"/>
  <c r="C142" i="23"/>
  <c r="F141" i="23"/>
  <c r="C141" i="23" s="1"/>
  <c r="O165" i="23"/>
  <c r="K174" i="23"/>
  <c r="K173" i="23" s="1"/>
  <c r="F174" i="23"/>
  <c r="C233" i="23"/>
  <c r="C68" i="23"/>
  <c r="I89" i="23"/>
  <c r="F89" i="23"/>
  <c r="C104" i="23"/>
  <c r="F112" i="23"/>
  <c r="C124" i="23"/>
  <c r="I136" i="23"/>
  <c r="C140" i="23"/>
  <c r="O144" i="23"/>
  <c r="F151" i="23"/>
  <c r="C168" i="23"/>
  <c r="C170" i="23"/>
  <c r="F166" i="23"/>
  <c r="G174" i="23"/>
  <c r="G173" i="23" s="1"/>
  <c r="C177" i="23"/>
  <c r="I175" i="23"/>
  <c r="C248" i="23"/>
  <c r="I246" i="23"/>
  <c r="C265" i="23"/>
  <c r="F264" i="23"/>
  <c r="E20" i="23"/>
  <c r="M20" i="23"/>
  <c r="F84" i="23"/>
  <c r="C92" i="23"/>
  <c r="L95" i="23"/>
  <c r="O112" i="23"/>
  <c r="I122" i="23"/>
  <c r="C132" i="23"/>
  <c r="C153" i="23"/>
  <c r="I151" i="23"/>
  <c r="I160" i="23"/>
  <c r="C160" i="23" s="1"/>
  <c r="C161" i="23"/>
  <c r="I184" i="23"/>
  <c r="C184" i="23" s="1"/>
  <c r="C185" i="23"/>
  <c r="C241" i="23"/>
  <c r="F238" i="23"/>
  <c r="I283" i="23"/>
  <c r="C284" i="23"/>
  <c r="C152" i="23"/>
  <c r="C176" i="23"/>
  <c r="C180" i="23"/>
  <c r="E187" i="23"/>
  <c r="C193" i="23"/>
  <c r="F192" i="23"/>
  <c r="E195" i="23"/>
  <c r="M195" i="23"/>
  <c r="O196" i="23"/>
  <c r="O205" i="23"/>
  <c r="C217" i="23"/>
  <c r="F216" i="23"/>
  <c r="O216" i="23"/>
  <c r="G231" i="23"/>
  <c r="G230" i="23" s="1"/>
  <c r="G194" i="23" s="1"/>
  <c r="C240" i="23"/>
  <c r="I238" i="23"/>
  <c r="C243" i="23"/>
  <c r="C267" i="23"/>
  <c r="M270" i="23"/>
  <c r="M269" i="23" s="1"/>
  <c r="C277" i="23"/>
  <c r="F276" i="23"/>
  <c r="L288" i="23"/>
  <c r="C189" i="23"/>
  <c r="F188" i="23"/>
  <c r="C199" i="23"/>
  <c r="C207" i="23"/>
  <c r="C209" i="23"/>
  <c r="F205" i="23"/>
  <c r="C227" i="23"/>
  <c r="C253" i="23"/>
  <c r="F252" i="23"/>
  <c r="E259" i="23"/>
  <c r="E230" i="23" s="1"/>
  <c r="C261" i="23"/>
  <c r="F260" i="23"/>
  <c r="I270" i="23"/>
  <c r="I269" i="23" s="1"/>
  <c r="C279" i="23"/>
  <c r="C197" i="23"/>
  <c r="F196" i="23"/>
  <c r="C200" i="23"/>
  <c r="I198" i="23"/>
  <c r="H194" i="23"/>
  <c r="I205" i="23"/>
  <c r="I204" i="23" s="1"/>
  <c r="C212" i="23"/>
  <c r="C224" i="23"/>
  <c r="C228" i="23"/>
  <c r="N230" i="23"/>
  <c r="O231" i="23"/>
  <c r="I264" i="23"/>
  <c r="I259" i="23" s="1"/>
  <c r="C273" i="23"/>
  <c r="F272" i="23"/>
  <c r="C272" i="23" s="1"/>
  <c r="L276" i="23"/>
  <c r="L270" i="23" s="1"/>
  <c r="L269" i="23" s="1"/>
  <c r="C283" i="23"/>
  <c r="C292" i="23"/>
  <c r="I290" i="23"/>
  <c r="C297" i="23"/>
  <c r="C247" i="23"/>
  <c r="C271" i="23"/>
  <c r="C291" i="23"/>
  <c r="C58" i="23" l="1"/>
  <c r="D194" i="23"/>
  <c r="K75" i="23"/>
  <c r="K52" i="23" s="1"/>
  <c r="I231" i="23"/>
  <c r="D52" i="23"/>
  <c r="O259" i="23"/>
  <c r="C76" i="23"/>
  <c r="N75" i="23"/>
  <c r="G75" i="23"/>
  <c r="L231" i="23"/>
  <c r="L230" i="23" s="1"/>
  <c r="L83" i="23"/>
  <c r="L75" i="23" s="1"/>
  <c r="C246" i="23"/>
  <c r="C103" i="23"/>
  <c r="I53" i="23"/>
  <c r="O130" i="23"/>
  <c r="J75" i="23"/>
  <c r="D51" i="23"/>
  <c r="D50" i="23" s="1"/>
  <c r="J52" i="23"/>
  <c r="J51" i="23" s="1"/>
  <c r="C122" i="23"/>
  <c r="L130" i="23"/>
  <c r="C179" i="23"/>
  <c r="O288" i="23"/>
  <c r="C290" i="23"/>
  <c r="F270" i="23"/>
  <c r="F269" i="23" s="1"/>
  <c r="C136" i="23"/>
  <c r="L204" i="23"/>
  <c r="L195" i="23" s="1"/>
  <c r="C69" i="23"/>
  <c r="D286" i="23"/>
  <c r="L53" i="23"/>
  <c r="J286" i="23"/>
  <c r="H75" i="23"/>
  <c r="H52" i="23" s="1"/>
  <c r="H51" i="23" s="1"/>
  <c r="E75" i="23"/>
  <c r="E286" i="23" s="1"/>
  <c r="O67" i="23"/>
  <c r="C67" i="23" s="1"/>
  <c r="N52" i="23"/>
  <c r="M75" i="23"/>
  <c r="M52" i="23" s="1"/>
  <c r="N286" i="23"/>
  <c r="G286" i="23"/>
  <c r="I83" i="23"/>
  <c r="O83" i="23"/>
  <c r="C144" i="23"/>
  <c r="K230" i="23"/>
  <c r="I230" i="23"/>
  <c r="C260" i="23"/>
  <c r="F259" i="23"/>
  <c r="C188" i="23"/>
  <c r="F83" i="23"/>
  <c r="C84" i="23"/>
  <c r="C166" i="23"/>
  <c r="F165" i="23"/>
  <c r="C165" i="23" s="1"/>
  <c r="C151" i="23"/>
  <c r="F173" i="23"/>
  <c r="F289" i="23"/>
  <c r="C21" i="23"/>
  <c r="F20" i="23"/>
  <c r="I130" i="23"/>
  <c r="O230" i="23"/>
  <c r="C198" i="23"/>
  <c r="I196" i="23"/>
  <c r="I195" i="23" s="1"/>
  <c r="N194" i="23"/>
  <c r="C276" i="23"/>
  <c r="C216" i="23"/>
  <c r="M194" i="23"/>
  <c r="I174" i="23"/>
  <c r="I173" i="23" s="1"/>
  <c r="C175" i="23"/>
  <c r="C112" i="23"/>
  <c r="C116" i="23"/>
  <c r="F130" i="23"/>
  <c r="C270" i="23"/>
  <c r="C205" i="23"/>
  <c r="F204" i="23"/>
  <c r="F195" i="23" s="1"/>
  <c r="E194" i="23"/>
  <c r="C238" i="23"/>
  <c r="F231" i="23"/>
  <c r="C95" i="23"/>
  <c r="C131" i="23"/>
  <c r="C252" i="23"/>
  <c r="F251" i="23"/>
  <c r="C251" i="23" s="1"/>
  <c r="O204" i="23"/>
  <c r="O195" i="23" s="1"/>
  <c r="C192" i="23"/>
  <c r="F191" i="23"/>
  <c r="C191" i="23" s="1"/>
  <c r="C264" i="23"/>
  <c r="C89" i="23"/>
  <c r="I289" i="23"/>
  <c r="I288" i="23" s="1"/>
  <c r="C45" i="23"/>
  <c r="C27" i="23"/>
  <c r="L26" i="23"/>
  <c r="F54" i="23"/>
  <c r="G52" i="23"/>
  <c r="G51" i="23" s="1"/>
  <c r="D287" i="23"/>
  <c r="N51" i="23" l="1"/>
  <c r="I75" i="23"/>
  <c r="J287" i="23"/>
  <c r="J50" i="23"/>
  <c r="C130" i="23"/>
  <c r="E52" i="23"/>
  <c r="E51" i="23" s="1"/>
  <c r="E287" i="23" s="1"/>
  <c r="C259" i="23"/>
  <c r="O75" i="23"/>
  <c r="O194" i="23"/>
  <c r="M51" i="23"/>
  <c r="M287" i="23" s="1"/>
  <c r="H286" i="23"/>
  <c r="L286" i="23"/>
  <c r="L52" i="23"/>
  <c r="I194" i="23"/>
  <c r="L194" i="23"/>
  <c r="L51" i="23" s="1"/>
  <c r="L50" i="23" s="1"/>
  <c r="C196" i="23"/>
  <c r="O53" i="23"/>
  <c r="O52" i="23" s="1"/>
  <c r="O51" i="23" s="1"/>
  <c r="F187" i="23"/>
  <c r="C187" i="23" s="1"/>
  <c r="K286" i="23"/>
  <c r="K194" i="23"/>
  <c r="K51" i="23" s="1"/>
  <c r="M286" i="23"/>
  <c r="I52" i="23"/>
  <c r="I51" i="23" s="1"/>
  <c r="I287" i="23" s="1"/>
  <c r="I50" i="23"/>
  <c r="G287" i="23"/>
  <c r="G50" i="23"/>
  <c r="I286" i="23"/>
  <c r="M50" i="23"/>
  <c r="C289" i="23"/>
  <c r="F288" i="23"/>
  <c r="C288" i="23" s="1"/>
  <c r="C54" i="23"/>
  <c r="F53" i="23"/>
  <c r="C269" i="23"/>
  <c r="C173" i="23"/>
  <c r="C26" i="23"/>
  <c r="L20" i="23"/>
  <c r="C20" i="23" s="1"/>
  <c r="H287" i="23"/>
  <c r="H50" i="23"/>
  <c r="F230" i="23"/>
  <c r="C230" i="23" s="1"/>
  <c r="C231" i="23"/>
  <c r="C204" i="23"/>
  <c r="O286" i="23"/>
  <c r="C174" i="23"/>
  <c r="C195" i="23"/>
  <c r="N50" i="23"/>
  <c r="N287" i="23"/>
  <c r="C83" i="23"/>
  <c r="F75" i="23"/>
  <c r="C75" i="23" s="1"/>
  <c r="L287" i="23" l="1"/>
  <c r="E50" i="23"/>
  <c r="K50" i="23"/>
  <c r="K287" i="23"/>
  <c r="F286" i="23"/>
  <c r="C286" i="23" s="1"/>
  <c r="O50" i="23"/>
  <c r="O287" i="23"/>
  <c r="F52" i="23"/>
  <c r="C53" i="23"/>
  <c r="F194" i="23"/>
  <c r="C194" i="23" s="1"/>
  <c r="C52" i="23" l="1"/>
  <c r="F51" i="23"/>
  <c r="F287" i="23" l="1"/>
  <c r="C287" i="23" s="1"/>
  <c r="C51" i="23"/>
  <c r="F50" i="23"/>
  <c r="C50" i="23" s="1"/>
  <c r="O298" i="22" l="1"/>
  <c r="L298" i="22"/>
  <c r="I298" i="22"/>
  <c r="F298" i="22"/>
  <c r="C298" i="22" s="1"/>
  <c r="O297" i="22"/>
  <c r="L297" i="22"/>
  <c r="I297" i="22"/>
  <c r="F297" i="22"/>
  <c r="O296" i="22"/>
  <c r="L296" i="22"/>
  <c r="I296" i="22"/>
  <c r="F296" i="22"/>
  <c r="O295" i="22"/>
  <c r="L295" i="22"/>
  <c r="I295" i="22"/>
  <c r="F295" i="22"/>
  <c r="O294" i="22"/>
  <c r="L294" i="22"/>
  <c r="I294" i="22"/>
  <c r="F294" i="22"/>
  <c r="O293" i="22"/>
  <c r="L293" i="22"/>
  <c r="I293" i="22"/>
  <c r="F293" i="22"/>
  <c r="O292" i="22"/>
  <c r="L292" i="22"/>
  <c r="I292" i="22"/>
  <c r="F292" i="22"/>
  <c r="O291" i="22"/>
  <c r="L291" i="22"/>
  <c r="L290" i="22" s="1"/>
  <c r="I291" i="22"/>
  <c r="F291" i="22"/>
  <c r="N290" i="22"/>
  <c r="M290" i="22"/>
  <c r="K290" i="22"/>
  <c r="J290" i="22"/>
  <c r="H290" i="22"/>
  <c r="G290" i="22"/>
  <c r="E290" i="22"/>
  <c r="D290" i="22"/>
  <c r="O285" i="22"/>
  <c r="L285" i="22"/>
  <c r="I285" i="22"/>
  <c r="F285" i="22"/>
  <c r="O284" i="22"/>
  <c r="L284" i="22"/>
  <c r="L283" i="22" s="1"/>
  <c r="I284" i="22"/>
  <c r="I283" i="22" s="1"/>
  <c r="F284" i="22"/>
  <c r="O283" i="22"/>
  <c r="N283" i="22"/>
  <c r="M283" i="22"/>
  <c r="K283" i="22"/>
  <c r="J283" i="22"/>
  <c r="H283" i="22"/>
  <c r="G283" i="22"/>
  <c r="F283" i="22"/>
  <c r="E283" i="22"/>
  <c r="D283" i="22"/>
  <c r="O282" i="22"/>
  <c r="O281" i="22" s="1"/>
  <c r="L282" i="22"/>
  <c r="I282" i="22"/>
  <c r="I281" i="22" s="1"/>
  <c r="F282" i="22"/>
  <c r="N281" i="22"/>
  <c r="M281" i="22"/>
  <c r="L281" i="22"/>
  <c r="K281" i="22"/>
  <c r="J281" i="22"/>
  <c r="H281" i="22"/>
  <c r="G281" i="22"/>
  <c r="E281" i="22"/>
  <c r="D281" i="22"/>
  <c r="O280" i="22"/>
  <c r="L280" i="22"/>
  <c r="I280" i="22"/>
  <c r="F280" i="22"/>
  <c r="O279" i="22"/>
  <c r="L279" i="22"/>
  <c r="I279" i="22"/>
  <c r="F279" i="22"/>
  <c r="O278" i="22"/>
  <c r="L278" i="22"/>
  <c r="I278" i="22"/>
  <c r="F278" i="22"/>
  <c r="O277" i="22"/>
  <c r="L277" i="22"/>
  <c r="I277" i="22"/>
  <c r="I276" i="22" s="1"/>
  <c r="F277" i="22"/>
  <c r="N276" i="22"/>
  <c r="M276" i="22"/>
  <c r="K276" i="22"/>
  <c r="J276" i="22"/>
  <c r="H276" i="22"/>
  <c r="G276" i="22"/>
  <c r="E276" i="22"/>
  <c r="D276" i="22"/>
  <c r="O275" i="22"/>
  <c r="L275" i="22"/>
  <c r="I275" i="22"/>
  <c r="F275" i="22"/>
  <c r="O274" i="22"/>
  <c r="O272" i="22" s="1"/>
  <c r="L274" i="22"/>
  <c r="I274" i="22"/>
  <c r="C274" i="22" s="1"/>
  <c r="F274" i="22"/>
  <c r="O273" i="22"/>
  <c r="L273" i="22"/>
  <c r="I273" i="22"/>
  <c r="F273" i="22"/>
  <c r="N272" i="22"/>
  <c r="M272" i="22"/>
  <c r="K272" i="22"/>
  <c r="J272" i="22"/>
  <c r="J270" i="22" s="1"/>
  <c r="J269" i="22" s="1"/>
  <c r="H272" i="22"/>
  <c r="G272" i="22"/>
  <c r="G270" i="22" s="1"/>
  <c r="G269" i="22" s="1"/>
  <c r="E272" i="22"/>
  <c r="D272" i="22"/>
  <c r="O271" i="22"/>
  <c r="L271" i="22"/>
  <c r="I271" i="22"/>
  <c r="F271" i="22"/>
  <c r="K270" i="22"/>
  <c r="K269" i="22" s="1"/>
  <c r="D270" i="22"/>
  <c r="D269" i="22" s="1"/>
  <c r="O268" i="22"/>
  <c r="L268" i="22"/>
  <c r="I268" i="22"/>
  <c r="F268" i="22"/>
  <c r="O267" i="22"/>
  <c r="L267" i="22"/>
  <c r="I267" i="22"/>
  <c r="F267" i="22"/>
  <c r="O266" i="22"/>
  <c r="O264" i="22" s="1"/>
  <c r="L266" i="22"/>
  <c r="I266" i="22"/>
  <c r="F266" i="22"/>
  <c r="O265" i="22"/>
  <c r="L265" i="22"/>
  <c r="I265" i="22"/>
  <c r="I264" i="22" s="1"/>
  <c r="F265" i="22"/>
  <c r="N264" i="22"/>
  <c r="M264" i="22"/>
  <c r="K264" i="22"/>
  <c r="J264" i="22"/>
  <c r="H264" i="22"/>
  <c r="H259" i="22" s="1"/>
  <c r="G264" i="22"/>
  <c r="E264" i="22"/>
  <c r="D264" i="22"/>
  <c r="O263" i="22"/>
  <c r="L263" i="22"/>
  <c r="I263" i="22"/>
  <c r="F263" i="22"/>
  <c r="O262" i="22"/>
  <c r="L262" i="22"/>
  <c r="I262" i="22"/>
  <c r="F262" i="22"/>
  <c r="O261" i="22"/>
  <c r="L261" i="22"/>
  <c r="I261" i="22"/>
  <c r="F261" i="22"/>
  <c r="N260" i="22"/>
  <c r="N259" i="22" s="1"/>
  <c r="M260" i="22"/>
  <c r="M259" i="22" s="1"/>
  <c r="K260" i="22"/>
  <c r="J260" i="22"/>
  <c r="I260" i="22"/>
  <c r="H260" i="22"/>
  <c r="G260" i="22"/>
  <c r="E260" i="22"/>
  <c r="D260" i="22"/>
  <c r="D259" i="22" s="1"/>
  <c r="G259" i="22"/>
  <c r="O258" i="22"/>
  <c r="L258" i="22"/>
  <c r="I258" i="22"/>
  <c r="F258" i="22"/>
  <c r="O257" i="22"/>
  <c r="L257" i="22"/>
  <c r="I257" i="22"/>
  <c r="F257" i="22"/>
  <c r="O256" i="22"/>
  <c r="L256" i="22"/>
  <c r="I256" i="22"/>
  <c r="F256" i="22"/>
  <c r="O255" i="22"/>
  <c r="L255" i="22"/>
  <c r="I255" i="22"/>
  <c r="F255" i="22"/>
  <c r="O254" i="22"/>
  <c r="L254" i="22"/>
  <c r="I254" i="22"/>
  <c r="F254" i="22"/>
  <c r="C254" i="22" s="1"/>
  <c r="O253" i="22"/>
  <c r="L253" i="22"/>
  <c r="I253" i="22"/>
  <c r="F253" i="22"/>
  <c r="N252" i="22"/>
  <c r="N251" i="22" s="1"/>
  <c r="M252" i="22"/>
  <c r="M251" i="22" s="1"/>
  <c r="K252" i="22"/>
  <c r="K251" i="22" s="1"/>
  <c r="J252" i="22"/>
  <c r="I252" i="22"/>
  <c r="I251" i="22" s="1"/>
  <c r="H252" i="22"/>
  <c r="G252" i="22"/>
  <c r="G251" i="22" s="1"/>
  <c r="E252" i="22"/>
  <c r="E251" i="22" s="1"/>
  <c r="D252" i="22"/>
  <c r="D251" i="22" s="1"/>
  <c r="J251" i="22"/>
  <c r="H251" i="22"/>
  <c r="O250" i="22"/>
  <c r="O246" i="22" s="1"/>
  <c r="L250" i="22"/>
  <c r="I250" i="22"/>
  <c r="F250" i="22"/>
  <c r="C250" i="22"/>
  <c r="O249" i="22"/>
  <c r="L249" i="22"/>
  <c r="I249" i="22"/>
  <c r="F249" i="22"/>
  <c r="C249" i="22" s="1"/>
  <c r="O248" i="22"/>
  <c r="L248" i="22"/>
  <c r="I248" i="22"/>
  <c r="F248" i="22"/>
  <c r="C248" i="22" s="1"/>
  <c r="O247" i="22"/>
  <c r="L247" i="22"/>
  <c r="I247" i="22"/>
  <c r="F247" i="22"/>
  <c r="N246" i="22"/>
  <c r="M246" i="22"/>
  <c r="K246" i="22"/>
  <c r="J246" i="22"/>
  <c r="H246" i="22"/>
  <c r="G246" i="22"/>
  <c r="E246" i="22"/>
  <c r="D246" i="22"/>
  <c r="O245" i="22"/>
  <c r="L245" i="22"/>
  <c r="I245" i="22"/>
  <c r="F245" i="22"/>
  <c r="O244" i="22"/>
  <c r="L244" i="22"/>
  <c r="I244" i="22"/>
  <c r="F244" i="22"/>
  <c r="O243" i="22"/>
  <c r="L243" i="22"/>
  <c r="I243" i="22"/>
  <c r="F243" i="22"/>
  <c r="O242" i="22"/>
  <c r="L242" i="22"/>
  <c r="I242" i="22"/>
  <c r="F242" i="22"/>
  <c r="O241" i="22"/>
  <c r="L241" i="22"/>
  <c r="I241" i="22"/>
  <c r="F241" i="22"/>
  <c r="O240" i="22"/>
  <c r="L240" i="22"/>
  <c r="I240" i="22"/>
  <c r="F240" i="22"/>
  <c r="O239" i="22"/>
  <c r="L239" i="22"/>
  <c r="I239" i="22"/>
  <c r="I238" i="22" s="1"/>
  <c r="F239" i="22"/>
  <c r="O238" i="22"/>
  <c r="N238" i="22"/>
  <c r="M238" i="22"/>
  <c r="K238" i="22"/>
  <c r="J238" i="22"/>
  <c r="H238" i="22"/>
  <c r="G238" i="22"/>
  <c r="E238" i="22"/>
  <c r="D238" i="22"/>
  <c r="O237" i="22"/>
  <c r="L237" i="22"/>
  <c r="I237" i="22"/>
  <c r="F237" i="22"/>
  <c r="O236" i="22"/>
  <c r="L236" i="22"/>
  <c r="L235" i="22" s="1"/>
  <c r="I236" i="22"/>
  <c r="I235" i="22" s="1"/>
  <c r="F236" i="22"/>
  <c r="O235" i="22"/>
  <c r="N235" i="22"/>
  <c r="N231" i="22" s="1"/>
  <c r="M235" i="22"/>
  <c r="K235" i="22"/>
  <c r="J235" i="22"/>
  <c r="H235" i="22"/>
  <c r="G235" i="22"/>
  <c r="F235" i="22"/>
  <c r="E235" i="22"/>
  <c r="D235" i="22"/>
  <c r="O234" i="22"/>
  <c r="O233" i="22" s="1"/>
  <c r="L234" i="22"/>
  <c r="I234" i="22"/>
  <c r="F234" i="22"/>
  <c r="F233" i="22" s="1"/>
  <c r="N233" i="22"/>
  <c r="M233" i="22"/>
  <c r="L233" i="22"/>
  <c r="K233" i="22"/>
  <c r="J233" i="22"/>
  <c r="I233" i="22"/>
  <c r="H233" i="22"/>
  <c r="G233" i="22"/>
  <c r="G231" i="22" s="1"/>
  <c r="G230" i="22" s="1"/>
  <c r="E233" i="22"/>
  <c r="D233" i="22"/>
  <c r="O232" i="22"/>
  <c r="L232" i="22"/>
  <c r="I232" i="22"/>
  <c r="F232" i="22"/>
  <c r="J231" i="22"/>
  <c r="O229" i="22"/>
  <c r="L229" i="22"/>
  <c r="I229" i="22"/>
  <c r="F229" i="22"/>
  <c r="O228" i="22"/>
  <c r="L228" i="22"/>
  <c r="L227" i="22" s="1"/>
  <c r="I228" i="22"/>
  <c r="I227" i="22" s="1"/>
  <c r="F228" i="22"/>
  <c r="O227" i="22"/>
  <c r="N227" i="22"/>
  <c r="M227" i="22"/>
  <c r="M204" i="22" s="1"/>
  <c r="K227" i="22"/>
  <c r="J227" i="22"/>
  <c r="H227" i="22"/>
  <c r="G227" i="22"/>
  <c r="F227" i="22"/>
  <c r="E227" i="22"/>
  <c r="D227" i="22"/>
  <c r="D204" i="22" s="1"/>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O216" i="22" s="1"/>
  <c r="L217" i="22"/>
  <c r="I217" i="22"/>
  <c r="F217" i="22"/>
  <c r="F216" i="22" s="1"/>
  <c r="N216" i="22"/>
  <c r="M216" i="22"/>
  <c r="K216" i="22"/>
  <c r="J216" i="22"/>
  <c r="I216" i="22"/>
  <c r="H216" i="22"/>
  <c r="G216" i="22"/>
  <c r="E216" i="22"/>
  <c r="D216" i="22"/>
  <c r="O215" i="22"/>
  <c r="L215" i="22"/>
  <c r="I215" i="22"/>
  <c r="F215" i="22"/>
  <c r="O214" i="22"/>
  <c r="L214" i="22"/>
  <c r="I214" i="22"/>
  <c r="F214" i="22"/>
  <c r="O213" i="22"/>
  <c r="L213" i="22"/>
  <c r="I213" i="22"/>
  <c r="F213" i="22"/>
  <c r="C213" i="22" s="1"/>
  <c r="O212" i="22"/>
  <c r="L212" i="22"/>
  <c r="I212" i="22"/>
  <c r="F212" i="22"/>
  <c r="O211" i="22"/>
  <c r="L211" i="22"/>
  <c r="I211" i="22"/>
  <c r="F211" i="22"/>
  <c r="O210" i="22"/>
  <c r="L210" i="22"/>
  <c r="I210" i="22"/>
  <c r="F210" i="22"/>
  <c r="O209" i="22"/>
  <c r="L209" i="22"/>
  <c r="I209" i="22"/>
  <c r="F209" i="22"/>
  <c r="O208" i="22"/>
  <c r="L208" i="22"/>
  <c r="I208" i="22"/>
  <c r="F208" i="22"/>
  <c r="O207" i="22"/>
  <c r="L207" i="22"/>
  <c r="I207" i="22"/>
  <c r="F207" i="22"/>
  <c r="O206" i="22"/>
  <c r="L206" i="22"/>
  <c r="I206" i="22"/>
  <c r="F206" i="22"/>
  <c r="N205" i="22"/>
  <c r="N204" i="22" s="1"/>
  <c r="M205" i="22"/>
  <c r="K205" i="22"/>
  <c r="J205" i="22"/>
  <c r="J204" i="22" s="1"/>
  <c r="H205" i="22"/>
  <c r="H204" i="22" s="1"/>
  <c r="G205" i="22"/>
  <c r="E205" i="22"/>
  <c r="D205" i="22"/>
  <c r="E204" i="22"/>
  <c r="O203" i="22"/>
  <c r="L203" i="22"/>
  <c r="I203" i="22"/>
  <c r="F203" i="22"/>
  <c r="O202" i="22"/>
  <c r="L202" i="22"/>
  <c r="I202" i="22"/>
  <c r="F202" i="22"/>
  <c r="O201" i="22"/>
  <c r="L201" i="22"/>
  <c r="I201" i="22"/>
  <c r="F201" i="22"/>
  <c r="O200" i="22"/>
  <c r="L200" i="22"/>
  <c r="I200" i="22"/>
  <c r="F200" i="22"/>
  <c r="O199" i="22"/>
  <c r="L199" i="22"/>
  <c r="L198" i="22" s="1"/>
  <c r="I199" i="22"/>
  <c r="I198" i="22" s="1"/>
  <c r="F199" i="22"/>
  <c r="O198" i="22"/>
  <c r="N198" i="22"/>
  <c r="N196" i="22" s="1"/>
  <c r="M198" i="22"/>
  <c r="M196" i="22" s="1"/>
  <c r="K198" i="22"/>
  <c r="K196" i="22" s="1"/>
  <c r="J198" i="22"/>
  <c r="J196" i="22" s="1"/>
  <c r="J195" i="22" s="1"/>
  <c r="H198" i="22"/>
  <c r="H196" i="22" s="1"/>
  <c r="G198" i="22"/>
  <c r="G196" i="22" s="1"/>
  <c r="F198" i="22"/>
  <c r="E198" i="22"/>
  <c r="E196" i="22" s="1"/>
  <c r="E195" i="22" s="1"/>
  <c r="D198" i="22"/>
  <c r="D196" i="22" s="1"/>
  <c r="O197" i="22"/>
  <c r="L197" i="22"/>
  <c r="I197" i="22"/>
  <c r="F197" i="22"/>
  <c r="O193" i="22"/>
  <c r="O192" i="22" s="1"/>
  <c r="O191" i="22" s="1"/>
  <c r="L193" i="22"/>
  <c r="L192" i="22" s="1"/>
  <c r="L191" i="22" s="1"/>
  <c r="I193" i="22"/>
  <c r="I192" i="22" s="1"/>
  <c r="I191" i="22" s="1"/>
  <c r="F193" i="22"/>
  <c r="C193" i="22"/>
  <c r="N192" i="22"/>
  <c r="M192" i="22"/>
  <c r="K192" i="22"/>
  <c r="K191" i="22" s="1"/>
  <c r="K187" i="22" s="1"/>
  <c r="J192" i="22"/>
  <c r="J191" i="22" s="1"/>
  <c r="H192" i="22"/>
  <c r="H191" i="22" s="1"/>
  <c r="G192" i="22"/>
  <c r="G191" i="22" s="1"/>
  <c r="F192" i="22"/>
  <c r="F191" i="22" s="1"/>
  <c r="E192" i="22"/>
  <c r="D192" i="22"/>
  <c r="D191" i="22" s="1"/>
  <c r="N191" i="22"/>
  <c r="M191" i="22"/>
  <c r="M187" i="22" s="1"/>
  <c r="E191" i="22"/>
  <c r="O190" i="22"/>
  <c r="L190" i="22"/>
  <c r="I190" i="22"/>
  <c r="F190" i="22"/>
  <c r="O189" i="22"/>
  <c r="L189" i="22"/>
  <c r="I189" i="22"/>
  <c r="I188" i="22" s="1"/>
  <c r="F189" i="22"/>
  <c r="N188" i="22"/>
  <c r="M188" i="22"/>
  <c r="L188" i="22"/>
  <c r="K188" i="22"/>
  <c r="J188" i="22"/>
  <c r="H188" i="22"/>
  <c r="H187" i="22" s="1"/>
  <c r="G188" i="22"/>
  <c r="E188" i="22"/>
  <c r="E187" i="22" s="1"/>
  <c r="D188" i="22"/>
  <c r="D187" i="22" s="1"/>
  <c r="O186" i="22"/>
  <c r="L186" i="22"/>
  <c r="I186" i="22"/>
  <c r="F186" i="22"/>
  <c r="O185" i="22"/>
  <c r="O184" i="22" s="1"/>
  <c r="L185" i="22"/>
  <c r="L184" i="22" s="1"/>
  <c r="I185" i="22"/>
  <c r="F185" i="22"/>
  <c r="N184" i="22"/>
  <c r="M184" i="22"/>
  <c r="K184" i="22"/>
  <c r="J184" i="22"/>
  <c r="I184" i="22"/>
  <c r="H184" i="22"/>
  <c r="G184" i="22"/>
  <c r="E184" i="22"/>
  <c r="D184" i="22"/>
  <c r="O183" i="22"/>
  <c r="L183" i="22"/>
  <c r="I183" i="22"/>
  <c r="F183" i="22"/>
  <c r="O182" i="22"/>
  <c r="L182" i="22"/>
  <c r="I182" i="22"/>
  <c r="F182" i="22"/>
  <c r="C182" i="22" s="1"/>
  <c r="O181" i="22"/>
  <c r="L181" i="22"/>
  <c r="I181" i="22"/>
  <c r="F181" i="22"/>
  <c r="O180" i="22"/>
  <c r="L180" i="22"/>
  <c r="I180" i="22"/>
  <c r="I179" i="22" s="1"/>
  <c r="F180" i="22"/>
  <c r="N179" i="22"/>
  <c r="M179" i="22"/>
  <c r="K179" i="22"/>
  <c r="J179" i="22"/>
  <c r="H179" i="22"/>
  <c r="G179" i="22"/>
  <c r="E179" i="22"/>
  <c r="D179" i="22"/>
  <c r="D174" i="22" s="1"/>
  <c r="D173" i="22" s="1"/>
  <c r="O178" i="22"/>
  <c r="L178" i="22"/>
  <c r="I178" i="22"/>
  <c r="F178" i="22"/>
  <c r="O177" i="22"/>
  <c r="L177" i="22"/>
  <c r="I177" i="22"/>
  <c r="F177" i="22"/>
  <c r="O176" i="22"/>
  <c r="L176" i="22"/>
  <c r="I176" i="22"/>
  <c r="F176" i="22"/>
  <c r="F175" i="22" s="1"/>
  <c r="N175" i="22"/>
  <c r="N174" i="22" s="1"/>
  <c r="M175" i="22"/>
  <c r="M174" i="22" s="1"/>
  <c r="M173" i="22" s="1"/>
  <c r="K175" i="22"/>
  <c r="J175" i="22"/>
  <c r="H175" i="22"/>
  <c r="H174" i="22" s="1"/>
  <c r="H173" i="22" s="1"/>
  <c r="G175" i="22"/>
  <c r="G174" i="22" s="1"/>
  <c r="G173" i="22" s="1"/>
  <c r="E175" i="22"/>
  <c r="D175" i="22"/>
  <c r="O172" i="22"/>
  <c r="L172" i="22"/>
  <c r="I172" i="22"/>
  <c r="F172" i="22"/>
  <c r="O171" i="22"/>
  <c r="L171" i="22"/>
  <c r="I171" i="22"/>
  <c r="F171" i="22"/>
  <c r="O170" i="22"/>
  <c r="L170" i="22"/>
  <c r="I170" i="22"/>
  <c r="F170" i="22"/>
  <c r="O169" i="22"/>
  <c r="L169" i="22"/>
  <c r="I169" i="22"/>
  <c r="F169" i="22"/>
  <c r="O168" i="22"/>
  <c r="L168" i="22"/>
  <c r="I168" i="22"/>
  <c r="F168" i="22"/>
  <c r="O167" i="22"/>
  <c r="L167" i="22"/>
  <c r="L166" i="22" s="1"/>
  <c r="L165" i="22" s="1"/>
  <c r="I167" i="22"/>
  <c r="F167" i="22"/>
  <c r="O166" i="22"/>
  <c r="O165" i="22" s="1"/>
  <c r="N166" i="22"/>
  <c r="N165" i="22" s="1"/>
  <c r="M166" i="22"/>
  <c r="K166" i="22"/>
  <c r="K165" i="22" s="1"/>
  <c r="J166" i="22"/>
  <c r="J165" i="22" s="1"/>
  <c r="H166" i="22"/>
  <c r="H165" i="22" s="1"/>
  <c r="G166" i="22"/>
  <c r="G165" i="22" s="1"/>
  <c r="E166" i="22"/>
  <c r="D166" i="22"/>
  <c r="D165" i="22" s="1"/>
  <c r="M165" i="22"/>
  <c r="E165" i="22"/>
  <c r="O164" i="22"/>
  <c r="L164" i="22"/>
  <c r="I164" i="22"/>
  <c r="F164" i="22"/>
  <c r="O163" i="22"/>
  <c r="L163" i="22"/>
  <c r="I163" i="22"/>
  <c r="F163" i="22"/>
  <c r="O162" i="22"/>
  <c r="L162" i="22"/>
  <c r="I162" i="22"/>
  <c r="F162" i="22"/>
  <c r="C162" i="22"/>
  <c r="O161" i="22"/>
  <c r="L161" i="22"/>
  <c r="L160" i="22" s="1"/>
  <c r="I161" i="22"/>
  <c r="F161" i="22"/>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C154" i="22" s="1"/>
  <c r="O153" i="22"/>
  <c r="L153" i="22"/>
  <c r="I153" i="22"/>
  <c r="F153" i="22"/>
  <c r="O152" i="22"/>
  <c r="L152" i="22"/>
  <c r="I152" i="22"/>
  <c r="F152" i="22"/>
  <c r="F151" i="22" s="1"/>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C146" i="22" s="1"/>
  <c r="I146" i="22"/>
  <c r="F146" i="22"/>
  <c r="O145" i="22"/>
  <c r="L145" i="22"/>
  <c r="I145" i="22"/>
  <c r="I144" i="22" s="1"/>
  <c r="F145" i="22"/>
  <c r="N144" i="22"/>
  <c r="M144" i="22"/>
  <c r="K144" i="22"/>
  <c r="J144" i="22"/>
  <c r="H144" i="22"/>
  <c r="G144" i="22"/>
  <c r="E144" i="22"/>
  <c r="D144" i="22"/>
  <c r="O143" i="22"/>
  <c r="L143" i="22"/>
  <c r="I143" i="22"/>
  <c r="F143" i="22"/>
  <c r="O142" i="22"/>
  <c r="O141" i="22" s="1"/>
  <c r="L142" i="22"/>
  <c r="I142" i="22"/>
  <c r="I141" i="22" s="1"/>
  <c r="F142" i="22"/>
  <c r="N141" i="22"/>
  <c r="M141" i="22"/>
  <c r="K141" i="22"/>
  <c r="J141" i="22"/>
  <c r="H141" i="22"/>
  <c r="G141" i="22"/>
  <c r="F141" i="22"/>
  <c r="E141" i="22"/>
  <c r="D141" i="22"/>
  <c r="O140" i="22"/>
  <c r="L140" i="22"/>
  <c r="I140" i="22"/>
  <c r="F140" i="22"/>
  <c r="O139" i="22"/>
  <c r="L139" i="22"/>
  <c r="I139" i="22"/>
  <c r="F139" i="22"/>
  <c r="O138" i="22"/>
  <c r="L138" i="22"/>
  <c r="I138" i="22"/>
  <c r="F138" i="22"/>
  <c r="O137" i="22"/>
  <c r="O136" i="22" s="1"/>
  <c r="L137" i="22"/>
  <c r="I137" i="22"/>
  <c r="F137" i="22"/>
  <c r="N136" i="22"/>
  <c r="M136" i="22"/>
  <c r="K136" i="22"/>
  <c r="J136" i="22"/>
  <c r="I136" i="22"/>
  <c r="H136" i="22"/>
  <c r="G136" i="22"/>
  <c r="E136" i="22"/>
  <c r="D136" i="22"/>
  <c r="O135" i="22"/>
  <c r="L135" i="22"/>
  <c r="I135" i="22"/>
  <c r="F135" i="22"/>
  <c r="O134" i="22"/>
  <c r="L134" i="22"/>
  <c r="I134" i="22"/>
  <c r="F134" i="22"/>
  <c r="O133" i="22"/>
  <c r="L133" i="22"/>
  <c r="I133" i="22"/>
  <c r="F133" i="22"/>
  <c r="O132" i="22"/>
  <c r="L132" i="22"/>
  <c r="I132" i="22"/>
  <c r="I131" i="22" s="1"/>
  <c r="F132" i="22"/>
  <c r="N131" i="22"/>
  <c r="M131" i="22"/>
  <c r="K131" i="22"/>
  <c r="J131" i="22"/>
  <c r="H131" i="22"/>
  <c r="G131" i="22"/>
  <c r="E131" i="22"/>
  <c r="D131" i="22"/>
  <c r="O129" i="22"/>
  <c r="O128" i="22" s="1"/>
  <c r="L129" i="22"/>
  <c r="I129" i="22"/>
  <c r="I128" i="22" s="1"/>
  <c r="F129" i="22"/>
  <c r="N128" i="22"/>
  <c r="M128" i="22"/>
  <c r="L128" i="22"/>
  <c r="K128" i="22"/>
  <c r="J128" i="22"/>
  <c r="H128" i="22"/>
  <c r="G128" i="22"/>
  <c r="E128" i="22"/>
  <c r="D128" i="22"/>
  <c r="O127" i="22"/>
  <c r="L127" i="22"/>
  <c r="I127" i="22"/>
  <c r="F127" i="22"/>
  <c r="O126" i="22"/>
  <c r="L126" i="22"/>
  <c r="I126" i="22"/>
  <c r="F126" i="22"/>
  <c r="O125" i="22"/>
  <c r="L125" i="22"/>
  <c r="I125" i="22"/>
  <c r="F125" i="22"/>
  <c r="O124" i="22"/>
  <c r="L124" i="22"/>
  <c r="I124" i="22"/>
  <c r="F124" i="22"/>
  <c r="O123" i="22"/>
  <c r="L123" i="22"/>
  <c r="I123" i="22"/>
  <c r="F123" i="22"/>
  <c r="O122" i="22"/>
  <c r="N122" i="22"/>
  <c r="M122" i="22"/>
  <c r="K122" i="22"/>
  <c r="J122" i="22"/>
  <c r="H122" i="22"/>
  <c r="G122" i="22"/>
  <c r="E122" i="22"/>
  <c r="D122" i="22"/>
  <c r="O121" i="22"/>
  <c r="L121" i="22"/>
  <c r="I121" i="22"/>
  <c r="F121" i="22"/>
  <c r="O120" i="22"/>
  <c r="L120" i="22"/>
  <c r="I120" i="22"/>
  <c r="F120" i="22"/>
  <c r="O119" i="22"/>
  <c r="L119" i="22"/>
  <c r="I119" i="22"/>
  <c r="F119" i="22"/>
  <c r="O118" i="22"/>
  <c r="C118" i="22" s="1"/>
  <c r="L118" i="22"/>
  <c r="I118" i="22"/>
  <c r="F118" i="22"/>
  <c r="O117" i="22"/>
  <c r="L117" i="22"/>
  <c r="I117" i="22"/>
  <c r="F117" i="22"/>
  <c r="N116" i="22"/>
  <c r="M116" i="22"/>
  <c r="K116" i="22"/>
  <c r="J116" i="22"/>
  <c r="H116" i="22"/>
  <c r="G116" i="22"/>
  <c r="E116" i="22"/>
  <c r="D116" i="22"/>
  <c r="O115" i="22"/>
  <c r="L115" i="22"/>
  <c r="I115" i="22"/>
  <c r="F115" i="22"/>
  <c r="C115" i="22" s="1"/>
  <c r="O114" i="22"/>
  <c r="L114" i="22"/>
  <c r="I114" i="22"/>
  <c r="F114" i="22"/>
  <c r="C114" i="22" s="1"/>
  <c r="O113" i="22"/>
  <c r="L113" i="22"/>
  <c r="I113" i="22"/>
  <c r="I112" i="22" s="1"/>
  <c r="F113" i="22"/>
  <c r="N112" i="22"/>
  <c r="M112" i="22"/>
  <c r="K112" i="22"/>
  <c r="J112" i="22"/>
  <c r="H112" i="22"/>
  <c r="G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C106" i="22" s="1"/>
  <c r="O105" i="22"/>
  <c r="L105" i="22"/>
  <c r="I105" i="22"/>
  <c r="F105" i="22"/>
  <c r="O104" i="22"/>
  <c r="L104" i="22"/>
  <c r="I104" i="22"/>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C98" i="22" s="1"/>
  <c r="F98" i="22"/>
  <c r="O97" i="22"/>
  <c r="L97" i="22"/>
  <c r="I97" i="22"/>
  <c r="F97" i="22"/>
  <c r="O96" i="22"/>
  <c r="L96" i="22"/>
  <c r="I96" i="22"/>
  <c r="F96" i="22"/>
  <c r="N95" i="22"/>
  <c r="M95" i="22"/>
  <c r="K95" i="22"/>
  <c r="J95" i="22"/>
  <c r="H95" i="22"/>
  <c r="G95" i="22"/>
  <c r="E95" i="22"/>
  <c r="D95" i="22"/>
  <c r="O94" i="22"/>
  <c r="L94" i="22"/>
  <c r="I94" i="22"/>
  <c r="F94" i="22"/>
  <c r="O93" i="22"/>
  <c r="L93" i="22"/>
  <c r="I93" i="22"/>
  <c r="F93" i="22"/>
  <c r="O92" i="22"/>
  <c r="L92" i="22"/>
  <c r="I92" i="22"/>
  <c r="F92" i="22"/>
  <c r="O91" i="22"/>
  <c r="L91" i="22"/>
  <c r="I91" i="22"/>
  <c r="F91" i="22"/>
  <c r="O90" i="22"/>
  <c r="L90" i="22"/>
  <c r="I90" i="22"/>
  <c r="I89" i="22" s="1"/>
  <c r="F90" i="22"/>
  <c r="N89" i="22"/>
  <c r="M89" i="22"/>
  <c r="K89" i="22"/>
  <c r="J89" i="22"/>
  <c r="H89" i="22"/>
  <c r="G89" i="22"/>
  <c r="E89" i="22"/>
  <c r="D89" i="22"/>
  <c r="O88" i="22"/>
  <c r="L88" i="22"/>
  <c r="I88" i="22"/>
  <c r="C88" i="22" s="1"/>
  <c r="F88" i="22"/>
  <c r="O87" i="22"/>
  <c r="L87" i="22"/>
  <c r="I87" i="22"/>
  <c r="F87" i="22"/>
  <c r="O86" i="22"/>
  <c r="L86" i="22"/>
  <c r="I86" i="22"/>
  <c r="F86" i="22"/>
  <c r="O85" i="22"/>
  <c r="L85" i="22"/>
  <c r="I85" i="22"/>
  <c r="F85" i="22"/>
  <c r="N84" i="22"/>
  <c r="M84" i="22"/>
  <c r="K84" i="22"/>
  <c r="J84" i="22"/>
  <c r="H84" i="22"/>
  <c r="G84" i="22"/>
  <c r="E84" i="22"/>
  <c r="D84" i="22"/>
  <c r="O82" i="22"/>
  <c r="L82" i="22"/>
  <c r="I82" i="22"/>
  <c r="F82" i="22"/>
  <c r="O81" i="22"/>
  <c r="L81" i="22"/>
  <c r="L80" i="22" s="1"/>
  <c r="I81" i="22"/>
  <c r="I80" i="22" s="1"/>
  <c r="F81" i="22"/>
  <c r="N80" i="22"/>
  <c r="N76" i="22" s="1"/>
  <c r="M80" i="22"/>
  <c r="K80" i="22"/>
  <c r="J80" i="22"/>
  <c r="H80" i="22"/>
  <c r="G80" i="22"/>
  <c r="E80" i="22"/>
  <c r="D80" i="22"/>
  <c r="O79" i="22"/>
  <c r="L79" i="22"/>
  <c r="I79" i="22"/>
  <c r="F79" i="22"/>
  <c r="O78" i="22"/>
  <c r="O77" i="22" s="1"/>
  <c r="L78" i="22"/>
  <c r="I78" i="22"/>
  <c r="I77" i="22" s="1"/>
  <c r="F78" i="22"/>
  <c r="N77" i="22"/>
  <c r="M77" i="22"/>
  <c r="K77" i="22"/>
  <c r="J77" i="22"/>
  <c r="H77" i="22"/>
  <c r="H76" i="22" s="1"/>
  <c r="G77" i="22"/>
  <c r="E77" i="22"/>
  <c r="D77" i="22"/>
  <c r="M76" i="22"/>
  <c r="J76" i="22"/>
  <c r="E76" i="22"/>
  <c r="O74" i="22"/>
  <c r="L74" i="22"/>
  <c r="I74" i="22"/>
  <c r="F74" i="22"/>
  <c r="O73" i="22"/>
  <c r="L73" i="22"/>
  <c r="I73" i="22"/>
  <c r="F73" i="22"/>
  <c r="O72" i="22"/>
  <c r="L72" i="22"/>
  <c r="I72" i="22"/>
  <c r="F72" i="22"/>
  <c r="O71" i="22"/>
  <c r="L71" i="22"/>
  <c r="I71" i="22"/>
  <c r="F71" i="22"/>
  <c r="O70" i="22"/>
  <c r="L70" i="22"/>
  <c r="L69" i="22" s="1"/>
  <c r="I70" i="22"/>
  <c r="F70" i="22"/>
  <c r="N69" i="22"/>
  <c r="N67" i="22" s="1"/>
  <c r="M69" i="22"/>
  <c r="M67" i="22" s="1"/>
  <c r="K69" i="22"/>
  <c r="J69" i="22"/>
  <c r="J67" i="22" s="1"/>
  <c r="H69" i="22"/>
  <c r="H67" i="22" s="1"/>
  <c r="G69" i="22"/>
  <c r="G67" i="22" s="1"/>
  <c r="E69" i="22"/>
  <c r="D69" i="22"/>
  <c r="D67" i="22" s="1"/>
  <c r="O68" i="22"/>
  <c r="L68" i="22"/>
  <c r="I68" i="22"/>
  <c r="F68" i="22"/>
  <c r="K67" i="22"/>
  <c r="K53" i="22" s="1"/>
  <c r="E67" i="22"/>
  <c r="O66" i="22"/>
  <c r="L66" i="22"/>
  <c r="I66" i="22"/>
  <c r="F66" i="22"/>
  <c r="O65" i="22"/>
  <c r="L65" i="22"/>
  <c r="I65" i="22"/>
  <c r="F65" i="22"/>
  <c r="O64" i="22"/>
  <c r="L64" i="22"/>
  <c r="I64" i="22"/>
  <c r="F64" i="22"/>
  <c r="O63" i="22"/>
  <c r="L63" i="22"/>
  <c r="I63" i="22"/>
  <c r="F63" i="22"/>
  <c r="O62" i="22"/>
  <c r="L62" i="22"/>
  <c r="I62" i="22"/>
  <c r="F62" i="22"/>
  <c r="O61" i="22"/>
  <c r="L61" i="22"/>
  <c r="I61" i="22"/>
  <c r="F61" i="22"/>
  <c r="C61" i="22" s="1"/>
  <c r="O60" i="22"/>
  <c r="L60" i="22"/>
  <c r="I60" i="22"/>
  <c r="F60" i="22"/>
  <c r="O59" i="22"/>
  <c r="L59" i="22"/>
  <c r="I59" i="22"/>
  <c r="I58" i="22" s="1"/>
  <c r="F59" i="22"/>
  <c r="N58" i="22"/>
  <c r="M58" i="22"/>
  <c r="K58" i="22"/>
  <c r="J58" i="22"/>
  <c r="H58" i="22"/>
  <c r="G58" i="22"/>
  <c r="E58" i="22"/>
  <c r="D58" i="22"/>
  <c r="O57" i="22"/>
  <c r="L57" i="22"/>
  <c r="I57" i="22"/>
  <c r="F57" i="22"/>
  <c r="O56" i="22"/>
  <c r="L56" i="22"/>
  <c r="L55" i="22" s="1"/>
  <c r="I56" i="22"/>
  <c r="F56" i="22"/>
  <c r="N55" i="22"/>
  <c r="M55" i="22"/>
  <c r="M54" i="22" s="1"/>
  <c r="K55" i="22"/>
  <c r="J55" i="22"/>
  <c r="H55" i="22"/>
  <c r="H54" i="22" s="1"/>
  <c r="H53" i="22" s="1"/>
  <c r="G55" i="22"/>
  <c r="E55" i="22"/>
  <c r="E54" i="22" s="1"/>
  <c r="E53" i="22" s="1"/>
  <c r="D55" i="22"/>
  <c r="N54" i="22"/>
  <c r="K54" i="22"/>
  <c r="J54" i="22"/>
  <c r="G54" i="22"/>
  <c r="G53" i="22" s="1"/>
  <c r="D54" i="22"/>
  <c r="D53" i="22"/>
  <c r="O47" i="22"/>
  <c r="C47" i="22" s="1"/>
  <c r="O46" i="22"/>
  <c r="C46" i="22" s="1"/>
  <c r="N45" i="22"/>
  <c r="M45" i="22"/>
  <c r="L44" i="22"/>
  <c r="L43" i="22" s="1"/>
  <c r="I44" i="22"/>
  <c r="F44" i="22"/>
  <c r="F43" i="22" s="1"/>
  <c r="K43" i="22"/>
  <c r="J43" i="22"/>
  <c r="I43" i="22"/>
  <c r="H43" i="22"/>
  <c r="G43" i="22"/>
  <c r="E43" i="22"/>
  <c r="D43" i="22"/>
  <c r="F42" i="22"/>
  <c r="F41" i="22" s="1"/>
  <c r="C41" i="22" s="1"/>
  <c r="C42" i="22"/>
  <c r="E41" i="22"/>
  <c r="D41" i="22"/>
  <c r="L40" i="22"/>
  <c r="C40" i="22" s="1"/>
  <c r="L39" i="22"/>
  <c r="C39" i="22" s="1"/>
  <c r="L38" i="22"/>
  <c r="C38" i="22" s="1"/>
  <c r="L37" i="22"/>
  <c r="C37" i="22"/>
  <c r="K36" i="22"/>
  <c r="J36" i="22"/>
  <c r="L35" i="22"/>
  <c r="C35" i="22" s="1"/>
  <c r="L34" i="22"/>
  <c r="C34" i="22" s="1"/>
  <c r="K33" i="22"/>
  <c r="J33" i="22"/>
  <c r="L32" i="22"/>
  <c r="C32" i="22" s="1"/>
  <c r="K31" i="22"/>
  <c r="J31" i="22"/>
  <c r="L30" i="22"/>
  <c r="C30" i="22" s="1"/>
  <c r="L29" i="22"/>
  <c r="C29" i="22" s="1"/>
  <c r="L28" i="22"/>
  <c r="C28" i="22" s="1"/>
  <c r="K27" i="22"/>
  <c r="J27" i="22"/>
  <c r="F25" i="22"/>
  <c r="C25" i="22" s="1"/>
  <c r="I24" i="22"/>
  <c r="F24" i="22"/>
  <c r="C24" i="22" s="1"/>
  <c r="O23" i="22"/>
  <c r="L23" i="22"/>
  <c r="I23" i="22"/>
  <c r="F23" i="22"/>
  <c r="O22" i="22"/>
  <c r="L22" i="22"/>
  <c r="L21" i="22" s="1"/>
  <c r="I22" i="22"/>
  <c r="I21" i="22" s="1"/>
  <c r="F22" i="22"/>
  <c r="O21" i="22"/>
  <c r="O289" i="22" s="1"/>
  <c r="N21" i="22"/>
  <c r="N289" i="22" s="1"/>
  <c r="N288" i="22" s="1"/>
  <c r="M21" i="22"/>
  <c r="K21" i="22"/>
  <c r="K289" i="22" s="1"/>
  <c r="K288" i="22" s="1"/>
  <c r="J21" i="22"/>
  <c r="J289" i="22" s="1"/>
  <c r="J288" i="22" s="1"/>
  <c r="H21" i="22"/>
  <c r="H289" i="22" s="1"/>
  <c r="H288" i="22" s="1"/>
  <c r="G21" i="22"/>
  <c r="F21" i="22"/>
  <c r="F289" i="22" s="1"/>
  <c r="E21" i="22"/>
  <c r="E289" i="22" s="1"/>
  <c r="D21" i="22"/>
  <c r="D289" i="22" s="1"/>
  <c r="D288" i="22" s="1"/>
  <c r="G20" i="22"/>
  <c r="I76" i="22" l="1"/>
  <c r="C43" i="22"/>
  <c r="K231" i="22"/>
  <c r="I290" i="22"/>
  <c r="G289" i="22"/>
  <c r="G288" i="22" s="1"/>
  <c r="M289" i="22"/>
  <c r="M288" i="22" s="1"/>
  <c r="F58" i="22"/>
  <c r="C60" i="22"/>
  <c r="O58" i="22"/>
  <c r="C142" i="22"/>
  <c r="C158" i="22"/>
  <c r="G130" i="22"/>
  <c r="I160" i="22"/>
  <c r="C178" i="22"/>
  <c r="K174" i="22"/>
  <c r="K173" i="22" s="1"/>
  <c r="N187" i="22"/>
  <c r="G187" i="22"/>
  <c r="C201" i="22"/>
  <c r="C209" i="22"/>
  <c r="C212" i="22"/>
  <c r="O205" i="22"/>
  <c r="C225" i="22"/>
  <c r="H231" i="22"/>
  <c r="H230" i="22" s="1"/>
  <c r="E231" i="22"/>
  <c r="C239" i="22"/>
  <c r="C253" i="22"/>
  <c r="J259" i="22"/>
  <c r="J230" i="22" s="1"/>
  <c r="J194" i="22" s="1"/>
  <c r="C266" i="22"/>
  <c r="C268" i="22"/>
  <c r="I272" i="22"/>
  <c r="N270" i="22"/>
  <c r="N269" i="22" s="1"/>
  <c r="L272" i="22"/>
  <c r="C282" i="22"/>
  <c r="L187" i="22"/>
  <c r="C66" i="22"/>
  <c r="C68" i="22"/>
  <c r="C90" i="22"/>
  <c r="C138" i="22"/>
  <c r="L136" i="22"/>
  <c r="C150" i="22"/>
  <c r="C153" i="22"/>
  <c r="C170" i="22"/>
  <c r="C171" i="22"/>
  <c r="C186" i="22"/>
  <c r="O196" i="22"/>
  <c r="I196" i="22"/>
  <c r="C207" i="22"/>
  <c r="C221" i="22"/>
  <c r="C222" i="22"/>
  <c r="D231" i="22"/>
  <c r="M231" i="22"/>
  <c r="M230" i="22" s="1"/>
  <c r="C262" i="22"/>
  <c r="K259" i="22"/>
  <c r="E270" i="22"/>
  <c r="E269" i="22" s="1"/>
  <c r="C273" i="22"/>
  <c r="H270" i="22"/>
  <c r="H269" i="22" s="1"/>
  <c r="O290" i="22"/>
  <c r="L67" i="22"/>
  <c r="E288" i="22"/>
  <c r="M20" i="22"/>
  <c r="M53" i="22"/>
  <c r="L58" i="22"/>
  <c r="L54" i="22" s="1"/>
  <c r="L53" i="22" s="1"/>
  <c r="G76" i="22"/>
  <c r="K76" i="22"/>
  <c r="C102" i="22"/>
  <c r="C105" i="22"/>
  <c r="O103" i="22"/>
  <c r="C126" i="22"/>
  <c r="C134" i="22"/>
  <c r="I151" i="22"/>
  <c r="N173" i="22"/>
  <c r="C190" i="22"/>
  <c r="D195" i="22"/>
  <c r="N195" i="22"/>
  <c r="N194" i="22" s="1"/>
  <c r="L196" i="22"/>
  <c r="C217" i="22"/>
  <c r="C229" i="22"/>
  <c r="C242" i="22"/>
  <c r="C258" i="22"/>
  <c r="C278" i="22"/>
  <c r="C294" i="22"/>
  <c r="C295" i="22"/>
  <c r="C296" i="22"/>
  <c r="C297" i="22"/>
  <c r="I55" i="22"/>
  <c r="I54" i="22" s="1"/>
  <c r="C57" i="22"/>
  <c r="C23" i="22"/>
  <c r="J26" i="22"/>
  <c r="O45" i="22"/>
  <c r="C45" i="22" s="1"/>
  <c r="C70" i="22"/>
  <c r="I84" i="22"/>
  <c r="C86" i="22"/>
  <c r="J83" i="22"/>
  <c r="O204" i="22"/>
  <c r="N230" i="22"/>
  <c r="O20" i="22"/>
  <c r="K26" i="22"/>
  <c r="L33" i="22"/>
  <c r="C33" i="22" s="1"/>
  <c r="C44" i="22"/>
  <c r="N53" i="22"/>
  <c r="C110" i="22"/>
  <c r="K130" i="22"/>
  <c r="L144" i="22"/>
  <c r="M195" i="22"/>
  <c r="J53" i="22"/>
  <c r="E20" i="22"/>
  <c r="L27" i="22"/>
  <c r="D20" i="22"/>
  <c r="H20" i="22"/>
  <c r="C78" i="22"/>
  <c r="F77" i="22"/>
  <c r="O80" i="22"/>
  <c r="C94" i="22"/>
  <c r="L89" i="22"/>
  <c r="F196" i="22"/>
  <c r="C196" i="22" s="1"/>
  <c r="C197" i="22"/>
  <c r="H195" i="22"/>
  <c r="H194" i="22" s="1"/>
  <c r="G204" i="22"/>
  <c r="C56" i="22"/>
  <c r="O55" i="22"/>
  <c r="C71" i="22"/>
  <c r="L77" i="22"/>
  <c r="L76" i="22" s="1"/>
  <c r="O84" i="22"/>
  <c r="H83" i="22"/>
  <c r="C92" i="22"/>
  <c r="C97" i="22"/>
  <c r="O95" i="22"/>
  <c r="L112" i="22"/>
  <c r="I116" i="22"/>
  <c r="K83" i="22"/>
  <c r="K75" i="22" s="1"/>
  <c r="K52" i="22" s="1"/>
  <c r="C123" i="22"/>
  <c r="C124" i="22"/>
  <c r="N130" i="22"/>
  <c r="O131" i="22"/>
  <c r="L131" i="22"/>
  <c r="C139" i="22"/>
  <c r="C140" i="22"/>
  <c r="D130" i="22"/>
  <c r="H130" i="22"/>
  <c r="L141" i="22"/>
  <c r="C147" i="22"/>
  <c r="C148" i="22"/>
  <c r="C149" i="22"/>
  <c r="C159" i="22"/>
  <c r="E174" i="22"/>
  <c r="E173" i="22" s="1"/>
  <c r="C176" i="22"/>
  <c r="C177" i="22"/>
  <c r="L179" i="22"/>
  <c r="C198" i="22"/>
  <c r="C202" i="22"/>
  <c r="C210" i="22"/>
  <c r="C215" i="22"/>
  <c r="C219" i="22"/>
  <c r="C224" i="22"/>
  <c r="C228" i="22"/>
  <c r="C235" i="22"/>
  <c r="C236" i="22"/>
  <c r="C237" i="22"/>
  <c r="C243" i="22"/>
  <c r="I246" i="22"/>
  <c r="C256" i="22"/>
  <c r="C257" i="22"/>
  <c r="E259" i="22"/>
  <c r="C261" i="22"/>
  <c r="O260" i="22"/>
  <c r="O259" i="22" s="1"/>
  <c r="C275" i="22"/>
  <c r="L276" i="22"/>
  <c r="F281" i="22"/>
  <c r="C281" i="22" s="1"/>
  <c r="C62" i="22"/>
  <c r="D83" i="22"/>
  <c r="C101" i="22"/>
  <c r="L103" i="22"/>
  <c r="O112" i="22"/>
  <c r="O116" i="22"/>
  <c r="L116" i="22"/>
  <c r="G83" i="22"/>
  <c r="I122" i="22"/>
  <c r="J130" i="22"/>
  <c r="C132" i="22"/>
  <c r="C133" i="22"/>
  <c r="L151" i="22"/>
  <c r="O160" i="22"/>
  <c r="I166" i="22"/>
  <c r="I165" i="22" s="1"/>
  <c r="C172" i="22"/>
  <c r="I175" i="22"/>
  <c r="C180" i="22"/>
  <c r="C181" i="22"/>
  <c r="J187" i="22"/>
  <c r="G195" i="22"/>
  <c r="C200" i="22"/>
  <c r="K204" i="22"/>
  <c r="K195" i="22" s="1"/>
  <c r="F205" i="22"/>
  <c r="C208" i="22"/>
  <c r="C214" i="22"/>
  <c r="C218" i="22"/>
  <c r="C223" i="22"/>
  <c r="C234" i="22"/>
  <c r="O231" i="22"/>
  <c r="C240" i="22"/>
  <c r="C241" i="22"/>
  <c r="C247" i="22"/>
  <c r="L264" i="22"/>
  <c r="C271" i="22"/>
  <c r="I270" i="22"/>
  <c r="I269" i="22" s="1"/>
  <c r="M270" i="22"/>
  <c r="M269" i="22" s="1"/>
  <c r="C277" i="22"/>
  <c r="O276" i="22"/>
  <c r="C284" i="22"/>
  <c r="C285" i="22"/>
  <c r="C244" i="22"/>
  <c r="C245" i="22"/>
  <c r="O252" i="22"/>
  <c r="O251" i="22" s="1"/>
  <c r="L252" i="22"/>
  <c r="L251" i="22" s="1"/>
  <c r="C265" i="22"/>
  <c r="C279" i="22"/>
  <c r="C280" i="22"/>
  <c r="C292" i="22"/>
  <c r="C293" i="22"/>
  <c r="C64" i="22"/>
  <c r="C65" i="22"/>
  <c r="C74" i="22"/>
  <c r="D76" i="22"/>
  <c r="L84" i="22"/>
  <c r="C91" i="22"/>
  <c r="N83" i="22"/>
  <c r="N75" i="22" s="1"/>
  <c r="C108" i="22"/>
  <c r="C109" i="22"/>
  <c r="C121" i="22"/>
  <c r="C155" i="22"/>
  <c r="C156" i="22"/>
  <c r="C157" i="22"/>
  <c r="C163" i="22"/>
  <c r="C164" i="22"/>
  <c r="O175" i="22"/>
  <c r="L175" i="22"/>
  <c r="L174" i="22" s="1"/>
  <c r="L173" i="22" s="1"/>
  <c r="C183" i="22"/>
  <c r="C203" i="22"/>
  <c r="C206" i="22"/>
  <c r="C211" i="22"/>
  <c r="L216" i="22"/>
  <c r="C220" i="22"/>
  <c r="C226" i="22"/>
  <c r="C227" i="22"/>
  <c r="C232" i="22"/>
  <c r="D230" i="22"/>
  <c r="I259" i="22"/>
  <c r="L260" i="22"/>
  <c r="L259" i="22" s="1"/>
  <c r="O270" i="22"/>
  <c r="O269" i="22" s="1"/>
  <c r="I289" i="22"/>
  <c r="I288" i="22" s="1"/>
  <c r="I20" i="22"/>
  <c r="C58" i="22"/>
  <c r="O54" i="22"/>
  <c r="L289" i="22"/>
  <c r="L288" i="22" s="1"/>
  <c r="K20" i="22"/>
  <c r="C129" i="22"/>
  <c r="F128" i="22"/>
  <c r="C128" i="22" s="1"/>
  <c r="L130" i="22"/>
  <c r="C141" i="22"/>
  <c r="C145" i="22"/>
  <c r="F144" i="22"/>
  <c r="C289" i="22"/>
  <c r="C93" i="22"/>
  <c r="F89" i="22"/>
  <c r="C27" i="22"/>
  <c r="F55" i="22"/>
  <c r="C72" i="22"/>
  <c r="I69" i="22"/>
  <c r="I67" i="22" s="1"/>
  <c r="I53" i="22" s="1"/>
  <c r="C77" i="22"/>
  <c r="E83" i="22"/>
  <c r="C85" i="22"/>
  <c r="F84" i="22"/>
  <c r="L95" i="22"/>
  <c r="C99" i="22"/>
  <c r="C125" i="22"/>
  <c r="F122" i="22"/>
  <c r="F179" i="22"/>
  <c r="C189" i="22"/>
  <c r="F188" i="22"/>
  <c r="L36" i="22"/>
  <c r="C36" i="22" s="1"/>
  <c r="C73" i="22"/>
  <c r="F69" i="22"/>
  <c r="C113" i="22"/>
  <c r="F112" i="22"/>
  <c r="C112" i="22" s="1"/>
  <c r="C22" i="22"/>
  <c r="L31" i="22"/>
  <c r="C31" i="22" s="1"/>
  <c r="C59" i="22"/>
  <c r="C63" i="22"/>
  <c r="O76" i="22"/>
  <c r="C87" i="22"/>
  <c r="F103" i="22"/>
  <c r="I103" i="22"/>
  <c r="C104" i="22"/>
  <c r="C107" i="22"/>
  <c r="C117" i="22"/>
  <c r="F116" i="22"/>
  <c r="C116" i="22" s="1"/>
  <c r="G75" i="22"/>
  <c r="G52" i="22" s="1"/>
  <c r="F131" i="22"/>
  <c r="I130" i="22"/>
  <c r="C135" i="22"/>
  <c r="O151" i="22"/>
  <c r="C151" i="22" s="1"/>
  <c r="J174" i="22"/>
  <c r="J173" i="22" s="1"/>
  <c r="C81" i="22"/>
  <c r="F80" i="22"/>
  <c r="C82" i="22"/>
  <c r="C21" i="22"/>
  <c r="F20" i="22"/>
  <c r="J20" i="22"/>
  <c r="N20" i="22"/>
  <c r="O69" i="22"/>
  <c r="O67" i="22" s="1"/>
  <c r="D75" i="22"/>
  <c r="D52" i="22" s="1"/>
  <c r="H75" i="22"/>
  <c r="H52" i="22" s="1"/>
  <c r="H51" i="22" s="1"/>
  <c r="C79" i="22"/>
  <c r="M83" i="22"/>
  <c r="O89" i="22"/>
  <c r="O83" i="22" s="1"/>
  <c r="F95" i="22"/>
  <c r="I95" i="22"/>
  <c r="C96" i="22"/>
  <c r="C100" i="22"/>
  <c r="C111" i="22"/>
  <c r="C119" i="22"/>
  <c r="C120" i="22"/>
  <c r="L122" i="22"/>
  <c r="L83" i="22" s="1"/>
  <c r="L75" i="22" s="1"/>
  <c r="C127" i="22"/>
  <c r="M130" i="22"/>
  <c r="E130" i="22"/>
  <c r="E75" i="22" s="1"/>
  <c r="E52" i="22" s="1"/>
  <c r="C137" i="22"/>
  <c r="F136" i="22"/>
  <c r="C136" i="22" s="1"/>
  <c r="C143" i="22"/>
  <c r="O144" i="22"/>
  <c r="O130" i="22" s="1"/>
  <c r="C152" i="22"/>
  <c r="C161" i="22"/>
  <c r="F160" i="22"/>
  <c r="C160" i="22" s="1"/>
  <c r="C167" i="22"/>
  <c r="C168" i="22"/>
  <c r="C169" i="22"/>
  <c r="F166" i="22"/>
  <c r="F174" i="22"/>
  <c r="C175" i="22"/>
  <c r="I174" i="22"/>
  <c r="I173" i="22" s="1"/>
  <c r="O179" i="22"/>
  <c r="O174" i="22" s="1"/>
  <c r="O173" i="22" s="1"/>
  <c r="C185" i="22"/>
  <c r="F184" i="22"/>
  <c r="C184" i="22" s="1"/>
  <c r="I187" i="22"/>
  <c r="C191" i="22"/>
  <c r="C192" i="22"/>
  <c r="D194" i="22"/>
  <c r="O195" i="22"/>
  <c r="G194" i="22"/>
  <c r="F204" i="22"/>
  <c r="C216" i="22"/>
  <c r="E230" i="22"/>
  <c r="E194" i="22" s="1"/>
  <c r="O230" i="22"/>
  <c r="I231" i="22"/>
  <c r="I230" i="22" s="1"/>
  <c r="C233" i="22"/>
  <c r="D286" i="22"/>
  <c r="O188" i="22"/>
  <c r="O187" i="22" s="1"/>
  <c r="L270" i="22"/>
  <c r="L269" i="22" s="1"/>
  <c r="N286" i="22"/>
  <c r="O288" i="22"/>
  <c r="C199" i="22"/>
  <c r="I205" i="22"/>
  <c r="I204" i="22" s="1"/>
  <c r="I195" i="22" s="1"/>
  <c r="I194" i="22" s="1"/>
  <c r="L238" i="22"/>
  <c r="L246" i="22"/>
  <c r="F252" i="22"/>
  <c r="C255" i="22"/>
  <c r="F260" i="22"/>
  <c r="C263" i="22"/>
  <c r="F264" i="22"/>
  <c r="C264" i="22" s="1"/>
  <c r="C267" i="22"/>
  <c r="F272" i="22"/>
  <c r="F276" i="22"/>
  <c r="C276" i="22" s="1"/>
  <c r="C283" i="22"/>
  <c r="C291" i="22"/>
  <c r="F238" i="22"/>
  <c r="F231" i="22" s="1"/>
  <c r="F246" i="22"/>
  <c r="C246" i="22" s="1"/>
  <c r="F290" i="22"/>
  <c r="C290" i="22" s="1"/>
  <c r="L205" i="22"/>
  <c r="L204" i="22" s="1"/>
  <c r="L195" i="22" s="1"/>
  <c r="K230" i="22" l="1"/>
  <c r="M75" i="22"/>
  <c r="M52" i="22" s="1"/>
  <c r="M51" i="22" s="1"/>
  <c r="I83" i="22"/>
  <c r="I75" i="22" s="1"/>
  <c r="I52" i="22" s="1"/>
  <c r="I51" i="22" s="1"/>
  <c r="L52" i="22"/>
  <c r="K194" i="22"/>
  <c r="K51" i="22" s="1"/>
  <c r="K286" i="22"/>
  <c r="L231" i="22"/>
  <c r="L230" i="22" s="1"/>
  <c r="L194" i="22" s="1"/>
  <c r="L51" i="22" s="1"/>
  <c r="L50" i="22" s="1"/>
  <c r="C144" i="22"/>
  <c r="H286" i="22"/>
  <c r="G51" i="22"/>
  <c r="G50" i="22" s="1"/>
  <c r="J75" i="22"/>
  <c r="M194" i="22"/>
  <c r="N52" i="22"/>
  <c r="N51" i="22" s="1"/>
  <c r="O194" i="22"/>
  <c r="C122" i="22"/>
  <c r="E51" i="22"/>
  <c r="G287" i="22"/>
  <c r="F251" i="22"/>
  <c r="C251" i="22" s="1"/>
  <c r="C252" i="22"/>
  <c r="E286" i="22"/>
  <c r="C205" i="22"/>
  <c r="D51" i="22"/>
  <c r="C103" i="22"/>
  <c r="C69" i="22"/>
  <c r="F67" i="22"/>
  <c r="C67" i="22" s="1"/>
  <c r="L26" i="22"/>
  <c r="C238" i="22"/>
  <c r="F173" i="22"/>
  <c r="C173" i="22" s="1"/>
  <c r="C174" i="22"/>
  <c r="C80" i="22"/>
  <c r="F76" i="22"/>
  <c r="F130" i="22"/>
  <c r="C130" i="22" s="1"/>
  <c r="C131" i="22"/>
  <c r="C179" i="22"/>
  <c r="C89" i="22"/>
  <c r="G286" i="22"/>
  <c r="O53" i="22"/>
  <c r="F270" i="22"/>
  <c r="C272" i="22"/>
  <c r="F259" i="22"/>
  <c r="C259" i="22" s="1"/>
  <c r="C260" i="22"/>
  <c r="F165" i="22"/>
  <c r="C165" i="22" s="1"/>
  <c r="C166" i="22"/>
  <c r="O75" i="22"/>
  <c r="F288" i="22"/>
  <c r="C288" i="22" s="1"/>
  <c r="F195" i="22"/>
  <c r="C204" i="22"/>
  <c r="C95" i="22"/>
  <c r="H287" i="22"/>
  <c r="H50" i="22"/>
  <c r="C188" i="22"/>
  <c r="F187" i="22"/>
  <c r="C187" i="22" s="1"/>
  <c r="C84" i="22"/>
  <c r="F83" i="22"/>
  <c r="C83" i="22" s="1"/>
  <c r="C55" i="22"/>
  <c r="F54" i="22"/>
  <c r="C231" i="22" l="1"/>
  <c r="I286" i="22"/>
  <c r="O52" i="22"/>
  <c r="O51" i="22" s="1"/>
  <c r="O50" i="22" s="1"/>
  <c r="M286" i="22"/>
  <c r="F230" i="22"/>
  <c r="C230" i="22" s="1"/>
  <c r="L286" i="22"/>
  <c r="K50" i="22"/>
  <c r="K287" i="22"/>
  <c r="N50" i="22"/>
  <c r="N287" i="22"/>
  <c r="O286" i="22"/>
  <c r="J52" i="22"/>
  <c r="J51" i="22" s="1"/>
  <c r="J286" i="22"/>
  <c r="F53" i="22"/>
  <c r="C54" i="22"/>
  <c r="C76" i="22"/>
  <c r="F75" i="22"/>
  <c r="C75" i="22" s="1"/>
  <c r="C270" i="22"/>
  <c r="F269" i="22"/>
  <c r="F194" i="22" s="1"/>
  <c r="C194" i="22" s="1"/>
  <c r="L287" i="22"/>
  <c r="C26" i="22"/>
  <c r="L20" i="22"/>
  <c r="C20" i="22" s="1"/>
  <c r="D287" i="22"/>
  <c r="D50" i="22"/>
  <c r="E287" i="22"/>
  <c r="E50" i="22"/>
  <c r="C195" i="22"/>
  <c r="M50" i="22"/>
  <c r="M287" i="22"/>
  <c r="I287" i="22"/>
  <c r="I50" i="22"/>
  <c r="O287" i="22" l="1"/>
  <c r="J50" i="22"/>
  <c r="J287" i="22"/>
  <c r="F52" i="22"/>
  <c r="C53" i="22"/>
  <c r="C269" i="22"/>
  <c r="F286" i="22"/>
  <c r="C286" i="22" s="1"/>
  <c r="C52" i="22" l="1"/>
  <c r="F51" i="22"/>
  <c r="F287" i="22" l="1"/>
  <c r="C287" i="22" s="1"/>
  <c r="C51" i="22"/>
  <c r="F50" i="22"/>
  <c r="C50" i="22" s="1"/>
  <c r="G61" i="21" l="1"/>
  <c r="G60" i="21"/>
  <c r="G59" i="21"/>
  <c r="G58" i="21"/>
  <c r="G57" i="21"/>
  <c r="G56" i="21"/>
  <c r="G55" i="21"/>
  <c r="G54" i="21"/>
  <c r="E54" i="21"/>
  <c r="G53" i="21"/>
  <c r="G52" i="21"/>
  <c r="G51" i="21"/>
  <c r="G50" i="21"/>
  <c r="G49" i="21"/>
  <c r="G48" i="21"/>
  <c r="G47" i="21"/>
  <c r="G46" i="21"/>
  <c r="G45" i="21"/>
  <c r="G44" i="21"/>
  <c r="G43" i="21"/>
  <c r="G42" i="21"/>
  <c r="G41" i="21"/>
  <c r="G40" i="21"/>
  <c r="G39" i="21"/>
  <c r="G38" i="21"/>
  <c r="G37" i="21"/>
  <c r="G36" i="21"/>
  <c r="G35" i="21"/>
  <c r="G34" i="21"/>
  <c r="G33" i="21"/>
  <c r="G32" i="21"/>
  <c r="G31" i="21"/>
  <c r="E31" i="21"/>
  <c r="G30" i="21"/>
  <c r="G29" i="21"/>
  <c r="G28" i="21"/>
  <c r="G27" i="21"/>
  <c r="F26" i="21"/>
  <c r="G26" i="21" s="1"/>
  <c r="F25" i="21"/>
  <c r="F12" i="21" s="1"/>
  <c r="F24" i="21"/>
  <c r="G24" i="21" s="1"/>
  <c r="G23" i="21"/>
  <c r="G22" i="21"/>
  <c r="G21" i="21"/>
  <c r="G20" i="21"/>
  <c r="G19" i="21"/>
  <c r="G18" i="21"/>
  <c r="G17" i="21"/>
  <c r="G16" i="21"/>
  <c r="G15" i="21"/>
  <c r="G14" i="21"/>
  <c r="G13" i="21"/>
  <c r="E12" i="21"/>
  <c r="G25" i="21" l="1"/>
  <c r="G12" i="21" s="1"/>
  <c r="O298" i="20" l="1"/>
  <c r="L298" i="20"/>
  <c r="I298" i="20"/>
  <c r="F298" i="20"/>
  <c r="O297" i="20"/>
  <c r="L297" i="20"/>
  <c r="I297" i="20"/>
  <c r="F297" i="20"/>
  <c r="O296" i="20"/>
  <c r="L296" i="20"/>
  <c r="I296" i="20"/>
  <c r="F296" i="20"/>
  <c r="O295" i="20"/>
  <c r="L295" i="20"/>
  <c r="I295" i="20"/>
  <c r="F295" i="20"/>
  <c r="O294" i="20"/>
  <c r="L294" i="20"/>
  <c r="I294" i="20"/>
  <c r="F294" i="20"/>
  <c r="O293" i="20"/>
  <c r="L293" i="20"/>
  <c r="I293" i="20"/>
  <c r="F293" i="20"/>
  <c r="O292" i="20"/>
  <c r="L292" i="20"/>
  <c r="I292" i="20"/>
  <c r="F292" i="20"/>
  <c r="O291" i="20"/>
  <c r="L291" i="20"/>
  <c r="I291" i="20"/>
  <c r="C291" i="20" s="1"/>
  <c r="F291" i="20"/>
  <c r="N290" i="20"/>
  <c r="M290" i="20"/>
  <c r="K290" i="20"/>
  <c r="J290" i="20"/>
  <c r="H290" i="20"/>
  <c r="G290" i="20"/>
  <c r="E290" i="20"/>
  <c r="D290" i="20"/>
  <c r="O285" i="20"/>
  <c r="L285" i="20"/>
  <c r="I285" i="20"/>
  <c r="F285" i="20"/>
  <c r="O284" i="20"/>
  <c r="L284" i="20"/>
  <c r="I284" i="20"/>
  <c r="F284" i="20"/>
  <c r="O283" i="20"/>
  <c r="N283" i="20"/>
  <c r="M283" i="20"/>
  <c r="K283" i="20"/>
  <c r="J283" i="20"/>
  <c r="H283" i="20"/>
  <c r="G283" i="20"/>
  <c r="F283" i="20"/>
  <c r="E283" i="20"/>
  <c r="D283" i="20"/>
  <c r="O282" i="20"/>
  <c r="O281" i="20" s="1"/>
  <c r="L282" i="20"/>
  <c r="L281" i="20" s="1"/>
  <c r="I282" i="20"/>
  <c r="F282" i="20"/>
  <c r="N281" i="20"/>
  <c r="M281" i="20"/>
  <c r="K281" i="20"/>
  <c r="J281" i="20"/>
  <c r="I281" i="20"/>
  <c r="H281" i="20"/>
  <c r="G281" i="20"/>
  <c r="E281" i="20"/>
  <c r="D281" i="20"/>
  <c r="O280" i="20"/>
  <c r="L280" i="20"/>
  <c r="I280" i="20"/>
  <c r="F280" i="20"/>
  <c r="O279" i="20"/>
  <c r="L279" i="20"/>
  <c r="I279" i="20"/>
  <c r="F279" i="20"/>
  <c r="C279" i="20" s="1"/>
  <c r="O278" i="20"/>
  <c r="L278" i="20"/>
  <c r="I278" i="20"/>
  <c r="F278" i="20"/>
  <c r="O277" i="20"/>
  <c r="L277" i="20"/>
  <c r="I277" i="20"/>
  <c r="I276" i="20" s="1"/>
  <c r="F277" i="20"/>
  <c r="F276" i="20" s="1"/>
  <c r="N276" i="20"/>
  <c r="M276" i="20"/>
  <c r="K276" i="20"/>
  <c r="J276" i="20"/>
  <c r="H276" i="20"/>
  <c r="G276" i="20"/>
  <c r="E276" i="20"/>
  <c r="D276" i="20"/>
  <c r="O275" i="20"/>
  <c r="L275" i="20"/>
  <c r="I275" i="20"/>
  <c r="F275" i="20"/>
  <c r="O274" i="20"/>
  <c r="L274" i="20"/>
  <c r="I274" i="20"/>
  <c r="F274" i="20"/>
  <c r="O273" i="20"/>
  <c r="L273" i="20"/>
  <c r="L272" i="20" s="1"/>
  <c r="I273" i="20"/>
  <c r="I272" i="20" s="1"/>
  <c r="F273" i="20"/>
  <c r="O272" i="20"/>
  <c r="N272" i="20"/>
  <c r="M272" i="20"/>
  <c r="M270" i="20" s="1"/>
  <c r="M269" i="20" s="1"/>
  <c r="K272" i="20"/>
  <c r="J272" i="20"/>
  <c r="H272" i="20"/>
  <c r="G272" i="20"/>
  <c r="G270" i="20" s="1"/>
  <c r="G269" i="20" s="1"/>
  <c r="F272" i="20"/>
  <c r="E272" i="20"/>
  <c r="D272" i="20"/>
  <c r="O271" i="20"/>
  <c r="L271" i="20"/>
  <c r="I271" i="20"/>
  <c r="F271" i="20"/>
  <c r="H270" i="20"/>
  <c r="H269" i="20" s="1"/>
  <c r="D270" i="20"/>
  <c r="O268" i="20"/>
  <c r="L268" i="20"/>
  <c r="I268" i="20"/>
  <c r="F268" i="20"/>
  <c r="O267" i="20"/>
  <c r="O264" i="20" s="1"/>
  <c r="L267" i="20"/>
  <c r="I267" i="20"/>
  <c r="C267" i="20" s="1"/>
  <c r="F267" i="20"/>
  <c r="O266" i="20"/>
  <c r="L266" i="20"/>
  <c r="I266" i="20"/>
  <c r="F266" i="20"/>
  <c r="O265" i="20"/>
  <c r="L265" i="20"/>
  <c r="I265" i="20"/>
  <c r="F265" i="20"/>
  <c r="N264" i="20"/>
  <c r="M264" i="20"/>
  <c r="K264" i="20"/>
  <c r="J264" i="20"/>
  <c r="H264" i="20"/>
  <c r="G264" i="20"/>
  <c r="E264" i="20"/>
  <c r="D264" i="20"/>
  <c r="O263" i="20"/>
  <c r="L263" i="20"/>
  <c r="I263" i="20"/>
  <c r="F263" i="20"/>
  <c r="O262" i="20"/>
  <c r="L262" i="20"/>
  <c r="I262" i="20"/>
  <c r="F262" i="20"/>
  <c r="O261" i="20"/>
  <c r="L261" i="20"/>
  <c r="I261" i="20"/>
  <c r="I260" i="20" s="1"/>
  <c r="F261" i="20"/>
  <c r="O260" i="20"/>
  <c r="N260" i="20"/>
  <c r="N259" i="20" s="1"/>
  <c r="M260" i="20"/>
  <c r="K260" i="20"/>
  <c r="K259" i="20" s="1"/>
  <c r="J260" i="20"/>
  <c r="H260" i="20"/>
  <c r="H259" i="20" s="1"/>
  <c r="G260" i="20"/>
  <c r="E260" i="20"/>
  <c r="E259" i="20" s="1"/>
  <c r="D260" i="20"/>
  <c r="M259" i="20"/>
  <c r="D259" i="20"/>
  <c r="O258" i="20"/>
  <c r="L258" i="20"/>
  <c r="I258" i="20"/>
  <c r="F258" i="20"/>
  <c r="O257" i="20"/>
  <c r="L257" i="20"/>
  <c r="I257" i="20"/>
  <c r="F257" i="20"/>
  <c r="O256" i="20"/>
  <c r="L256" i="20"/>
  <c r="I256" i="20"/>
  <c r="F256" i="20"/>
  <c r="O255" i="20"/>
  <c r="L255" i="20"/>
  <c r="I255" i="20"/>
  <c r="F255" i="20"/>
  <c r="O254" i="20"/>
  <c r="L254" i="20"/>
  <c r="I254" i="20"/>
  <c r="F254" i="20"/>
  <c r="O253" i="20"/>
  <c r="L253" i="20"/>
  <c r="I253" i="20"/>
  <c r="I252" i="20" s="1"/>
  <c r="I251" i="20" s="1"/>
  <c r="F253" i="20"/>
  <c r="N252" i="20"/>
  <c r="N251" i="20" s="1"/>
  <c r="M252" i="20"/>
  <c r="M251" i="20" s="1"/>
  <c r="K252" i="20"/>
  <c r="K251" i="20" s="1"/>
  <c r="J252" i="20"/>
  <c r="J251" i="20" s="1"/>
  <c r="H252" i="20"/>
  <c r="G252" i="20"/>
  <c r="G251" i="20" s="1"/>
  <c r="E252" i="20"/>
  <c r="E251" i="20" s="1"/>
  <c r="D252" i="20"/>
  <c r="H251" i="20"/>
  <c r="D251" i="20"/>
  <c r="O250" i="20"/>
  <c r="L250" i="20"/>
  <c r="I250" i="20"/>
  <c r="F250" i="20"/>
  <c r="O249" i="20"/>
  <c r="L249" i="20"/>
  <c r="I249" i="20"/>
  <c r="F249" i="20"/>
  <c r="O248" i="20"/>
  <c r="L248" i="20"/>
  <c r="I248" i="20"/>
  <c r="F248" i="20"/>
  <c r="O247" i="20"/>
  <c r="O246" i="20" s="1"/>
  <c r="L247" i="20"/>
  <c r="I247" i="20"/>
  <c r="F247" i="20"/>
  <c r="N246" i="20"/>
  <c r="M246" i="20"/>
  <c r="K246" i="20"/>
  <c r="J246" i="20"/>
  <c r="H246" i="20"/>
  <c r="G246" i="20"/>
  <c r="E246" i="20"/>
  <c r="D246" i="20"/>
  <c r="O245" i="20"/>
  <c r="L245" i="20"/>
  <c r="I245" i="20"/>
  <c r="F245" i="20"/>
  <c r="O244" i="20"/>
  <c r="L244" i="20"/>
  <c r="I244" i="20"/>
  <c r="F244" i="20"/>
  <c r="O243" i="20"/>
  <c r="L243" i="20"/>
  <c r="I243" i="20"/>
  <c r="F243" i="20"/>
  <c r="C243" i="20" s="1"/>
  <c r="O242" i="20"/>
  <c r="L242" i="20"/>
  <c r="I242" i="20"/>
  <c r="F242" i="20"/>
  <c r="O241" i="20"/>
  <c r="L241" i="20"/>
  <c r="I241" i="20"/>
  <c r="F241" i="20"/>
  <c r="O240" i="20"/>
  <c r="L240" i="20"/>
  <c r="I240" i="20"/>
  <c r="F240" i="20"/>
  <c r="C240" i="20" s="1"/>
  <c r="O239" i="20"/>
  <c r="L239" i="20"/>
  <c r="I239" i="20"/>
  <c r="I238" i="20" s="1"/>
  <c r="F239" i="20"/>
  <c r="N238" i="20"/>
  <c r="M238" i="20"/>
  <c r="L238" i="20"/>
  <c r="K238" i="20"/>
  <c r="J238" i="20"/>
  <c r="H238" i="20"/>
  <c r="G238" i="20"/>
  <c r="E238" i="20"/>
  <c r="D238" i="20"/>
  <c r="O237" i="20"/>
  <c r="L237" i="20"/>
  <c r="I237" i="20"/>
  <c r="F237" i="20"/>
  <c r="O236" i="20"/>
  <c r="O235" i="20" s="1"/>
  <c r="L236" i="20"/>
  <c r="L235" i="20" s="1"/>
  <c r="I236" i="20"/>
  <c r="F236" i="20"/>
  <c r="C236" i="20"/>
  <c r="N235" i="20"/>
  <c r="M235" i="20"/>
  <c r="K235" i="20"/>
  <c r="J235" i="20"/>
  <c r="H235" i="20"/>
  <c r="G235" i="20"/>
  <c r="F235" i="20"/>
  <c r="E235" i="20"/>
  <c r="D235" i="20"/>
  <c r="O234" i="20"/>
  <c r="L234" i="20"/>
  <c r="L233" i="20" s="1"/>
  <c r="I234" i="20"/>
  <c r="F234" i="20"/>
  <c r="O233" i="20"/>
  <c r="N233" i="20"/>
  <c r="N231" i="20" s="1"/>
  <c r="M233" i="20"/>
  <c r="K233" i="20"/>
  <c r="J233" i="20"/>
  <c r="J231" i="20" s="1"/>
  <c r="I233" i="20"/>
  <c r="H233" i="20"/>
  <c r="G233" i="20"/>
  <c r="E233" i="20"/>
  <c r="D233" i="20"/>
  <c r="O232" i="20"/>
  <c r="L232" i="20"/>
  <c r="I232" i="20"/>
  <c r="F232" i="20"/>
  <c r="O229" i="20"/>
  <c r="L229" i="20"/>
  <c r="I229" i="20"/>
  <c r="F229" i="20"/>
  <c r="O228" i="20"/>
  <c r="O227" i="20" s="1"/>
  <c r="L228" i="20"/>
  <c r="I228" i="20"/>
  <c r="I227" i="20" s="1"/>
  <c r="F228" i="20"/>
  <c r="N227" i="20"/>
  <c r="M227" i="20"/>
  <c r="K227" i="20"/>
  <c r="J227" i="20"/>
  <c r="H227" i="20"/>
  <c r="G227" i="20"/>
  <c r="F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L220" i="20"/>
  <c r="I220" i="20"/>
  <c r="F220" i="20"/>
  <c r="O219" i="20"/>
  <c r="L219" i="20"/>
  <c r="I219" i="20"/>
  <c r="F219" i="20"/>
  <c r="O218" i="20"/>
  <c r="L218" i="20"/>
  <c r="I218" i="20"/>
  <c r="F218" i="20"/>
  <c r="O217" i="20"/>
  <c r="L217" i="20"/>
  <c r="I217" i="20"/>
  <c r="F217" i="20"/>
  <c r="C217" i="20" s="1"/>
  <c r="N216" i="20"/>
  <c r="M216" i="20"/>
  <c r="K216" i="20"/>
  <c r="J216" i="20"/>
  <c r="H216" i="20"/>
  <c r="G216" i="20"/>
  <c r="E216" i="20"/>
  <c r="D216" i="20"/>
  <c r="O215" i="20"/>
  <c r="L215" i="20"/>
  <c r="I215" i="20"/>
  <c r="F215" i="20"/>
  <c r="C215" i="20" s="1"/>
  <c r="O214" i="20"/>
  <c r="L214" i="20"/>
  <c r="I214" i="20"/>
  <c r="F214" i="20"/>
  <c r="O213" i="20"/>
  <c r="L213" i="20"/>
  <c r="I213" i="20"/>
  <c r="F213" i="20"/>
  <c r="O212" i="20"/>
  <c r="L212" i="20"/>
  <c r="I212" i="20"/>
  <c r="F212" i="20"/>
  <c r="O211" i="20"/>
  <c r="L211" i="20"/>
  <c r="I211" i="20"/>
  <c r="F211" i="20"/>
  <c r="O210" i="20"/>
  <c r="L210" i="20"/>
  <c r="I210" i="20"/>
  <c r="F210" i="20"/>
  <c r="O209" i="20"/>
  <c r="L209" i="20"/>
  <c r="I209" i="20"/>
  <c r="F209" i="20"/>
  <c r="O208" i="20"/>
  <c r="L208" i="20"/>
  <c r="I208" i="20"/>
  <c r="F208" i="20"/>
  <c r="O207" i="20"/>
  <c r="L207" i="20"/>
  <c r="I207" i="20"/>
  <c r="F207" i="20"/>
  <c r="C207" i="20" s="1"/>
  <c r="O206" i="20"/>
  <c r="L206" i="20"/>
  <c r="I206" i="20"/>
  <c r="F206" i="20"/>
  <c r="N205" i="20"/>
  <c r="N204" i="20" s="1"/>
  <c r="M205" i="20"/>
  <c r="M204" i="20" s="1"/>
  <c r="K205" i="20"/>
  <c r="J205" i="20"/>
  <c r="I205" i="20"/>
  <c r="H205" i="20"/>
  <c r="G205" i="20"/>
  <c r="F205" i="20"/>
  <c r="E205" i="20"/>
  <c r="E204" i="20" s="1"/>
  <c r="D205" i="20"/>
  <c r="O203" i="20"/>
  <c r="L203" i="20"/>
  <c r="I203" i="20"/>
  <c r="F203" i="20"/>
  <c r="O202" i="20"/>
  <c r="L202" i="20"/>
  <c r="I202" i="20"/>
  <c r="F202" i="20"/>
  <c r="O201" i="20"/>
  <c r="L201" i="20"/>
  <c r="I201" i="20"/>
  <c r="F201" i="20"/>
  <c r="O200" i="20"/>
  <c r="L200" i="20"/>
  <c r="I200" i="20"/>
  <c r="F200" i="20"/>
  <c r="O199" i="20"/>
  <c r="O198" i="20" s="1"/>
  <c r="L199" i="20"/>
  <c r="I199" i="20"/>
  <c r="I198" i="20" s="1"/>
  <c r="F199" i="20"/>
  <c r="F198" i="20" s="1"/>
  <c r="N198" i="20"/>
  <c r="N196" i="20" s="1"/>
  <c r="M198" i="20"/>
  <c r="M196" i="20" s="1"/>
  <c r="M195" i="20" s="1"/>
  <c r="K198" i="20"/>
  <c r="J198" i="20"/>
  <c r="H198" i="20"/>
  <c r="H196" i="20" s="1"/>
  <c r="G198" i="20"/>
  <c r="G196" i="20" s="1"/>
  <c r="E198" i="20"/>
  <c r="E196" i="20" s="1"/>
  <c r="D198" i="20"/>
  <c r="D196" i="20" s="1"/>
  <c r="O197" i="20"/>
  <c r="L197" i="20"/>
  <c r="I197" i="20"/>
  <c r="F197" i="20"/>
  <c r="F196" i="20" s="1"/>
  <c r="K196" i="20"/>
  <c r="J196" i="20"/>
  <c r="O193" i="20"/>
  <c r="O192" i="20" s="1"/>
  <c r="O191" i="20" s="1"/>
  <c r="L193" i="20"/>
  <c r="L192" i="20" s="1"/>
  <c r="I193" i="20"/>
  <c r="I192" i="20" s="1"/>
  <c r="I191" i="20" s="1"/>
  <c r="F193" i="20"/>
  <c r="N192" i="20"/>
  <c r="N191" i="20" s="1"/>
  <c r="M192" i="20"/>
  <c r="K192" i="20"/>
  <c r="K191" i="20" s="1"/>
  <c r="J192" i="20"/>
  <c r="J191" i="20" s="1"/>
  <c r="H192" i="20"/>
  <c r="G192" i="20"/>
  <c r="G191" i="20" s="1"/>
  <c r="F192" i="20"/>
  <c r="F191" i="20" s="1"/>
  <c r="E192" i="20"/>
  <c r="E191" i="20" s="1"/>
  <c r="D192" i="20"/>
  <c r="M191" i="20"/>
  <c r="L191" i="20"/>
  <c r="H191" i="20"/>
  <c r="D191" i="20"/>
  <c r="O190" i="20"/>
  <c r="L190" i="20"/>
  <c r="I190" i="20"/>
  <c r="F190" i="20"/>
  <c r="O189" i="20"/>
  <c r="L189" i="20"/>
  <c r="L188" i="20" s="1"/>
  <c r="I189" i="20"/>
  <c r="I188" i="20" s="1"/>
  <c r="I187" i="20" s="1"/>
  <c r="F189" i="20"/>
  <c r="O188" i="20"/>
  <c r="N188" i="20"/>
  <c r="N187" i="20" s="1"/>
  <c r="M188" i="20"/>
  <c r="K188" i="20"/>
  <c r="J188" i="20"/>
  <c r="J187" i="20" s="1"/>
  <c r="H188" i="20"/>
  <c r="G188" i="20"/>
  <c r="G187" i="20" s="1"/>
  <c r="F188" i="20"/>
  <c r="F187" i="20" s="1"/>
  <c r="E188" i="20"/>
  <c r="D188" i="20"/>
  <c r="M187" i="20"/>
  <c r="H187" i="20"/>
  <c r="D187" i="20"/>
  <c r="O186" i="20"/>
  <c r="L186" i="20"/>
  <c r="I186" i="20"/>
  <c r="F186" i="20"/>
  <c r="O185" i="20"/>
  <c r="L185" i="20"/>
  <c r="L184" i="20" s="1"/>
  <c r="I185" i="20"/>
  <c r="I184" i="20" s="1"/>
  <c r="F185" i="20"/>
  <c r="O184" i="20"/>
  <c r="N184" i="20"/>
  <c r="M184" i="20"/>
  <c r="K184" i="20"/>
  <c r="J184" i="20"/>
  <c r="H184" i="20"/>
  <c r="G184" i="20"/>
  <c r="F184" i="20"/>
  <c r="E184" i="20"/>
  <c r="D184" i="20"/>
  <c r="O183" i="20"/>
  <c r="L183" i="20"/>
  <c r="I183" i="20"/>
  <c r="F183" i="20"/>
  <c r="O182" i="20"/>
  <c r="L182" i="20"/>
  <c r="I182" i="20"/>
  <c r="F182" i="20"/>
  <c r="O181" i="20"/>
  <c r="L181" i="20"/>
  <c r="I181" i="20"/>
  <c r="F181" i="20"/>
  <c r="O180" i="20"/>
  <c r="O179" i="20" s="1"/>
  <c r="L180" i="20"/>
  <c r="I180" i="20"/>
  <c r="F180" i="20"/>
  <c r="F179" i="20" s="1"/>
  <c r="C180" i="20"/>
  <c r="N179" i="20"/>
  <c r="M179" i="20"/>
  <c r="K179" i="20"/>
  <c r="J179" i="20"/>
  <c r="J174" i="20" s="1"/>
  <c r="J173" i="20" s="1"/>
  <c r="H179" i="20"/>
  <c r="G179" i="20"/>
  <c r="E179" i="20"/>
  <c r="D179" i="20"/>
  <c r="O178" i="20"/>
  <c r="L178" i="20"/>
  <c r="I178" i="20"/>
  <c r="F178" i="20"/>
  <c r="O177" i="20"/>
  <c r="L177" i="20"/>
  <c r="I177" i="20"/>
  <c r="F177" i="20"/>
  <c r="O176" i="20"/>
  <c r="O175" i="20" s="1"/>
  <c r="L176" i="20"/>
  <c r="I176" i="20"/>
  <c r="F176" i="20"/>
  <c r="F175" i="20" s="1"/>
  <c r="N175" i="20"/>
  <c r="N174" i="20" s="1"/>
  <c r="N173" i="20" s="1"/>
  <c r="M175" i="20"/>
  <c r="L175" i="20"/>
  <c r="K175" i="20"/>
  <c r="K174" i="20" s="1"/>
  <c r="J175" i="20"/>
  <c r="H175" i="20"/>
  <c r="H174" i="20" s="1"/>
  <c r="H173" i="20" s="1"/>
  <c r="G175" i="20"/>
  <c r="G174" i="20" s="1"/>
  <c r="G173" i="20" s="1"/>
  <c r="E175" i="20"/>
  <c r="E174" i="20" s="1"/>
  <c r="E173" i="20" s="1"/>
  <c r="D175" i="20"/>
  <c r="M174" i="20"/>
  <c r="M173" i="20" s="1"/>
  <c r="O172" i="20"/>
  <c r="L172" i="20"/>
  <c r="I172" i="20"/>
  <c r="F172" i="20"/>
  <c r="C172" i="20" s="1"/>
  <c r="O171" i="20"/>
  <c r="L171" i="20"/>
  <c r="I171" i="20"/>
  <c r="F171" i="20"/>
  <c r="O170" i="20"/>
  <c r="L170" i="20"/>
  <c r="I170" i="20"/>
  <c r="F170" i="20"/>
  <c r="O169" i="20"/>
  <c r="L169" i="20"/>
  <c r="I169" i="20"/>
  <c r="F169" i="20"/>
  <c r="O168" i="20"/>
  <c r="L168" i="20"/>
  <c r="I168" i="20"/>
  <c r="F168" i="20"/>
  <c r="C168" i="20" s="1"/>
  <c r="O167" i="20"/>
  <c r="L167" i="20"/>
  <c r="I167" i="20"/>
  <c r="I166" i="20" s="1"/>
  <c r="I165" i="20" s="1"/>
  <c r="F167" i="20"/>
  <c r="N166" i="20"/>
  <c r="M166" i="20"/>
  <c r="M165" i="20" s="1"/>
  <c r="K166" i="20"/>
  <c r="K165" i="20" s="1"/>
  <c r="J166" i="20"/>
  <c r="J165" i="20" s="1"/>
  <c r="H166" i="20"/>
  <c r="H165" i="20" s="1"/>
  <c r="G166" i="20"/>
  <c r="E166" i="20"/>
  <c r="E165" i="20" s="1"/>
  <c r="D166" i="20"/>
  <c r="D165" i="20" s="1"/>
  <c r="N165" i="20"/>
  <c r="G165" i="20"/>
  <c r="O164" i="20"/>
  <c r="L164" i="20"/>
  <c r="I164" i="20"/>
  <c r="F164" i="20"/>
  <c r="C164" i="20" s="1"/>
  <c r="O163" i="20"/>
  <c r="L163" i="20"/>
  <c r="I163" i="20"/>
  <c r="F163" i="20"/>
  <c r="O162" i="20"/>
  <c r="L162" i="20"/>
  <c r="I162" i="20"/>
  <c r="F162" i="20"/>
  <c r="O161" i="20"/>
  <c r="L161" i="20"/>
  <c r="L160" i="20" s="1"/>
  <c r="I161" i="20"/>
  <c r="I160" i="20" s="1"/>
  <c r="F161" i="20"/>
  <c r="O160" i="20"/>
  <c r="N160" i="20"/>
  <c r="M160" i="20"/>
  <c r="K160" i="20"/>
  <c r="J160" i="20"/>
  <c r="H160" i="20"/>
  <c r="G160" i="20"/>
  <c r="F160" i="20"/>
  <c r="E160" i="20"/>
  <c r="D160" i="20"/>
  <c r="O159" i="20"/>
  <c r="L159" i="20"/>
  <c r="I159" i="20"/>
  <c r="F159" i="20"/>
  <c r="O158" i="20"/>
  <c r="L158" i="20"/>
  <c r="I158" i="20"/>
  <c r="F158" i="20"/>
  <c r="O157" i="20"/>
  <c r="L157" i="20"/>
  <c r="I157" i="20"/>
  <c r="F157" i="20"/>
  <c r="O156" i="20"/>
  <c r="L156" i="20"/>
  <c r="I156" i="20"/>
  <c r="F156" i="20"/>
  <c r="O155" i="20"/>
  <c r="L155" i="20"/>
  <c r="I155" i="20"/>
  <c r="F155" i="20"/>
  <c r="O154" i="20"/>
  <c r="L154" i="20"/>
  <c r="I154" i="20"/>
  <c r="F154" i="20"/>
  <c r="O153" i="20"/>
  <c r="L153" i="20"/>
  <c r="I153" i="20"/>
  <c r="F153" i="20"/>
  <c r="O152" i="20"/>
  <c r="C152" i="20" s="1"/>
  <c r="L152" i="20"/>
  <c r="L151" i="20" s="1"/>
  <c r="I152" i="20"/>
  <c r="F152" i="20"/>
  <c r="N151" i="20"/>
  <c r="M151" i="20"/>
  <c r="K151" i="20"/>
  <c r="J151" i="20"/>
  <c r="H151" i="20"/>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O145" i="20"/>
  <c r="L145" i="20"/>
  <c r="I145" i="20"/>
  <c r="F145" i="20"/>
  <c r="O144" i="20"/>
  <c r="N144" i="20"/>
  <c r="M144" i="20"/>
  <c r="K144" i="20"/>
  <c r="J144" i="20"/>
  <c r="H144" i="20"/>
  <c r="G144" i="20"/>
  <c r="E144" i="20"/>
  <c r="D144" i="20"/>
  <c r="O143" i="20"/>
  <c r="L143" i="20"/>
  <c r="I143" i="20"/>
  <c r="F143" i="20"/>
  <c r="O142" i="20"/>
  <c r="O141" i="20" s="1"/>
  <c r="L142" i="20"/>
  <c r="I142" i="20"/>
  <c r="I141" i="20" s="1"/>
  <c r="F142" i="20"/>
  <c r="N141" i="20"/>
  <c r="M141" i="20"/>
  <c r="L141" i="20"/>
  <c r="K141" i="20"/>
  <c r="J141" i="20"/>
  <c r="H141" i="20"/>
  <c r="G141" i="20"/>
  <c r="F141" i="20"/>
  <c r="E141" i="20"/>
  <c r="D141" i="20"/>
  <c r="O140" i="20"/>
  <c r="L140" i="20"/>
  <c r="I140" i="20"/>
  <c r="F140" i="20"/>
  <c r="O139" i="20"/>
  <c r="L139" i="20"/>
  <c r="I139" i="20"/>
  <c r="F139" i="20"/>
  <c r="O138" i="20"/>
  <c r="L138" i="20"/>
  <c r="I138" i="20"/>
  <c r="F138" i="20"/>
  <c r="O137" i="20"/>
  <c r="L137" i="20"/>
  <c r="L136" i="20" s="1"/>
  <c r="I137" i="20"/>
  <c r="I136" i="20" s="1"/>
  <c r="F137" i="20"/>
  <c r="N136" i="20"/>
  <c r="M136" i="20"/>
  <c r="K136" i="20"/>
  <c r="J136" i="20"/>
  <c r="H136" i="20"/>
  <c r="G136" i="20"/>
  <c r="E136" i="20"/>
  <c r="D136" i="20"/>
  <c r="O135" i="20"/>
  <c r="L135" i="20"/>
  <c r="I135" i="20"/>
  <c r="F135" i="20"/>
  <c r="O134" i="20"/>
  <c r="L134" i="20"/>
  <c r="I134" i="20"/>
  <c r="F134" i="20"/>
  <c r="O133" i="20"/>
  <c r="L133" i="20"/>
  <c r="I133" i="20"/>
  <c r="F133" i="20"/>
  <c r="O132" i="20"/>
  <c r="O131" i="20" s="1"/>
  <c r="L132" i="20"/>
  <c r="L131" i="20" s="1"/>
  <c r="I132" i="20"/>
  <c r="F132" i="20"/>
  <c r="F131" i="20" s="1"/>
  <c r="N131" i="20"/>
  <c r="M131" i="20"/>
  <c r="M130" i="20" s="1"/>
  <c r="K131" i="20"/>
  <c r="J131" i="20"/>
  <c r="H131" i="20"/>
  <c r="H130" i="20" s="1"/>
  <c r="G131" i="20"/>
  <c r="E131" i="20"/>
  <c r="D131" i="20"/>
  <c r="D130" i="20" s="1"/>
  <c r="O129" i="20"/>
  <c r="O128" i="20" s="1"/>
  <c r="L129" i="20"/>
  <c r="L128" i="20" s="1"/>
  <c r="I129" i="20"/>
  <c r="F129" i="20"/>
  <c r="N128" i="20"/>
  <c r="M128" i="20"/>
  <c r="K128" i="20"/>
  <c r="J128" i="20"/>
  <c r="I128" i="20"/>
  <c r="H128" i="20"/>
  <c r="G128" i="20"/>
  <c r="E128" i="20"/>
  <c r="D128" i="20"/>
  <c r="O127" i="20"/>
  <c r="L127" i="20"/>
  <c r="I127" i="20"/>
  <c r="F127" i="20"/>
  <c r="O126" i="20"/>
  <c r="L126" i="20"/>
  <c r="I126" i="20"/>
  <c r="F126" i="20"/>
  <c r="O125" i="20"/>
  <c r="L125" i="20"/>
  <c r="I125" i="20"/>
  <c r="F125" i="20"/>
  <c r="O124" i="20"/>
  <c r="L124" i="20"/>
  <c r="I124" i="20"/>
  <c r="F124" i="20"/>
  <c r="O123" i="20"/>
  <c r="L123" i="20"/>
  <c r="I123" i="20"/>
  <c r="I122" i="20" s="1"/>
  <c r="F123" i="20"/>
  <c r="O122"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F118" i="20"/>
  <c r="O117" i="20"/>
  <c r="L117" i="20"/>
  <c r="I117" i="20"/>
  <c r="F117" i="20"/>
  <c r="N116" i="20"/>
  <c r="M116" i="20"/>
  <c r="K116" i="20"/>
  <c r="J116" i="20"/>
  <c r="H116" i="20"/>
  <c r="G116" i="20"/>
  <c r="E116" i="20"/>
  <c r="D116" i="20"/>
  <c r="O115" i="20"/>
  <c r="L115" i="20"/>
  <c r="I115" i="20"/>
  <c r="F115" i="20"/>
  <c r="O114" i="20"/>
  <c r="L114" i="20"/>
  <c r="I114" i="20"/>
  <c r="F114" i="20"/>
  <c r="O113" i="20"/>
  <c r="L113" i="20"/>
  <c r="I113" i="20"/>
  <c r="I112" i="20" s="1"/>
  <c r="F113" i="20"/>
  <c r="N112" i="20"/>
  <c r="M112" i="20"/>
  <c r="K112" i="20"/>
  <c r="J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O106" i="20"/>
  <c r="L106" i="20"/>
  <c r="I106" i="20"/>
  <c r="F106" i="20"/>
  <c r="O105" i="20"/>
  <c r="L105" i="20"/>
  <c r="I105" i="20"/>
  <c r="F105" i="20"/>
  <c r="O104" i="20"/>
  <c r="L104" i="20"/>
  <c r="I104" i="20"/>
  <c r="F104" i="20"/>
  <c r="N103" i="20"/>
  <c r="M103" i="20"/>
  <c r="K103" i="20"/>
  <c r="J103" i="20"/>
  <c r="H103" i="20"/>
  <c r="G103" i="20"/>
  <c r="F103" i="20"/>
  <c r="E103" i="20"/>
  <c r="D103" i="20"/>
  <c r="O102" i="20"/>
  <c r="L102" i="20"/>
  <c r="I102" i="20"/>
  <c r="F102" i="20"/>
  <c r="C102" i="20" s="1"/>
  <c r="O101" i="20"/>
  <c r="L101" i="20"/>
  <c r="I101" i="20"/>
  <c r="F101" i="20"/>
  <c r="O100" i="20"/>
  <c r="L100" i="20"/>
  <c r="I100" i="20"/>
  <c r="F100" i="20"/>
  <c r="O99" i="20"/>
  <c r="L99" i="20"/>
  <c r="I99" i="20"/>
  <c r="F99" i="20"/>
  <c r="O98" i="20"/>
  <c r="L98" i="20"/>
  <c r="I98" i="20"/>
  <c r="F98" i="20"/>
  <c r="C98" i="20" s="1"/>
  <c r="O97" i="20"/>
  <c r="L97" i="20"/>
  <c r="I97" i="20"/>
  <c r="F97" i="20"/>
  <c r="O96" i="20"/>
  <c r="L96" i="20"/>
  <c r="I96" i="20"/>
  <c r="F96" i="20"/>
  <c r="N95" i="20"/>
  <c r="M95" i="20"/>
  <c r="K95" i="20"/>
  <c r="J95" i="20"/>
  <c r="H95" i="20"/>
  <c r="G95" i="20"/>
  <c r="E95" i="20"/>
  <c r="D95" i="20"/>
  <c r="O94" i="20"/>
  <c r="L94" i="20"/>
  <c r="I94" i="20"/>
  <c r="F94" i="20"/>
  <c r="C94" i="20" s="1"/>
  <c r="O93" i="20"/>
  <c r="L93" i="20"/>
  <c r="I93" i="20"/>
  <c r="F93" i="20"/>
  <c r="O92" i="20"/>
  <c r="L92" i="20"/>
  <c r="I92" i="20"/>
  <c r="F92" i="20"/>
  <c r="O91" i="20"/>
  <c r="L91" i="20"/>
  <c r="I91" i="20"/>
  <c r="F91" i="20"/>
  <c r="O90" i="20"/>
  <c r="L90" i="20"/>
  <c r="I90" i="20"/>
  <c r="F90" i="20"/>
  <c r="N89" i="20"/>
  <c r="M89" i="20"/>
  <c r="L89" i="20"/>
  <c r="K89" i="20"/>
  <c r="J89" i="20"/>
  <c r="H89" i="20"/>
  <c r="G89" i="20"/>
  <c r="E89" i="20"/>
  <c r="D89" i="20"/>
  <c r="O88" i="20"/>
  <c r="L88" i="20"/>
  <c r="I88" i="20"/>
  <c r="F88" i="20"/>
  <c r="O87" i="20"/>
  <c r="L87" i="20"/>
  <c r="I87" i="20"/>
  <c r="F87" i="20"/>
  <c r="O86" i="20"/>
  <c r="L86" i="20"/>
  <c r="I86" i="20"/>
  <c r="F86" i="20"/>
  <c r="O85" i="20"/>
  <c r="O84" i="20" s="1"/>
  <c r="L85" i="20"/>
  <c r="I85" i="20"/>
  <c r="I84" i="20" s="1"/>
  <c r="F85" i="20"/>
  <c r="N84" i="20"/>
  <c r="M84" i="20"/>
  <c r="K84" i="20"/>
  <c r="J84" i="20"/>
  <c r="H84" i="20"/>
  <c r="G84" i="20"/>
  <c r="E84" i="20"/>
  <c r="D84" i="20"/>
  <c r="O82" i="20"/>
  <c r="L82" i="20"/>
  <c r="I82" i="20"/>
  <c r="F82" i="20"/>
  <c r="O81" i="20"/>
  <c r="L81" i="20"/>
  <c r="L80" i="20" s="1"/>
  <c r="I81" i="20"/>
  <c r="F81" i="20"/>
  <c r="N80" i="20"/>
  <c r="M80" i="20"/>
  <c r="K80" i="20"/>
  <c r="J80" i="20"/>
  <c r="H80" i="20"/>
  <c r="G80" i="20"/>
  <c r="E80" i="20"/>
  <c r="D80" i="20"/>
  <c r="O79" i="20"/>
  <c r="L79" i="20"/>
  <c r="I79" i="20"/>
  <c r="F79" i="20"/>
  <c r="O78" i="20"/>
  <c r="O77" i="20" s="1"/>
  <c r="L78" i="20"/>
  <c r="I78" i="20"/>
  <c r="F78" i="20"/>
  <c r="N77" i="20"/>
  <c r="N76" i="20" s="1"/>
  <c r="M77" i="20"/>
  <c r="K77" i="20"/>
  <c r="J77" i="20"/>
  <c r="H77" i="20"/>
  <c r="H76" i="20" s="1"/>
  <c r="G77" i="20"/>
  <c r="G76" i="20" s="1"/>
  <c r="F77" i="20"/>
  <c r="E77" i="20"/>
  <c r="D77" i="20"/>
  <c r="K76" i="20"/>
  <c r="J76" i="20"/>
  <c r="O74" i="20"/>
  <c r="L74" i="20"/>
  <c r="I74" i="20"/>
  <c r="F74" i="20"/>
  <c r="O73" i="20"/>
  <c r="L73" i="20"/>
  <c r="I73" i="20"/>
  <c r="F73" i="20"/>
  <c r="O72" i="20"/>
  <c r="L72" i="20"/>
  <c r="I72" i="20"/>
  <c r="F72" i="20"/>
  <c r="O71" i="20"/>
  <c r="L71" i="20"/>
  <c r="I71" i="20"/>
  <c r="F71" i="20"/>
  <c r="O70" i="20"/>
  <c r="L70" i="20"/>
  <c r="I70" i="20"/>
  <c r="F70" i="20"/>
  <c r="N69" i="20"/>
  <c r="M69" i="20"/>
  <c r="M67" i="20" s="1"/>
  <c r="K69" i="20"/>
  <c r="J69" i="20"/>
  <c r="H69" i="20"/>
  <c r="H67" i="20" s="1"/>
  <c r="G69" i="20"/>
  <c r="G67" i="20" s="1"/>
  <c r="E69" i="20"/>
  <c r="E67" i="20" s="1"/>
  <c r="D69" i="20"/>
  <c r="D67" i="20" s="1"/>
  <c r="O68" i="20"/>
  <c r="L68" i="20"/>
  <c r="I68" i="20"/>
  <c r="F68" i="20"/>
  <c r="N67" i="20"/>
  <c r="K67" i="20"/>
  <c r="J67"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O58" i="20" s="1"/>
  <c r="L59" i="20"/>
  <c r="I59" i="20"/>
  <c r="F59" i="20"/>
  <c r="N58" i="20"/>
  <c r="M58" i="20"/>
  <c r="K58" i="20"/>
  <c r="J58" i="20"/>
  <c r="H58" i="20"/>
  <c r="G58" i="20"/>
  <c r="E58" i="20"/>
  <c r="E54" i="20" s="1"/>
  <c r="D58" i="20"/>
  <c r="O57" i="20"/>
  <c r="L57" i="20"/>
  <c r="I57" i="20"/>
  <c r="F57" i="20"/>
  <c r="O56" i="20"/>
  <c r="O55" i="20" s="1"/>
  <c r="O54" i="20" s="1"/>
  <c r="L56" i="20"/>
  <c r="L55" i="20" s="1"/>
  <c r="I56" i="20"/>
  <c r="I55" i="20" s="1"/>
  <c r="F56" i="20"/>
  <c r="N55" i="20"/>
  <c r="N54" i="20" s="1"/>
  <c r="M55" i="20"/>
  <c r="K55" i="20"/>
  <c r="K54" i="20" s="1"/>
  <c r="K53" i="20" s="1"/>
  <c r="J55" i="20"/>
  <c r="H55" i="20"/>
  <c r="G55" i="20"/>
  <c r="F55" i="20"/>
  <c r="E55" i="20"/>
  <c r="D55" i="20"/>
  <c r="M54" i="20"/>
  <c r="M53" i="20" s="1"/>
  <c r="H54" i="20"/>
  <c r="H53" i="20" s="1"/>
  <c r="O47" i="20"/>
  <c r="C47" i="20" s="1"/>
  <c r="O46" i="20"/>
  <c r="C46" i="20" s="1"/>
  <c r="O45" i="20"/>
  <c r="N45" i="20"/>
  <c r="M45" i="20"/>
  <c r="L44" i="20"/>
  <c r="I44" i="20"/>
  <c r="I43" i="20" s="1"/>
  <c r="F44" i="20"/>
  <c r="F43" i="20" s="1"/>
  <c r="L43" i="20"/>
  <c r="K43" i="20"/>
  <c r="J43" i="20"/>
  <c r="H43" i="20"/>
  <c r="G43" i="20"/>
  <c r="E43" i="20"/>
  <c r="D43" i="20"/>
  <c r="F42" i="20"/>
  <c r="C42" i="20" s="1"/>
  <c r="E41" i="20"/>
  <c r="D41" i="20"/>
  <c r="L40" i="20"/>
  <c r="C40" i="20" s="1"/>
  <c r="L39" i="20"/>
  <c r="C39" i="20" s="1"/>
  <c r="L38" i="20"/>
  <c r="C38" i="20" s="1"/>
  <c r="L37" i="20"/>
  <c r="C37" i="20" s="1"/>
  <c r="K36" i="20"/>
  <c r="J36" i="20"/>
  <c r="L35" i="20"/>
  <c r="C35" i="20" s="1"/>
  <c r="L34" i="20"/>
  <c r="C34" i="20" s="1"/>
  <c r="K33" i="20"/>
  <c r="J33" i="20"/>
  <c r="L32" i="20"/>
  <c r="C32" i="20" s="1"/>
  <c r="K31" i="20"/>
  <c r="J31" i="20"/>
  <c r="J26" i="20" s="1"/>
  <c r="L30" i="20"/>
  <c r="C30" i="20" s="1"/>
  <c r="L29" i="20"/>
  <c r="C29" i="20" s="1"/>
  <c r="L28" i="20"/>
  <c r="C28" i="20" s="1"/>
  <c r="K27" i="20"/>
  <c r="K26" i="20" s="1"/>
  <c r="J27" i="20"/>
  <c r="F25" i="20"/>
  <c r="C25" i="20" s="1"/>
  <c r="E24" i="20"/>
  <c r="F24" i="20" s="1"/>
  <c r="O23" i="20"/>
  <c r="L23" i="20"/>
  <c r="I23" i="20"/>
  <c r="F23" i="20"/>
  <c r="O22" i="20"/>
  <c r="O21" i="20" s="1"/>
  <c r="L22" i="20"/>
  <c r="L21" i="20" s="1"/>
  <c r="I22" i="20"/>
  <c r="I21" i="20" s="1"/>
  <c r="F22" i="20"/>
  <c r="N21" i="20"/>
  <c r="N289" i="20" s="1"/>
  <c r="N288" i="20" s="1"/>
  <c r="M21" i="20"/>
  <c r="M20" i="20" s="1"/>
  <c r="K21" i="20"/>
  <c r="K289" i="20" s="1"/>
  <c r="K288" i="20" s="1"/>
  <c r="J21" i="20"/>
  <c r="J289" i="20" s="1"/>
  <c r="J288" i="20" s="1"/>
  <c r="H21" i="20"/>
  <c r="H289" i="20" s="1"/>
  <c r="H288" i="20" s="1"/>
  <c r="G21" i="20"/>
  <c r="G289" i="20" s="1"/>
  <c r="G288" i="20" s="1"/>
  <c r="F21" i="20"/>
  <c r="F289" i="20" s="1"/>
  <c r="E21" i="20"/>
  <c r="E289" i="20" s="1"/>
  <c r="E288" i="20" s="1"/>
  <c r="D21" i="20"/>
  <c r="D289" i="20" s="1"/>
  <c r="D288" i="20" s="1"/>
  <c r="E20" i="20" l="1"/>
  <c r="O103" i="20"/>
  <c r="C156" i="20"/>
  <c r="C212" i="20"/>
  <c r="C247" i="20"/>
  <c r="G259" i="20"/>
  <c r="C275" i="20"/>
  <c r="C285" i="20"/>
  <c r="C295" i="20"/>
  <c r="C297" i="20"/>
  <c r="C57" i="20"/>
  <c r="D54" i="20"/>
  <c r="D53" i="20" s="1"/>
  <c r="C62" i="20"/>
  <c r="C74" i="20"/>
  <c r="E76" i="20"/>
  <c r="C78" i="20"/>
  <c r="C82" i="20"/>
  <c r="D83" i="20"/>
  <c r="C106" i="20"/>
  <c r="C110" i="20"/>
  <c r="C114" i="20"/>
  <c r="C148" i="20"/>
  <c r="K130" i="20"/>
  <c r="E187" i="20"/>
  <c r="K231" i="20"/>
  <c r="H231" i="20"/>
  <c r="H230" i="20" s="1"/>
  <c r="C66" i="20"/>
  <c r="C70" i="20"/>
  <c r="I69" i="20"/>
  <c r="I80" i="20"/>
  <c r="C86" i="20"/>
  <c r="J83" i="20"/>
  <c r="C118" i="20"/>
  <c r="C140" i="20"/>
  <c r="C162" i="20"/>
  <c r="C163" i="20"/>
  <c r="O216" i="20"/>
  <c r="C232" i="20"/>
  <c r="C248" i="20"/>
  <c r="L290" i="20"/>
  <c r="D20" i="20"/>
  <c r="G54" i="20"/>
  <c r="G53" i="20" s="1"/>
  <c r="G52" i="20" s="1"/>
  <c r="L69" i="20"/>
  <c r="L67" i="20" s="1"/>
  <c r="M76" i="20"/>
  <c r="C90" i="20"/>
  <c r="C91" i="20"/>
  <c r="C92" i="20"/>
  <c r="C93" i="20"/>
  <c r="L103" i="20"/>
  <c r="C126" i="20"/>
  <c r="G130" i="20"/>
  <c r="C199" i="20"/>
  <c r="C224" i="20"/>
  <c r="C242" i="20"/>
  <c r="C256" i="20"/>
  <c r="C258" i="20"/>
  <c r="C263" i="20"/>
  <c r="C265" i="20"/>
  <c r="C271" i="20"/>
  <c r="E270" i="20"/>
  <c r="J270" i="20"/>
  <c r="J269" i="20" s="1"/>
  <c r="N195" i="20"/>
  <c r="E53" i="20"/>
  <c r="N83" i="20"/>
  <c r="O187" i="20"/>
  <c r="M289" i="20"/>
  <c r="M288" i="20" s="1"/>
  <c r="I290" i="20"/>
  <c r="C43" i="20"/>
  <c r="L84" i="20"/>
  <c r="G83" i="20"/>
  <c r="G75" i="20" s="1"/>
  <c r="C219" i="20"/>
  <c r="L33" i="20"/>
  <c r="C33" i="20" s="1"/>
  <c r="F41" i="20"/>
  <c r="C41" i="20" s="1"/>
  <c r="I77" i="20"/>
  <c r="I89" i="20"/>
  <c r="L95" i="20"/>
  <c r="C105" i="20"/>
  <c r="E130" i="20"/>
  <c r="J130" i="20"/>
  <c r="J75" i="20" s="1"/>
  <c r="N130" i="20"/>
  <c r="O136" i="20"/>
  <c r="C143" i="20"/>
  <c r="C153" i="20"/>
  <c r="C154" i="20"/>
  <c r="C155" i="20"/>
  <c r="L166" i="20"/>
  <c r="L165" i="20" s="1"/>
  <c r="C177" i="20"/>
  <c r="C183" i="20"/>
  <c r="C184" i="20"/>
  <c r="K187" i="20"/>
  <c r="L187" i="20"/>
  <c r="C187" i="20" s="1"/>
  <c r="I196" i="20"/>
  <c r="E195" i="20"/>
  <c r="O196" i="20"/>
  <c r="J204" i="20"/>
  <c r="C206" i="20"/>
  <c r="O205" i="20"/>
  <c r="C223" i="20"/>
  <c r="G204" i="20"/>
  <c r="G231" i="20"/>
  <c r="D231" i="20"/>
  <c r="L260" i="20"/>
  <c r="I264" i="20"/>
  <c r="C272" i="20"/>
  <c r="K270" i="20"/>
  <c r="K269" i="20" s="1"/>
  <c r="C273" i="20"/>
  <c r="C274" i="20"/>
  <c r="L276" i="20"/>
  <c r="L270" i="20" s="1"/>
  <c r="L269" i="20" s="1"/>
  <c r="E269" i="20"/>
  <c r="I283" i="20"/>
  <c r="C292" i="20"/>
  <c r="L116" i="20"/>
  <c r="C22" i="20"/>
  <c r="L36" i="20"/>
  <c r="C36" i="20" s="1"/>
  <c r="C65" i="20"/>
  <c r="D76" i="20"/>
  <c r="L77" i="20"/>
  <c r="L76" i="20" s="1"/>
  <c r="C97" i="20"/>
  <c r="C109" i="20"/>
  <c r="C119" i="20"/>
  <c r="C121" i="20"/>
  <c r="C135" i="20"/>
  <c r="C159" i="20"/>
  <c r="C160" i="20"/>
  <c r="C203" i="20"/>
  <c r="C211" i="20"/>
  <c r="C225" i="20"/>
  <c r="C226" i="20"/>
  <c r="D204" i="20"/>
  <c r="D195" i="20" s="1"/>
  <c r="H204" i="20"/>
  <c r="H195" i="20" s="1"/>
  <c r="H194" i="20" s="1"/>
  <c r="I235" i="20"/>
  <c r="C235" i="20" s="1"/>
  <c r="C245" i="20"/>
  <c r="J259" i="20"/>
  <c r="O259" i="20"/>
  <c r="D269" i="20"/>
  <c r="C280" i="20"/>
  <c r="C296" i="20"/>
  <c r="G195" i="20"/>
  <c r="H20" i="20"/>
  <c r="C23" i="20"/>
  <c r="C44" i="20"/>
  <c r="J54" i="20"/>
  <c r="J53" i="20" s="1"/>
  <c r="N53" i="20"/>
  <c r="C71" i="20"/>
  <c r="C72" i="20"/>
  <c r="H83" i="20"/>
  <c r="H75" i="20" s="1"/>
  <c r="K83" i="20"/>
  <c r="K75" i="20" s="1"/>
  <c r="F95" i="20"/>
  <c r="C99" i="20"/>
  <c r="C101" i="20"/>
  <c r="C111" i="20"/>
  <c r="L112" i="20"/>
  <c r="I116" i="20"/>
  <c r="C170" i="20"/>
  <c r="C171" i="20"/>
  <c r="C176" i="20"/>
  <c r="L179" i="20"/>
  <c r="C186" i="20"/>
  <c r="C188" i="20"/>
  <c r="C192" i="20"/>
  <c r="C213" i="20"/>
  <c r="C214" i="20"/>
  <c r="C220" i="20"/>
  <c r="C244" i="20"/>
  <c r="F260" i="20"/>
  <c r="C262" i="20"/>
  <c r="C268" i="20"/>
  <c r="C278" i="20"/>
  <c r="O276" i="20"/>
  <c r="F290" i="20"/>
  <c r="F288" i="20" s="1"/>
  <c r="C294" i="20"/>
  <c r="I289" i="20"/>
  <c r="C21" i="20"/>
  <c r="O289" i="20"/>
  <c r="O20" i="20"/>
  <c r="L27" i="20"/>
  <c r="C73" i="20"/>
  <c r="F69" i="20"/>
  <c r="C81" i="20"/>
  <c r="F80" i="20"/>
  <c r="C113" i="20"/>
  <c r="F112" i="20"/>
  <c r="C129" i="20"/>
  <c r="F128" i="20"/>
  <c r="C128" i="20" s="1"/>
  <c r="C218" i="20"/>
  <c r="F216" i="20"/>
  <c r="C298" i="20"/>
  <c r="F20" i="20"/>
  <c r="J20" i="20"/>
  <c r="N20" i="20"/>
  <c r="C45" i="20"/>
  <c r="C59" i="20"/>
  <c r="C60" i="20"/>
  <c r="C61" i="20"/>
  <c r="F58" i="20"/>
  <c r="E83" i="20"/>
  <c r="E75" i="20" s="1"/>
  <c r="E52" i="20" s="1"/>
  <c r="C85" i="20"/>
  <c r="F84" i="20"/>
  <c r="O95" i="20"/>
  <c r="C104" i="20"/>
  <c r="C115" i="20"/>
  <c r="O116" i="20"/>
  <c r="C123" i="20"/>
  <c r="C124" i="20"/>
  <c r="C125" i="20"/>
  <c r="F122" i="20"/>
  <c r="O204" i="20"/>
  <c r="K230" i="20"/>
  <c r="K20" i="20"/>
  <c r="L31" i="20"/>
  <c r="C31" i="20" s="1"/>
  <c r="I58" i="20"/>
  <c r="I54" i="20" s="1"/>
  <c r="I53" i="20" s="1"/>
  <c r="C64" i="20"/>
  <c r="C79" i="20"/>
  <c r="C87" i="20"/>
  <c r="C88" i="20"/>
  <c r="C96" i="20"/>
  <c r="I103" i="20"/>
  <c r="C103" i="20" s="1"/>
  <c r="C107" i="20"/>
  <c r="C108" i="20"/>
  <c r="C117" i="20"/>
  <c r="F116" i="20"/>
  <c r="C127" i="20"/>
  <c r="F54" i="20"/>
  <c r="C55" i="20"/>
  <c r="C56" i="20"/>
  <c r="L58" i="20"/>
  <c r="L54" i="20" s="1"/>
  <c r="L53" i="20" s="1"/>
  <c r="C63" i="20"/>
  <c r="I67" i="20"/>
  <c r="C68" i="20"/>
  <c r="O69" i="20"/>
  <c r="O67" i="20" s="1"/>
  <c r="O53" i="20" s="1"/>
  <c r="D75" i="20"/>
  <c r="C77" i="20"/>
  <c r="O80" i="20"/>
  <c r="O76" i="20" s="1"/>
  <c r="M83" i="20"/>
  <c r="M75" i="20" s="1"/>
  <c r="O89" i="20"/>
  <c r="I95" i="20"/>
  <c r="C100" i="20"/>
  <c r="O112" i="20"/>
  <c r="C120" i="20"/>
  <c r="L122" i="20"/>
  <c r="I131" i="20"/>
  <c r="C132" i="20"/>
  <c r="C139" i="20"/>
  <c r="F136" i="20"/>
  <c r="C136" i="20" s="1"/>
  <c r="C228" i="20"/>
  <c r="L227" i="20"/>
  <c r="C227" i="20" s="1"/>
  <c r="C255" i="20"/>
  <c r="F252" i="20"/>
  <c r="C145" i="20"/>
  <c r="C146" i="20"/>
  <c r="C147" i="20"/>
  <c r="F144" i="20"/>
  <c r="I151" i="20"/>
  <c r="C157" i="20"/>
  <c r="C158" i="20"/>
  <c r="C169" i="20"/>
  <c r="D174" i="20"/>
  <c r="D173" i="20" s="1"/>
  <c r="C182" i="20"/>
  <c r="C191" i="20"/>
  <c r="K204" i="20"/>
  <c r="K195" i="20" s="1"/>
  <c r="C234" i="20"/>
  <c r="F233" i="20"/>
  <c r="G230" i="20"/>
  <c r="G194" i="20" s="1"/>
  <c r="D230" i="20"/>
  <c r="C266" i="20"/>
  <c r="F264" i="20"/>
  <c r="F89" i="20"/>
  <c r="I144" i="20"/>
  <c r="C149" i="20"/>
  <c r="C150" i="20"/>
  <c r="O166" i="20"/>
  <c r="O165" i="20" s="1"/>
  <c r="K173" i="20"/>
  <c r="K52" i="20" s="1"/>
  <c r="O174" i="20"/>
  <c r="O173" i="20" s="1"/>
  <c r="C181" i="20"/>
  <c r="C200" i="20"/>
  <c r="L198" i="20"/>
  <c r="C198" i="20" s="1"/>
  <c r="C133" i="20"/>
  <c r="C134" i="20"/>
  <c r="C137" i="20"/>
  <c r="C138" i="20"/>
  <c r="C141" i="20"/>
  <c r="C142" i="20"/>
  <c r="L144" i="20"/>
  <c r="L130" i="20" s="1"/>
  <c r="O151" i="20"/>
  <c r="O130" i="20" s="1"/>
  <c r="C167" i="20"/>
  <c r="F166" i="20"/>
  <c r="L174" i="20"/>
  <c r="L173" i="20" s="1"/>
  <c r="F174" i="20"/>
  <c r="C178" i="20"/>
  <c r="O195" i="20"/>
  <c r="L205" i="20"/>
  <c r="C208" i="20"/>
  <c r="F238" i="20"/>
  <c r="C239" i="20"/>
  <c r="C249" i="20"/>
  <c r="I246" i="20"/>
  <c r="I231" i="20" s="1"/>
  <c r="O252" i="20"/>
  <c r="O251" i="20" s="1"/>
  <c r="C161" i="20"/>
  <c r="I175" i="20"/>
  <c r="I179" i="20"/>
  <c r="C179" i="20" s="1"/>
  <c r="C185" i="20"/>
  <c r="C189" i="20"/>
  <c r="I216" i="20"/>
  <c r="I204" i="20" s="1"/>
  <c r="I195" i="20" s="1"/>
  <c r="E231" i="20"/>
  <c r="E230" i="20" s="1"/>
  <c r="E194" i="20" s="1"/>
  <c r="M231" i="20"/>
  <c r="M230" i="20" s="1"/>
  <c r="M194" i="20" s="1"/>
  <c r="C237" i="20"/>
  <c r="L252" i="20"/>
  <c r="L251" i="20" s="1"/>
  <c r="C261" i="20"/>
  <c r="O270" i="20"/>
  <c r="O269" i="20" s="1"/>
  <c r="I270" i="20"/>
  <c r="I269" i="20" s="1"/>
  <c r="C282" i="20"/>
  <c r="F281" i="20"/>
  <c r="C281" i="20" s="1"/>
  <c r="I288" i="20"/>
  <c r="F151" i="20"/>
  <c r="C190" i="20"/>
  <c r="C193" i="20"/>
  <c r="J195" i="20"/>
  <c r="C197" i="20"/>
  <c r="C202" i="20"/>
  <c r="C209" i="20"/>
  <c r="C210" i="20"/>
  <c r="L216" i="20"/>
  <c r="C222" i="20"/>
  <c r="C229" i="20"/>
  <c r="J230" i="20"/>
  <c r="N230" i="20"/>
  <c r="N194" i="20" s="1"/>
  <c r="C241" i="20"/>
  <c r="L246" i="20"/>
  <c r="L231" i="20" s="1"/>
  <c r="F246" i="20"/>
  <c r="C257" i="20"/>
  <c r="C260" i="20"/>
  <c r="I259" i="20"/>
  <c r="L264" i="20"/>
  <c r="L259" i="20" s="1"/>
  <c r="F270" i="20"/>
  <c r="N270" i="20"/>
  <c r="N269" i="20" s="1"/>
  <c r="C277" i="20"/>
  <c r="C284" i="20"/>
  <c r="L283" i="20"/>
  <c r="O290" i="20"/>
  <c r="C290" i="20" s="1"/>
  <c r="C201" i="20"/>
  <c r="C221" i="20"/>
  <c r="O238" i="20"/>
  <c r="O231" i="20" s="1"/>
  <c r="O230" i="20" s="1"/>
  <c r="C250" i="20"/>
  <c r="C253" i="20"/>
  <c r="C254" i="20"/>
  <c r="C276" i="20"/>
  <c r="C293" i="20"/>
  <c r="H52" i="20" l="1"/>
  <c r="H51" i="20" s="1"/>
  <c r="H286" i="20"/>
  <c r="L230" i="20"/>
  <c r="I230" i="20"/>
  <c r="I76" i="20"/>
  <c r="I194" i="20"/>
  <c r="I83" i="20"/>
  <c r="L83" i="20"/>
  <c r="G51" i="20"/>
  <c r="C95" i="20"/>
  <c r="J286" i="20"/>
  <c r="L75" i="20"/>
  <c r="L52" i="20" s="1"/>
  <c r="G286" i="20"/>
  <c r="D286" i="20"/>
  <c r="K286" i="20"/>
  <c r="C238" i="20"/>
  <c r="E51" i="20"/>
  <c r="N75" i="20"/>
  <c r="N52" i="20" s="1"/>
  <c r="N51" i="20" s="1"/>
  <c r="O83" i="20"/>
  <c r="D52" i="20"/>
  <c r="L196" i="20"/>
  <c r="C196" i="20" s="1"/>
  <c r="C122" i="20"/>
  <c r="C58" i="20"/>
  <c r="J52" i="20"/>
  <c r="M52" i="20"/>
  <c r="M51" i="20" s="1"/>
  <c r="M286" i="20"/>
  <c r="G50" i="20"/>
  <c r="G24" i="20"/>
  <c r="G287" i="20" s="1"/>
  <c r="E287" i="20"/>
  <c r="E50" i="20"/>
  <c r="C270" i="20"/>
  <c r="F269" i="20"/>
  <c r="C151" i="20"/>
  <c r="I174" i="20"/>
  <c r="I173" i="20" s="1"/>
  <c r="L204" i="20"/>
  <c r="C175" i="20"/>
  <c r="E286" i="20"/>
  <c r="D194" i="20"/>
  <c r="D51" i="20" s="1"/>
  <c r="C89" i="20"/>
  <c r="C264" i="20"/>
  <c r="K194" i="20"/>
  <c r="K51" i="20" s="1"/>
  <c r="C144" i="20"/>
  <c r="F251" i="20"/>
  <c r="C251" i="20" s="1"/>
  <c r="C252" i="20"/>
  <c r="F130" i="20"/>
  <c r="H287" i="20"/>
  <c r="H50" i="20"/>
  <c r="C27" i="20"/>
  <c r="L26" i="20"/>
  <c r="O288" i="20"/>
  <c r="C283" i="20"/>
  <c r="C54" i="20"/>
  <c r="C84" i="20"/>
  <c r="F83" i="20"/>
  <c r="C246" i="20"/>
  <c r="J194" i="20"/>
  <c r="J51" i="20" s="1"/>
  <c r="F259" i="20"/>
  <c r="C259" i="20" s="1"/>
  <c r="O194" i="20"/>
  <c r="F231" i="20"/>
  <c r="C233" i="20"/>
  <c r="C205" i="20"/>
  <c r="C216" i="20"/>
  <c r="F204" i="20"/>
  <c r="C112" i="20"/>
  <c r="C69" i="20"/>
  <c r="F67" i="20"/>
  <c r="C67" i="20" s="1"/>
  <c r="F173" i="20"/>
  <c r="I130" i="20"/>
  <c r="I75" i="20" s="1"/>
  <c r="C131" i="20"/>
  <c r="C166" i="20"/>
  <c r="F165" i="20"/>
  <c r="C165" i="20" s="1"/>
  <c r="C116" i="20"/>
  <c r="L289" i="20"/>
  <c r="L195" i="20"/>
  <c r="L194" i="20" s="1"/>
  <c r="O75" i="20"/>
  <c r="O52" i="20" s="1"/>
  <c r="C80" i="20"/>
  <c r="F76" i="20"/>
  <c r="N286" i="20" l="1"/>
  <c r="O51" i="20"/>
  <c r="C173" i="20"/>
  <c r="C174" i="20"/>
  <c r="C83" i="20"/>
  <c r="K50" i="20"/>
  <c r="K287" i="20"/>
  <c r="O50" i="20"/>
  <c r="O287" i="20"/>
  <c r="I286" i="20"/>
  <c r="I52" i="20"/>
  <c r="I51" i="20" s="1"/>
  <c r="D287" i="20"/>
  <c r="D50" i="20"/>
  <c r="C76" i="20"/>
  <c r="F75" i="20"/>
  <c r="C75" i="20" s="1"/>
  <c r="L288" i="20"/>
  <c r="C288" i="20" s="1"/>
  <c r="C289" i="20"/>
  <c r="J50" i="20"/>
  <c r="J287" i="20"/>
  <c r="O286" i="20"/>
  <c r="L286" i="20"/>
  <c r="C269" i="20"/>
  <c r="M50" i="20"/>
  <c r="M287" i="20"/>
  <c r="N50" i="20"/>
  <c r="N287" i="20"/>
  <c r="C204" i="20"/>
  <c r="F195" i="20"/>
  <c r="F230" i="20"/>
  <c r="C230" i="20" s="1"/>
  <c r="C231" i="20"/>
  <c r="F53" i="20"/>
  <c r="L287" i="20"/>
  <c r="L20" i="20"/>
  <c r="C26" i="20"/>
  <c r="C130" i="20"/>
  <c r="I24" i="20"/>
  <c r="G20" i="20"/>
  <c r="L51" i="20"/>
  <c r="L50" i="20" s="1"/>
  <c r="C53" i="20" l="1"/>
  <c r="F52" i="20"/>
  <c r="F194" i="20"/>
  <c r="C194" i="20" s="1"/>
  <c r="C195" i="20"/>
  <c r="F286" i="20"/>
  <c r="C286" i="20" s="1"/>
  <c r="I287" i="20"/>
  <c r="I50" i="20"/>
  <c r="I20" i="20"/>
  <c r="C20" i="20" s="1"/>
  <c r="C24" i="20"/>
  <c r="C52" i="20" l="1"/>
  <c r="F51" i="20"/>
  <c r="F287" i="20" l="1"/>
  <c r="C287" i="20" s="1"/>
  <c r="C51" i="20"/>
  <c r="F50" i="20"/>
  <c r="C50" i="20" s="1"/>
  <c r="I244" i="19" l="1"/>
  <c r="H244" i="19"/>
  <c r="I243" i="19"/>
  <c r="H243" i="19"/>
  <c r="I242" i="19"/>
  <c r="H242" i="19"/>
  <c r="I241" i="19"/>
  <c r="I240" i="19" s="1"/>
  <c r="H241" i="19"/>
  <c r="H240" i="19" s="1"/>
  <c r="G240" i="19"/>
  <c r="F240" i="19"/>
  <c r="E240" i="19"/>
  <c r="D240" i="19"/>
  <c r="I239" i="19"/>
  <c r="H239" i="19"/>
  <c r="I238" i="19"/>
  <c r="I237" i="19" s="1"/>
  <c r="H238" i="19"/>
  <c r="G237" i="19"/>
  <c r="F237" i="19"/>
  <c r="E237" i="19"/>
  <c r="E233" i="19" s="1"/>
  <c r="D237" i="19"/>
  <c r="I236" i="19"/>
  <c r="H236" i="19"/>
  <c r="I235" i="19"/>
  <c r="H235" i="19"/>
  <c r="I234" i="19"/>
  <c r="H234" i="19"/>
  <c r="G233" i="19"/>
  <c r="I232" i="19"/>
  <c r="I231" i="19" s="1"/>
  <c r="H232" i="19"/>
  <c r="H231" i="19" s="1"/>
  <c r="G231" i="19"/>
  <c r="F231" i="19"/>
  <c r="E231" i="19"/>
  <c r="D231" i="19"/>
  <c r="I230" i="19"/>
  <c r="H230" i="19"/>
  <c r="I229" i="19"/>
  <c r="H229" i="19"/>
  <c r="I228" i="19"/>
  <c r="H228" i="19"/>
  <c r="I227" i="19"/>
  <c r="H227" i="19"/>
  <c r="G226" i="19"/>
  <c r="F226" i="19"/>
  <c r="E226" i="19"/>
  <c r="D226" i="19"/>
  <c r="I225" i="19"/>
  <c r="H225" i="19"/>
  <c r="I224" i="19"/>
  <c r="H224" i="19"/>
  <c r="I223" i="19"/>
  <c r="H223" i="19"/>
  <c r="I222" i="19"/>
  <c r="H222" i="19"/>
  <c r="I221" i="19"/>
  <c r="H221" i="19"/>
  <c r="I220" i="19"/>
  <c r="H220" i="19"/>
  <c r="G219" i="19"/>
  <c r="F219" i="19"/>
  <c r="E219" i="19"/>
  <c r="D219" i="19"/>
  <c r="I218" i="19"/>
  <c r="H218" i="19"/>
  <c r="I217" i="19"/>
  <c r="H217" i="19"/>
  <c r="I216" i="19"/>
  <c r="I214" i="19" s="1"/>
  <c r="H216" i="19"/>
  <c r="I215" i="19"/>
  <c r="H215" i="19"/>
  <c r="G214" i="19"/>
  <c r="F214" i="19"/>
  <c r="E214" i="19"/>
  <c r="D214" i="19"/>
  <c r="I213" i="19"/>
  <c r="H213" i="19"/>
  <c r="I212" i="19"/>
  <c r="H212" i="19"/>
  <c r="I211" i="19"/>
  <c r="H211" i="19"/>
  <c r="I210" i="19"/>
  <c r="H210" i="19"/>
  <c r="I209" i="19"/>
  <c r="H209" i="19"/>
  <c r="I208" i="19"/>
  <c r="H208" i="19"/>
  <c r="I207" i="19"/>
  <c r="H207" i="19"/>
  <c r="I206" i="19"/>
  <c r="H206" i="19"/>
  <c r="G205" i="19"/>
  <c r="F205" i="19"/>
  <c r="E205" i="19"/>
  <c r="E204" i="19" s="1"/>
  <c r="D205" i="19"/>
  <c r="I203" i="19"/>
  <c r="H198" i="19"/>
  <c r="I197" i="19"/>
  <c r="H197" i="19"/>
  <c r="I196" i="19"/>
  <c r="H196" i="19"/>
  <c r="I195" i="19"/>
  <c r="H195" i="19"/>
  <c r="I194" i="19"/>
  <c r="H194" i="19"/>
  <c r="I193" i="19"/>
  <c r="H193" i="19"/>
  <c r="I192" i="19"/>
  <c r="I191" i="19" s="1"/>
  <c r="H192" i="19"/>
  <c r="H191" i="19" s="1"/>
  <c r="G191" i="19"/>
  <c r="F191" i="19"/>
  <c r="E191" i="19"/>
  <c r="D191" i="19"/>
  <c r="I190" i="19"/>
  <c r="H190" i="19"/>
  <c r="H189" i="19"/>
  <c r="I188" i="19"/>
  <c r="H188" i="19"/>
  <c r="I187" i="19"/>
  <c r="H187" i="19"/>
  <c r="G186" i="19"/>
  <c r="F186" i="19"/>
  <c r="E186" i="19"/>
  <c r="D186" i="19"/>
  <c r="I185" i="19"/>
  <c r="H185" i="19"/>
  <c r="I184" i="19"/>
  <c r="H184" i="19"/>
  <c r="G184" i="19"/>
  <c r="F184" i="19"/>
  <c r="E184" i="19"/>
  <c r="D184" i="19"/>
  <c r="I183" i="19"/>
  <c r="H183" i="19"/>
  <c r="I182" i="19"/>
  <c r="H182" i="19"/>
  <c r="G182" i="19"/>
  <c r="F182" i="19"/>
  <c r="E182" i="19"/>
  <c r="D182" i="19"/>
  <c r="I181" i="19"/>
  <c r="H181" i="19"/>
  <c r="I180" i="19"/>
  <c r="H180" i="19"/>
  <c r="G180" i="19"/>
  <c r="F180" i="19"/>
  <c r="E180" i="19"/>
  <c r="D180" i="19"/>
  <c r="I179" i="19"/>
  <c r="H179" i="19"/>
  <c r="I178" i="19"/>
  <c r="H178" i="19"/>
  <c r="I177" i="19"/>
  <c r="H177" i="19"/>
  <c r="I176" i="19"/>
  <c r="I175" i="19" s="1"/>
  <c r="H176" i="19"/>
  <c r="H175" i="19" s="1"/>
  <c r="G175" i="19"/>
  <c r="F175" i="19"/>
  <c r="E175" i="19"/>
  <c r="D175" i="19"/>
  <c r="I174" i="19"/>
  <c r="H174" i="19"/>
  <c r="I173" i="19"/>
  <c r="H173" i="19"/>
  <c r="I172" i="19"/>
  <c r="H172" i="19"/>
  <c r="I171" i="19"/>
  <c r="H171" i="19"/>
  <c r="I170" i="19"/>
  <c r="H170" i="19"/>
  <c r="G169" i="19"/>
  <c r="F169" i="19"/>
  <c r="E169" i="19"/>
  <c r="D169" i="19"/>
  <c r="I168" i="19"/>
  <c r="H168" i="19"/>
  <c r="I167" i="19"/>
  <c r="H167" i="19"/>
  <c r="I166" i="19"/>
  <c r="H166" i="19"/>
  <c r="I165" i="19"/>
  <c r="H165" i="19"/>
  <c r="I164" i="19"/>
  <c r="H164" i="19"/>
  <c r="H162" i="19" s="1"/>
  <c r="I163" i="19"/>
  <c r="H163" i="19"/>
  <c r="G162" i="19"/>
  <c r="F162" i="19"/>
  <c r="E162" i="19"/>
  <c r="D162" i="19"/>
  <c r="I161" i="19"/>
  <c r="H161" i="19"/>
  <c r="H160" i="19" s="1"/>
  <c r="I160" i="19"/>
  <c r="G160" i="19"/>
  <c r="F160" i="19"/>
  <c r="E160" i="19"/>
  <c r="E159" i="19" s="1"/>
  <c r="D160" i="19"/>
  <c r="I158" i="19"/>
  <c r="I157" i="19" s="1"/>
  <c r="H158" i="19"/>
  <c r="H157" i="19"/>
  <c r="G157" i="19"/>
  <c r="F157" i="19"/>
  <c r="E157" i="19"/>
  <c r="D157" i="19"/>
  <c r="I156" i="19"/>
  <c r="H156" i="19"/>
  <c r="I155" i="19"/>
  <c r="I154" i="19" s="1"/>
  <c r="H155" i="19"/>
  <c r="H154" i="19" s="1"/>
  <c r="G154" i="19"/>
  <c r="F154" i="19"/>
  <c r="E154" i="19"/>
  <c r="D154" i="19"/>
  <c r="I153" i="19"/>
  <c r="H153" i="19"/>
  <c r="H152" i="19" s="1"/>
  <c r="I152" i="19"/>
  <c r="G152" i="19"/>
  <c r="F152" i="19"/>
  <c r="E152" i="19"/>
  <c r="D152" i="19"/>
  <c r="I151" i="19"/>
  <c r="I150" i="19" s="1"/>
  <c r="H151" i="19"/>
  <c r="H150" i="19" s="1"/>
  <c r="G150" i="19"/>
  <c r="G143" i="19" s="1"/>
  <c r="F150" i="19"/>
  <c r="E150" i="19"/>
  <c r="D150" i="19"/>
  <c r="I149" i="19"/>
  <c r="H149" i="19"/>
  <c r="I148" i="19"/>
  <c r="H148" i="19"/>
  <c r="I147" i="19"/>
  <c r="H147" i="19"/>
  <c r="I146" i="19"/>
  <c r="H146" i="19"/>
  <c r="I145" i="19"/>
  <c r="H145" i="19"/>
  <c r="H144" i="19" s="1"/>
  <c r="G144" i="19"/>
  <c r="F144" i="19"/>
  <c r="E144" i="19"/>
  <c r="D144" i="19"/>
  <c r="F143" i="19"/>
  <c r="I142" i="19"/>
  <c r="I141" i="19" s="1"/>
  <c r="H142" i="19"/>
  <c r="H141" i="19" s="1"/>
  <c r="G141" i="19"/>
  <c r="F141" i="19"/>
  <c r="E141" i="19"/>
  <c r="D141" i="19"/>
  <c r="I140" i="19"/>
  <c r="I139" i="19" s="1"/>
  <c r="H140" i="19"/>
  <c r="H139" i="19" s="1"/>
  <c r="G139" i="19"/>
  <c r="F139" i="19"/>
  <c r="E139" i="19"/>
  <c r="D139" i="19"/>
  <c r="I138" i="19"/>
  <c r="I137" i="19" s="1"/>
  <c r="H138" i="19"/>
  <c r="H137" i="19" s="1"/>
  <c r="G137" i="19"/>
  <c r="F137" i="19"/>
  <c r="E137" i="19"/>
  <c r="D137" i="19"/>
  <c r="D134" i="19" s="1"/>
  <c r="I136" i="19"/>
  <c r="I135" i="19" s="1"/>
  <c r="H136" i="19"/>
  <c r="H135" i="19" s="1"/>
  <c r="G135" i="19"/>
  <c r="G134" i="19" s="1"/>
  <c r="F135" i="19"/>
  <c r="F134" i="19" s="1"/>
  <c r="E135" i="19"/>
  <c r="D135" i="19"/>
  <c r="E134" i="19"/>
  <c r="I133" i="19"/>
  <c r="H133" i="19"/>
  <c r="I132" i="19"/>
  <c r="H132" i="19"/>
  <c r="I131" i="19"/>
  <c r="H131" i="19"/>
  <c r="I130" i="19"/>
  <c r="H130" i="19"/>
  <c r="G129" i="19"/>
  <c r="F129" i="19"/>
  <c r="E129" i="19"/>
  <c r="D129" i="19"/>
  <c r="I128" i="19"/>
  <c r="H128" i="19"/>
  <c r="I127" i="19"/>
  <c r="H127" i="19"/>
  <c r="I126" i="19"/>
  <c r="H126" i="19"/>
  <c r="G125" i="19"/>
  <c r="F125" i="19"/>
  <c r="E125" i="19"/>
  <c r="D125" i="19"/>
  <c r="I124" i="19"/>
  <c r="H124" i="19"/>
  <c r="I123" i="19"/>
  <c r="H123" i="19"/>
  <c r="I122" i="19"/>
  <c r="H122" i="19"/>
  <c r="I121" i="19"/>
  <c r="I120" i="19" s="1"/>
  <c r="H121" i="19"/>
  <c r="G120" i="19"/>
  <c r="F120" i="19"/>
  <c r="E120" i="19"/>
  <c r="D120" i="19"/>
  <c r="I119" i="19"/>
  <c r="H119" i="19"/>
  <c r="I118" i="19"/>
  <c r="H118" i="19"/>
  <c r="I117" i="19"/>
  <c r="H117" i="19"/>
  <c r="I116" i="19"/>
  <c r="H116" i="19"/>
  <c r="G115" i="19"/>
  <c r="F115" i="19"/>
  <c r="E115" i="19"/>
  <c r="D115" i="19"/>
  <c r="I114" i="19"/>
  <c r="H114" i="19"/>
  <c r="I113" i="19"/>
  <c r="H113" i="19"/>
  <c r="I112" i="19"/>
  <c r="H112" i="19"/>
  <c r="H110" i="19" s="1"/>
  <c r="I111" i="19"/>
  <c r="H111" i="19"/>
  <c r="G110" i="19"/>
  <c r="F110" i="19"/>
  <c r="E110" i="19"/>
  <c r="D110" i="19"/>
  <c r="I109" i="19"/>
  <c r="H109" i="19"/>
  <c r="I108" i="19"/>
  <c r="H108" i="19"/>
  <c r="I107" i="19"/>
  <c r="I106" i="19" s="1"/>
  <c r="H107" i="19"/>
  <c r="H106" i="19" s="1"/>
  <c r="G106" i="19"/>
  <c r="F106" i="19"/>
  <c r="E106" i="19"/>
  <c r="D106" i="19"/>
  <c r="I105" i="19"/>
  <c r="H105" i="19"/>
  <c r="I104" i="19"/>
  <c r="H104" i="19"/>
  <c r="I103" i="19"/>
  <c r="H103" i="19"/>
  <c r="I102" i="19"/>
  <c r="H102" i="19"/>
  <c r="I101" i="19"/>
  <c r="I100" i="19" s="1"/>
  <c r="H101" i="19"/>
  <c r="H100" i="19" s="1"/>
  <c r="G100" i="19"/>
  <c r="F100" i="19"/>
  <c r="E100" i="19"/>
  <c r="D100" i="19"/>
  <c r="I99" i="19"/>
  <c r="H99" i="19"/>
  <c r="I98" i="19"/>
  <c r="H98" i="19"/>
  <c r="I97" i="19"/>
  <c r="H97" i="19"/>
  <c r="H96" i="19" s="1"/>
  <c r="G96" i="19"/>
  <c r="F96" i="19"/>
  <c r="E96" i="19"/>
  <c r="D96" i="19"/>
  <c r="I95" i="19"/>
  <c r="H95" i="19"/>
  <c r="I94" i="19"/>
  <c r="H94" i="19"/>
  <c r="I93" i="19"/>
  <c r="H93" i="19"/>
  <c r="H92" i="19" s="1"/>
  <c r="G92" i="19"/>
  <c r="F92" i="19"/>
  <c r="E92" i="19"/>
  <c r="D92" i="19"/>
  <c r="I91" i="19"/>
  <c r="H91" i="19"/>
  <c r="I90" i="19"/>
  <c r="H90" i="19"/>
  <c r="H89" i="19" s="1"/>
  <c r="G89" i="19"/>
  <c r="G88" i="19" s="1"/>
  <c r="F89" i="19"/>
  <c r="F88" i="19" s="1"/>
  <c r="E89" i="19"/>
  <c r="D89" i="19"/>
  <c r="E88" i="19"/>
  <c r="D88" i="19"/>
  <c r="I87" i="19"/>
  <c r="H87" i="19"/>
  <c r="I86" i="19"/>
  <c r="H86" i="19"/>
  <c r="I85" i="19"/>
  <c r="H85" i="19"/>
  <c r="I84" i="19"/>
  <c r="I83" i="19" s="1"/>
  <c r="H84" i="19"/>
  <c r="G83" i="19"/>
  <c r="F83" i="19"/>
  <c r="E83" i="19"/>
  <c r="D83" i="19"/>
  <c r="I82" i="19"/>
  <c r="H82" i="19"/>
  <c r="I81" i="19"/>
  <c r="H81" i="19"/>
  <c r="I80" i="19"/>
  <c r="H80" i="19"/>
  <c r="G79" i="19"/>
  <c r="F79" i="19"/>
  <c r="E79" i="19"/>
  <c r="D79" i="19"/>
  <c r="I78" i="19"/>
  <c r="H78" i="19"/>
  <c r="I77" i="19"/>
  <c r="H77" i="19"/>
  <c r="I76" i="19"/>
  <c r="H76" i="19"/>
  <c r="I75" i="19"/>
  <c r="H75" i="19"/>
  <c r="H74" i="19"/>
  <c r="G74" i="19"/>
  <c r="F74" i="19"/>
  <c r="E74" i="19"/>
  <c r="D74" i="19"/>
  <c r="I73" i="19"/>
  <c r="H73" i="19"/>
  <c r="I72" i="19"/>
  <c r="H72" i="19"/>
  <c r="H70" i="19" s="1"/>
  <c r="I71" i="19"/>
  <c r="H71" i="19"/>
  <c r="G70" i="19"/>
  <c r="F70" i="19"/>
  <c r="E70" i="19"/>
  <c r="D70" i="19"/>
  <c r="I69" i="19"/>
  <c r="H69" i="19"/>
  <c r="I68" i="19"/>
  <c r="H68" i="19"/>
  <c r="I67" i="19"/>
  <c r="H67" i="19"/>
  <c r="I66" i="19"/>
  <c r="H66" i="19"/>
  <c r="G65" i="19"/>
  <c r="F65" i="19"/>
  <c r="F59" i="19" s="1"/>
  <c r="E65" i="19"/>
  <c r="D65" i="19"/>
  <c r="I64" i="19"/>
  <c r="H64" i="19"/>
  <c r="I63" i="19"/>
  <c r="H63" i="19"/>
  <c r="I62" i="19"/>
  <c r="H62" i="19"/>
  <c r="I61" i="19"/>
  <c r="H61" i="19"/>
  <c r="H60" i="19" s="1"/>
  <c r="G60" i="19"/>
  <c r="E60" i="19"/>
  <c r="E59" i="19" s="1"/>
  <c r="D59" i="19"/>
  <c r="I58" i="19"/>
  <c r="H58" i="19"/>
  <c r="I57" i="19"/>
  <c r="H57" i="19"/>
  <c r="I56" i="19"/>
  <c r="H56" i="19"/>
  <c r="I55" i="19"/>
  <c r="H55" i="19"/>
  <c r="I54" i="19"/>
  <c r="H54" i="19"/>
  <c r="I53" i="19"/>
  <c r="H53" i="19"/>
  <c r="H52" i="19" s="1"/>
  <c r="G52" i="19"/>
  <c r="F52" i="19"/>
  <c r="E52" i="19"/>
  <c r="D52" i="19"/>
  <c r="I51" i="19"/>
  <c r="H51" i="19"/>
  <c r="I50" i="19"/>
  <c r="H50" i="19"/>
  <c r="I49" i="19"/>
  <c r="H49" i="19"/>
  <c r="I48" i="19"/>
  <c r="H48" i="19"/>
  <c r="I47" i="19"/>
  <c r="H47" i="19"/>
  <c r="I46" i="19"/>
  <c r="H46" i="19"/>
  <c r="I45" i="19"/>
  <c r="I44" i="19" s="1"/>
  <c r="H45" i="19"/>
  <c r="G44" i="19"/>
  <c r="F44" i="19"/>
  <c r="E44" i="19"/>
  <c r="D44" i="19"/>
  <c r="I43" i="19"/>
  <c r="H43" i="19"/>
  <c r="I42" i="19"/>
  <c r="H42" i="19"/>
  <c r="I41" i="19"/>
  <c r="H41" i="19"/>
  <c r="I40" i="19"/>
  <c r="H40" i="19"/>
  <c r="I39" i="19"/>
  <c r="H39" i="19"/>
  <c r="I38" i="19"/>
  <c r="H38" i="19"/>
  <c r="I37" i="19"/>
  <c r="H37" i="19"/>
  <c r="H36" i="19" s="1"/>
  <c r="G36" i="19"/>
  <c r="F36" i="19"/>
  <c r="E36" i="19"/>
  <c r="D36" i="19"/>
  <c r="D29" i="19" s="1"/>
  <c r="I35" i="19"/>
  <c r="H35" i="19"/>
  <c r="I34" i="19"/>
  <c r="H34" i="19"/>
  <c r="I33" i="19"/>
  <c r="H33" i="19"/>
  <c r="I32" i="19"/>
  <c r="H32" i="19"/>
  <c r="I31" i="19"/>
  <c r="I30" i="19" s="1"/>
  <c r="H31" i="19"/>
  <c r="G30" i="19"/>
  <c r="F30" i="19"/>
  <c r="F29" i="19" s="1"/>
  <c r="E30" i="19"/>
  <c r="E29" i="19" s="1"/>
  <c r="D30" i="19"/>
  <c r="I28" i="19"/>
  <c r="H28" i="19"/>
  <c r="I27" i="19"/>
  <c r="H27" i="19"/>
  <c r="I26" i="19"/>
  <c r="H26" i="19"/>
  <c r="I25" i="19"/>
  <c r="H25" i="19"/>
  <c r="I24" i="19"/>
  <c r="H24" i="19"/>
  <c r="I23" i="19"/>
  <c r="H23" i="19"/>
  <c r="I22" i="19"/>
  <c r="H22" i="19"/>
  <c r="I21" i="19"/>
  <c r="H21" i="19"/>
  <c r="G20" i="19"/>
  <c r="F20" i="19"/>
  <c r="E20" i="19"/>
  <c r="D20" i="19"/>
  <c r="I19" i="19"/>
  <c r="H19" i="19"/>
  <c r="I18" i="19"/>
  <c r="H18" i="19"/>
  <c r="I17" i="19"/>
  <c r="H17" i="19"/>
  <c r="I16" i="19"/>
  <c r="H16" i="19"/>
  <c r="I15" i="19"/>
  <c r="H15" i="19"/>
  <c r="I14" i="19"/>
  <c r="H14" i="19"/>
  <c r="G13" i="19"/>
  <c r="F13" i="19"/>
  <c r="E13" i="19"/>
  <c r="D13" i="19"/>
  <c r="I13" i="19" l="1"/>
  <c r="H83" i="19"/>
  <c r="I186" i="19"/>
  <c r="I74" i="19"/>
  <c r="I162" i="19"/>
  <c r="H186" i="19"/>
  <c r="H13" i="19"/>
  <c r="H65" i="19"/>
  <c r="I70" i="19"/>
  <c r="D143" i="19"/>
  <c r="F204" i="19"/>
  <c r="H20" i="19"/>
  <c r="H30" i="19"/>
  <c r="I65" i="19"/>
  <c r="I96" i="19"/>
  <c r="I129" i="19"/>
  <c r="F233" i="19"/>
  <c r="I92" i="19"/>
  <c r="I110" i="19"/>
  <c r="I115" i="19"/>
  <c r="H120" i="19"/>
  <c r="H125" i="19"/>
  <c r="H205" i="19"/>
  <c r="H214" i="19"/>
  <c r="H219" i="19"/>
  <c r="G159" i="19"/>
  <c r="I205" i="19"/>
  <c r="I226" i="19"/>
  <c r="H237" i="19"/>
  <c r="D233" i="19"/>
  <c r="F159" i="19"/>
  <c r="F12" i="19" s="1"/>
  <c r="H79" i="19"/>
  <c r="D159" i="19"/>
  <c r="H233" i="19"/>
  <c r="I20" i="19"/>
  <c r="G29" i="19"/>
  <c r="I36" i="19"/>
  <c r="I29" i="19" s="1"/>
  <c r="I52" i="19"/>
  <c r="I60" i="19"/>
  <c r="G59" i="19"/>
  <c r="I79" i="19"/>
  <c r="I89" i="19"/>
  <c r="I125" i="19"/>
  <c r="I144" i="19"/>
  <c r="I143" i="19" s="1"/>
  <c r="H169" i="19"/>
  <c r="G204" i="19"/>
  <c r="H44" i="19"/>
  <c r="H115" i="19"/>
  <c r="H129" i="19"/>
  <c r="E143" i="19"/>
  <c r="E12" i="19" s="1"/>
  <c r="I169" i="19"/>
  <c r="I159" i="19" s="1"/>
  <c r="D204" i="19"/>
  <c r="I219" i="19"/>
  <c r="I204" i="19" s="1"/>
  <c r="H226" i="19"/>
  <c r="H204" i="19" s="1"/>
  <c r="H134" i="19"/>
  <c r="H143" i="19"/>
  <c r="H159" i="19"/>
  <c r="I233" i="19"/>
  <c r="H59" i="19"/>
  <c r="I134" i="19"/>
  <c r="H88" i="19" l="1"/>
  <c r="H29" i="19"/>
  <c r="I59" i="19"/>
  <c r="D12" i="19"/>
  <c r="G12" i="19"/>
  <c r="I88" i="19"/>
  <c r="I12" i="19" s="1"/>
  <c r="H12" i="19"/>
  <c r="O298" i="18" l="1"/>
  <c r="L298" i="18"/>
  <c r="I298" i="18"/>
  <c r="F298" i="18"/>
  <c r="O297" i="18"/>
  <c r="L297" i="18"/>
  <c r="I297" i="18"/>
  <c r="F297" i="18"/>
  <c r="O296" i="18"/>
  <c r="L296" i="18"/>
  <c r="I296" i="18"/>
  <c r="F296" i="18"/>
  <c r="C296" i="18" s="1"/>
  <c r="O295" i="18"/>
  <c r="L295" i="18"/>
  <c r="I295" i="18"/>
  <c r="F295" i="18"/>
  <c r="C295" i="18" s="1"/>
  <c r="O294" i="18"/>
  <c r="L294" i="18"/>
  <c r="I294" i="18"/>
  <c r="F294" i="18"/>
  <c r="O293" i="18"/>
  <c r="L293" i="18"/>
  <c r="I293" i="18"/>
  <c r="F293" i="18"/>
  <c r="O292" i="18"/>
  <c r="L292" i="18"/>
  <c r="I292" i="18"/>
  <c r="F292" i="18"/>
  <c r="O291" i="18"/>
  <c r="O290" i="18" s="1"/>
  <c r="L291" i="18"/>
  <c r="I291" i="18"/>
  <c r="F291" i="18"/>
  <c r="N290" i="18"/>
  <c r="M290" i="18"/>
  <c r="K290" i="18"/>
  <c r="J290" i="18"/>
  <c r="H290" i="18"/>
  <c r="G290" i="18"/>
  <c r="E290" i="18"/>
  <c r="D290" i="18"/>
  <c r="O285" i="18"/>
  <c r="L285" i="18"/>
  <c r="I285" i="18"/>
  <c r="F285" i="18"/>
  <c r="O284" i="18"/>
  <c r="L284" i="18"/>
  <c r="L283" i="18" s="1"/>
  <c r="I284" i="18"/>
  <c r="F284" i="18"/>
  <c r="O283" i="18"/>
  <c r="N283" i="18"/>
  <c r="M283" i="18"/>
  <c r="K283" i="18"/>
  <c r="J283" i="18"/>
  <c r="H283" i="18"/>
  <c r="G283" i="18"/>
  <c r="F283" i="18"/>
  <c r="E283" i="18"/>
  <c r="D283" i="18"/>
  <c r="O282" i="18"/>
  <c r="L282" i="18"/>
  <c r="L281" i="18" s="1"/>
  <c r="I282" i="18"/>
  <c r="F282" i="18"/>
  <c r="O281" i="18"/>
  <c r="N281" i="18"/>
  <c r="M281" i="18"/>
  <c r="K281" i="18"/>
  <c r="J281" i="18"/>
  <c r="I281" i="18"/>
  <c r="H281" i="18"/>
  <c r="G281" i="18"/>
  <c r="E281" i="18"/>
  <c r="D281" i="18"/>
  <c r="O280" i="18"/>
  <c r="L280" i="18"/>
  <c r="I280" i="18"/>
  <c r="F280" i="18"/>
  <c r="O279" i="18"/>
  <c r="L279" i="18"/>
  <c r="I279" i="18"/>
  <c r="F279" i="18"/>
  <c r="O278" i="18"/>
  <c r="L278" i="18"/>
  <c r="I278" i="18"/>
  <c r="F278" i="18"/>
  <c r="O277" i="18"/>
  <c r="L277" i="18"/>
  <c r="I277" i="18"/>
  <c r="I276" i="18" s="1"/>
  <c r="F277" i="18"/>
  <c r="N276" i="18"/>
  <c r="M276" i="18"/>
  <c r="L276" i="18"/>
  <c r="K276" i="18"/>
  <c r="K270" i="18" s="1"/>
  <c r="K269" i="18" s="1"/>
  <c r="J276" i="18"/>
  <c r="H276" i="18"/>
  <c r="G276" i="18"/>
  <c r="E276" i="18"/>
  <c r="E270" i="18" s="1"/>
  <c r="E269" i="18" s="1"/>
  <c r="D276" i="18"/>
  <c r="O275" i="18"/>
  <c r="L275" i="18"/>
  <c r="I275" i="18"/>
  <c r="F275" i="18"/>
  <c r="C275" i="18" s="1"/>
  <c r="O274" i="18"/>
  <c r="L274" i="18"/>
  <c r="I274" i="18"/>
  <c r="F274" i="18"/>
  <c r="O273" i="18"/>
  <c r="L273" i="18"/>
  <c r="L272" i="18" s="1"/>
  <c r="I273" i="18"/>
  <c r="I272" i="18" s="1"/>
  <c r="F273" i="18"/>
  <c r="O272" i="18"/>
  <c r="N272" i="18"/>
  <c r="N270" i="18" s="1"/>
  <c r="M272" i="18"/>
  <c r="K272" i="18"/>
  <c r="J272" i="18"/>
  <c r="J270" i="18" s="1"/>
  <c r="H272" i="18"/>
  <c r="H270" i="18" s="1"/>
  <c r="H269" i="18" s="1"/>
  <c r="G272" i="18"/>
  <c r="G270" i="18" s="1"/>
  <c r="E272" i="18"/>
  <c r="D272" i="18"/>
  <c r="D270" i="18" s="1"/>
  <c r="D269" i="18" s="1"/>
  <c r="O271" i="18"/>
  <c r="L271" i="18"/>
  <c r="I271" i="18"/>
  <c r="F271" i="18"/>
  <c r="M270" i="18"/>
  <c r="M269" i="18" s="1"/>
  <c r="G269" i="18"/>
  <c r="O268" i="18"/>
  <c r="L268" i="18"/>
  <c r="I268" i="18"/>
  <c r="F268" i="18"/>
  <c r="O267" i="18"/>
  <c r="L267" i="18"/>
  <c r="I267" i="18"/>
  <c r="C267" i="18" s="1"/>
  <c r="F267" i="18"/>
  <c r="O266" i="18"/>
  <c r="L266" i="18"/>
  <c r="I266" i="18"/>
  <c r="F266" i="18"/>
  <c r="O265" i="18"/>
  <c r="L265" i="18"/>
  <c r="I265" i="18"/>
  <c r="F265" i="18"/>
  <c r="N264" i="18"/>
  <c r="M264" i="18"/>
  <c r="K264" i="18"/>
  <c r="J264" i="18"/>
  <c r="H264" i="18"/>
  <c r="G264" i="18"/>
  <c r="F264" i="18"/>
  <c r="E264" i="18"/>
  <c r="D264" i="18"/>
  <c r="O263" i="18"/>
  <c r="L263" i="18"/>
  <c r="I263" i="18"/>
  <c r="F263" i="18"/>
  <c r="C263" i="18" s="1"/>
  <c r="O262" i="18"/>
  <c r="L262" i="18"/>
  <c r="I262" i="18"/>
  <c r="F262" i="18"/>
  <c r="O261" i="18"/>
  <c r="L261" i="18"/>
  <c r="L260" i="18" s="1"/>
  <c r="I261" i="18"/>
  <c r="F261" i="18"/>
  <c r="N260" i="18"/>
  <c r="M260" i="18"/>
  <c r="K260" i="18"/>
  <c r="J260" i="18"/>
  <c r="J259" i="18" s="1"/>
  <c r="H260" i="18"/>
  <c r="G260" i="18"/>
  <c r="F260" i="18"/>
  <c r="E260" i="18"/>
  <c r="E259" i="18" s="1"/>
  <c r="D260" i="18"/>
  <c r="M259" i="18"/>
  <c r="O258" i="18"/>
  <c r="L258" i="18"/>
  <c r="I258" i="18"/>
  <c r="F258" i="18"/>
  <c r="O257" i="18"/>
  <c r="L257" i="18"/>
  <c r="I257" i="18"/>
  <c r="F257" i="18"/>
  <c r="O256" i="18"/>
  <c r="L256" i="18"/>
  <c r="I256" i="18"/>
  <c r="F256" i="18"/>
  <c r="O255" i="18"/>
  <c r="L255" i="18"/>
  <c r="I255" i="18"/>
  <c r="F255" i="18"/>
  <c r="O254" i="18"/>
  <c r="L254" i="18"/>
  <c r="I254" i="18"/>
  <c r="F254" i="18"/>
  <c r="O253" i="18"/>
  <c r="L253" i="18"/>
  <c r="I253" i="18"/>
  <c r="F253" i="18"/>
  <c r="N252" i="18"/>
  <c r="N251" i="18" s="1"/>
  <c r="M252" i="18"/>
  <c r="M251" i="18" s="1"/>
  <c r="K252" i="18"/>
  <c r="J252" i="18"/>
  <c r="J251" i="18" s="1"/>
  <c r="H252" i="18"/>
  <c r="H251" i="18" s="1"/>
  <c r="G252" i="18"/>
  <c r="G251" i="18" s="1"/>
  <c r="E252" i="18"/>
  <c r="D252" i="18"/>
  <c r="D251" i="18" s="1"/>
  <c r="K251" i="18"/>
  <c r="E251" i="18"/>
  <c r="O250" i="18"/>
  <c r="L250" i="18"/>
  <c r="I250" i="18"/>
  <c r="F250" i="18"/>
  <c r="O249" i="18"/>
  <c r="L249" i="18"/>
  <c r="I249" i="18"/>
  <c r="F249" i="18"/>
  <c r="O248" i="18"/>
  <c r="L248" i="18"/>
  <c r="I248" i="18"/>
  <c r="F248" i="18"/>
  <c r="O247" i="18"/>
  <c r="O246" i="18" s="1"/>
  <c r="L247" i="18"/>
  <c r="L246" i="18" s="1"/>
  <c r="I247" i="18"/>
  <c r="F247" i="18"/>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O241" i="18"/>
  <c r="L241" i="18"/>
  <c r="I241" i="18"/>
  <c r="F241" i="18"/>
  <c r="O240" i="18"/>
  <c r="L240" i="18"/>
  <c r="I240" i="18"/>
  <c r="F240" i="18"/>
  <c r="O239" i="18"/>
  <c r="L239" i="18"/>
  <c r="I239" i="18"/>
  <c r="F239" i="18"/>
  <c r="C239" i="18"/>
  <c r="N238" i="18"/>
  <c r="M238" i="18"/>
  <c r="K238" i="18"/>
  <c r="J238" i="18"/>
  <c r="H238" i="18"/>
  <c r="G238" i="18"/>
  <c r="E238" i="18"/>
  <c r="D238" i="18"/>
  <c r="O237" i="18"/>
  <c r="L237" i="18"/>
  <c r="I237" i="18"/>
  <c r="F237" i="18"/>
  <c r="O236" i="18"/>
  <c r="L236" i="18"/>
  <c r="L235" i="18" s="1"/>
  <c r="I236" i="18"/>
  <c r="F236" i="18"/>
  <c r="O235" i="18"/>
  <c r="N235" i="18"/>
  <c r="M235" i="18"/>
  <c r="K235" i="18"/>
  <c r="J235" i="18"/>
  <c r="H235" i="18"/>
  <c r="G235" i="18"/>
  <c r="F235" i="18"/>
  <c r="E235" i="18"/>
  <c r="D235" i="18"/>
  <c r="O234" i="18"/>
  <c r="L234" i="18"/>
  <c r="L233" i="18" s="1"/>
  <c r="I234" i="18"/>
  <c r="F234" i="18"/>
  <c r="O233" i="18"/>
  <c r="N233" i="18"/>
  <c r="N231" i="18" s="1"/>
  <c r="M233" i="18"/>
  <c r="K233" i="18"/>
  <c r="J233" i="18"/>
  <c r="J231" i="18" s="1"/>
  <c r="I233" i="18"/>
  <c r="H233" i="18"/>
  <c r="G233" i="18"/>
  <c r="G231" i="18" s="1"/>
  <c r="E233" i="18"/>
  <c r="D233" i="18"/>
  <c r="O232" i="18"/>
  <c r="L232" i="18"/>
  <c r="I232" i="18"/>
  <c r="F232" i="18"/>
  <c r="O229" i="18"/>
  <c r="L229" i="18"/>
  <c r="I229" i="18"/>
  <c r="F229" i="18"/>
  <c r="O228" i="18"/>
  <c r="L228" i="18"/>
  <c r="L227" i="18" s="1"/>
  <c r="I228" i="18"/>
  <c r="I227" i="18" s="1"/>
  <c r="F228" i="18"/>
  <c r="O227" i="18"/>
  <c r="N227" i="18"/>
  <c r="M227" i="18"/>
  <c r="K227" i="18"/>
  <c r="J227" i="18"/>
  <c r="J204" i="18" s="1"/>
  <c r="H227" i="18"/>
  <c r="G227" i="18"/>
  <c r="F227" i="18"/>
  <c r="E227" i="18"/>
  <c r="D227" i="18"/>
  <c r="O226" i="18"/>
  <c r="L226" i="18"/>
  <c r="I226" i="18"/>
  <c r="F226" i="18"/>
  <c r="O225" i="18"/>
  <c r="L225" i="18"/>
  <c r="I225" i="18"/>
  <c r="F225" i="18"/>
  <c r="O224" i="18"/>
  <c r="L224" i="18"/>
  <c r="I224" i="18"/>
  <c r="F224" i="18"/>
  <c r="O223" i="18"/>
  <c r="L223" i="18"/>
  <c r="I223" i="18"/>
  <c r="F223" i="18"/>
  <c r="O222" i="18"/>
  <c r="L222" i="18"/>
  <c r="I222" i="18"/>
  <c r="F222" i="18"/>
  <c r="O221" i="18"/>
  <c r="L221" i="18"/>
  <c r="I221" i="18"/>
  <c r="C221" i="18" s="1"/>
  <c r="F221" i="18"/>
  <c r="O220" i="18"/>
  <c r="L220" i="18"/>
  <c r="I220" i="18"/>
  <c r="F220" i="18"/>
  <c r="O219" i="18"/>
  <c r="L219" i="18"/>
  <c r="I219" i="18"/>
  <c r="F219" i="18"/>
  <c r="O218" i="18"/>
  <c r="L218" i="18"/>
  <c r="I218" i="18"/>
  <c r="F218" i="18"/>
  <c r="O217" i="18"/>
  <c r="L217" i="18"/>
  <c r="I217" i="18"/>
  <c r="F217" i="18"/>
  <c r="N216" i="18"/>
  <c r="M216" i="18"/>
  <c r="K216" i="18"/>
  <c r="J216" i="18"/>
  <c r="H216" i="18"/>
  <c r="G216" i="18"/>
  <c r="E216" i="18"/>
  <c r="D216" i="18"/>
  <c r="O215" i="18"/>
  <c r="L215" i="18"/>
  <c r="I215" i="18"/>
  <c r="C215" i="18" s="1"/>
  <c r="F215" i="18"/>
  <c r="O214" i="18"/>
  <c r="L214" i="18"/>
  <c r="I214" i="18"/>
  <c r="F214" i="18"/>
  <c r="O213" i="18"/>
  <c r="L213" i="18"/>
  <c r="I213" i="18"/>
  <c r="F213" i="18"/>
  <c r="O212" i="18"/>
  <c r="L212" i="18"/>
  <c r="I212" i="18"/>
  <c r="F212" i="18"/>
  <c r="O211" i="18"/>
  <c r="L211" i="18"/>
  <c r="I211" i="18"/>
  <c r="F211" i="18"/>
  <c r="O210" i="18"/>
  <c r="L210" i="18"/>
  <c r="I210" i="18"/>
  <c r="F210" i="18"/>
  <c r="O209" i="18"/>
  <c r="L209" i="18"/>
  <c r="I209" i="18"/>
  <c r="F209" i="18"/>
  <c r="O208" i="18"/>
  <c r="L208" i="18"/>
  <c r="I208" i="18"/>
  <c r="F208" i="18"/>
  <c r="O207" i="18"/>
  <c r="L207" i="18"/>
  <c r="I207" i="18"/>
  <c r="F207" i="18"/>
  <c r="O206" i="18"/>
  <c r="L206" i="18"/>
  <c r="I206" i="18"/>
  <c r="F206" i="18"/>
  <c r="N205" i="18"/>
  <c r="M205" i="18"/>
  <c r="M204" i="18" s="1"/>
  <c r="M195" i="18" s="1"/>
  <c r="K205" i="18"/>
  <c r="J205" i="18"/>
  <c r="H205" i="18"/>
  <c r="H204" i="18" s="1"/>
  <c r="G205" i="18"/>
  <c r="E205" i="18"/>
  <c r="D205" i="18"/>
  <c r="D204" i="18" s="1"/>
  <c r="O203" i="18"/>
  <c r="L203" i="18"/>
  <c r="I203" i="18"/>
  <c r="F203" i="18"/>
  <c r="O202" i="18"/>
  <c r="L202" i="18"/>
  <c r="I202" i="18"/>
  <c r="F202" i="18"/>
  <c r="O201" i="18"/>
  <c r="L201" i="18"/>
  <c r="I201" i="18"/>
  <c r="F201" i="18"/>
  <c r="O200" i="18"/>
  <c r="L200" i="18"/>
  <c r="I200" i="18"/>
  <c r="F200" i="18"/>
  <c r="O199" i="18"/>
  <c r="O198" i="18" s="1"/>
  <c r="L199" i="18"/>
  <c r="I199" i="18"/>
  <c r="I198" i="18" s="1"/>
  <c r="F199" i="18"/>
  <c r="C199" i="18"/>
  <c r="N198" i="18"/>
  <c r="M198" i="18"/>
  <c r="K198" i="18"/>
  <c r="K196" i="18" s="1"/>
  <c r="J198" i="18"/>
  <c r="J196" i="18" s="1"/>
  <c r="H198" i="18"/>
  <c r="H196" i="18" s="1"/>
  <c r="G198" i="18"/>
  <c r="F198" i="18"/>
  <c r="E198" i="18"/>
  <c r="E196" i="18" s="1"/>
  <c r="D198" i="18"/>
  <c r="D196" i="18" s="1"/>
  <c r="O197" i="18"/>
  <c r="L197" i="18"/>
  <c r="I197" i="18"/>
  <c r="F197" i="18"/>
  <c r="N196" i="18"/>
  <c r="M196" i="18"/>
  <c r="G196" i="18"/>
  <c r="O193" i="18"/>
  <c r="L193" i="18"/>
  <c r="I193" i="18"/>
  <c r="F193" i="18"/>
  <c r="O192" i="18"/>
  <c r="O191" i="18" s="1"/>
  <c r="N192" i="18"/>
  <c r="N191" i="18" s="1"/>
  <c r="M192" i="18"/>
  <c r="M191" i="18" s="1"/>
  <c r="M187" i="18" s="1"/>
  <c r="L192" i="18"/>
  <c r="L191" i="18" s="1"/>
  <c r="K192" i="18"/>
  <c r="K191" i="18" s="1"/>
  <c r="J192" i="18"/>
  <c r="J191" i="18" s="1"/>
  <c r="H192" i="18"/>
  <c r="H191" i="18" s="1"/>
  <c r="H187" i="18" s="1"/>
  <c r="G192" i="18"/>
  <c r="F192" i="18"/>
  <c r="E192" i="18"/>
  <c r="D192" i="18"/>
  <c r="D191" i="18" s="1"/>
  <c r="G191" i="18"/>
  <c r="E191" i="18"/>
  <c r="O190" i="18"/>
  <c r="L190" i="18"/>
  <c r="I190" i="18"/>
  <c r="F190" i="18"/>
  <c r="O189" i="18"/>
  <c r="L189" i="18"/>
  <c r="L188" i="18" s="1"/>
  <c r="L187" i="18" s="1"/>
  <c r="I189" i="18"/>
  <c r="I188" i="18" s="1"/>
  <c r="F189" i="18"/>
  <c r="O188" i="18"/>
  <c r="O187" i="18" s="1"/>
  <c r="N188" i="18"/>
  <c r="N187" i="18" s="1"/>
  <c r="M188" i="18"/>
  <c r="K188" i="18"/>
  <c r="J188" i="18"/>
  <c r="J187" i="18" s="1"/>
  <c r="H188" i="18"/>
  <c r="G188" i="18"/>
  <c r="E188" i="18"/>
  <c r="D188" i="18"/>
  <c r="K187" i="18"/>
  <c r="E187" i="18"/>
  <c r="O186" i="18"/>
  <c r="L186" i="18"/>
  <c r="I186" i="18"/>
  <c r="F186" i="18"/>
  <c r="O185" i="18"/>
  <c r="L185" i="18"/>
  <c r="I185" i="18"/>
  <c r="F185" i="18"/>
  <c r="O184" i="18"/>
  <c r="N184" i="18"/>
  <c r="M184" i="18"/>
  <c r="L184" i="18"/>
  <c r="K184" i="18"/>
  <c r="J184" i="18"/>
  <c r="H184" i="18"/>
  <c r="G184" i="18"/>
  <c r="E184" i="18"/>
  <c r="D184" i="18"/>
  <c r="O183" i="18"/>
  <c r="L183" i="18"/>
  <c r="C183" i="18" s="1"/>
  <c r="I183" i="18"/>
  <c r="F183" i="18"/>
  <c r="O182" i="18"/>
  <c r="L182" i="18"/>
  <c r="I182" i="18"/>
  <c r="F182" i="18"/>
  <c r="O181" i="18"/>
  <c r="L181" i="18"/>
  <c r="I181" i="18"/>
  <c r="F181" i="18"/>
  <c r="O180" i="18"/>
  <c r="L180" i="18"/>
  <c r="I180" i="18"/>
  <c r="F180" i="18"/>
  <c r="N179" i="18"/>
  <c r="M179" i="18"/>
  <c r="K179" i="18"/>
  <c r="J179" i="18"/>
  <c r="H179" i="18"/>
  <c r="G179" i="18"/>
  <c r="E179" i="18"/>
  <c r="D179" i="18"/>
  <c r="O178" i="18"/>
  <c r="L178" i="18"/>
  <c r="I178" i="18"/>
  <c r="F178" i="18"/>
  <c r="O177" i="18"/>
  <c r="L177" i="18"/>
  <c r="I177" i="18"/>
  <c r="F177" i="18"/>
  <c r="O176" i="18"/>
  <c r="L176" i="18"/>
  <c r="L175" i="18" s="1"/>
  <c r="I176" i="18"/>
  <c r="F176" i="18"/>
  <c r="N175" i="18"/>
  <c r="M175" i="18"/>
  <c r="K175" i="18"/>
  <c r="K174" i="18" s="1"/>
  <c r="K173" i="18" s="1"/>
  <c r="J175" i="18"/>
  <c r="J174" i="18" s="1"/>
  <c r="H175" i="18"/>
  <c r="H174" i="18" s="1"/>
  <c r="H173" i="18" s="1"/>
  <c r="G175" i="18"/>
  <c r="G174" i="18" s="1"/>
  <c r="G173" i="18" s="1"/>
  <c r="E175" i="18"/>
  <c r="E174" i="18" s="1"/>
  <c r="E173" i="18" s="1"/>
  <c r="D175" i="18"/>
  <c r="N174" i="18"/>
  <c r="N173" i="18" s="1"/>
  <c r="D174" i="18"/>
  <c r="D173" i="18" s="1"/>
  <c r="O172" i="18"/>
  <c r="L172" i="18"/>
  <c r="I172" i="18"/>
  <c r="F172" i="18"/>
  <c r="O171" i="18"/>
  <c r="L171" i="18"/>
  <c r="I171" i="18"/>
  <c r="C171" i="18" s="1"/>
  <c r="F171" i="18"/>
  <c r="O170" i="18"/>
  <c r="L170" i="18"/>
  <c r="I170" i="18"/>
  <c r="F170" i="18"/>
  <c r="O169" i="18"/>
  <c r="L169" i="18"/>
  <c r="I169" i="18"/>
  <c r="C169" i="18" s="1"/>
  <c r="F169" i="18"/>
  <c r="O168" i="18"/>
  <c r="L168" i="18"/>
  <c r="I168" i="18"/>
  <c r="F168" i="18"/>
  <c r="O167" i="18"/>
  <c r="O166" i="18" s="1"/>
  <c r="O165" i="18" s="1"/>
  <c r="L167" i="18"/>
  <c r="I167" i="18"/>
  <c r="F167" i="18"/>
  <c r="N166" i="18"/>
  <c r="N165" i="18" s="1"/>
  <c r="M166" i="18"/>
  <c r="K166" i="18"/>
  <c r="J166" i="18"/>
  <c r="J165" i="18" s="1"/>
  <c r="H166" i="18"/>
  <c r="H165" i="18" s="1"/>
  <c r="G166" i="18"/>
  <c r="G165" i="18" s="1"/>
  <c r="F166" i="18"/>
  <c r="E166" i="18"/>
  <c r="D166" i="18"/>
  <c r="D165" i="18" s="1"/>
  <c r="M165" i="18"/>
  <c r="K165" i="18"/>
  <c r="E165" i="18"/>
  <c r="O164" i="18"/>
  <c r="L164" i="18"/>
  <c r="I164" i="18"/>
  <c r="F164" i="18"/>
  <c r="O163" i="18"/>
  <c r="L163" i="18"/>
  <c r="I163" i="18"/>
  <c r="F163" i="18"/>
  <c r="O162" i="18"/>
  <c r="L162" i="18"/>
  <c r="I162" i="18"/>
  <c r="F162" i="18"/>
  <c r="O161" i="18"/>
  <c r="O160" i="18" s="1"/>
  <c r="L161" i="18"/>
  <c r="I161" i="18"/>
  <c r="I160" i="18" s="1"/>
  <c r="F161" i="18"/>
  <c r="F160" i="18" s="1"/>
  <c r="N160" i="18"/>
  <c r="M160" i="18"/>
  <c r="K160" i="18"/>
  <c r="J160" i="18"/>
  <c r="H160" i="18"/>
  <c r="G160" i="18"/>
  <c r="E160" i="18"/>
  <c r="D160" i="18"/>
  <c r="O159" i="18"/>
  <c r="L159" i="18"/>
  <c r="I159" i="18"/>
  <c r="F159" i="18"/>
  <c r="O158" i="18"/>
  <c r="L158" i="18"/>
  <c r="I158" i="18"/>
  <c r="F158" i="18"/>
  <c r="O157" i="18"/>
  <c r="L157" i="18"/>
  <c r="I157" i="18"/>
  <c r="F157" i="18"/>
  <c r="O156" i="18"/>
  <c r="L156" i="18"/>
  <c r="I156" i="18"/>
  <c r="F156" i="18"/>
  <c r="O155" i="18"/>
  <c r="L155" i="18"/>
  <c r="I155" i="18"/>
  <c r="C155" i="18" s="1"/>
  <c r="F155" i="18"/>
  <c r="O154" i="18"/>
  <c r="L154" i="18"/>
  <c r="I154" i="18"/>
  <c r="F154" i="18"/>
  <c r="O153" i="18"/>
  <c r="L153" i="18"/>
  <c r="I153" i="18"/>
  <c r="F153" i="18"/>
  <c r="O152" i="18"/>
  <c r="L152" i="18"/>
  <c r="I152" i="18"/>
  <c r="F152" i="18"/>
  <c r="N151" i="18"/>
  <c r="M151" i="18"/>
  <c r="K151" i="18"/>
  <c r="J151" i="18"/>
  <c r="H151" i="18"/>
  <c r="G151" i="18"/>
  <c r="E151" i="18"/>
  <c r="D151" i="18"/>
  <c r="O150" i="18"/>
  <c r="L150" i="18"/>
  <c r="I150" i="18"/>
  <c r="F150" i="18"/>
  <c r="O149" i="18"/>
  <c r="L149" i="18"/>
  <c r="I149" i="18"/>
  <c r="F149" i="18"/>
  <c r="O148" i="18"/>
  <c r="L148" i="18"/>
  <c r="I148" i="18"/>
  <c r="F148" i="18"/>
  <c r="O147" i="18"/>
  <c r="L147" i="18"/>
  <c r="I147" i="18"/>
  <c r="F147" i="18"/>
  <c r="O146" i="18"/>
  <c r="L146" i="18"/>
  <c r="I146" i="18"/>
  <c r="F146" i="18"/>
  <c r="O145" i="18"/>
  <c r="L145" i="18"/>
  <c r="I145" i="18"/>
  <c r="F145" i="18"/>
  <c r="F144" i="18" s="1"/>
  <c r="N144" i="18"/>
  <c r="M144" i="18"/>
  <c r="K144" i="18"/>
  <c r="J144" i="18"/>
  <c r="H144" i="18"/>
  <c r="G144" i="18"/>
  <c r="E144" i="18"/>
  <c r="D144" i="18"/>
  <c r="O143" i="18"/>
  <c r="L143" i="18"/>
  <c r="I143" i="18"/>
  <c r="F143" i="18"/>
  <c r="O142" i="18"/>
  <c r="L142" i="18"/>
  <c r="L141" i="18" s="1"/>
  <c r="I142" i="18"/>
  <c r="I141" i="18" s="1"/>
  <c r="F142" i="18"/>
  <c r="O141" i="18"/>
  <c r="N141" i="18"/>
  <c r="M141" i="18"/>
  <c r="K141" i="18"/>
  <c r="J141" i="18"/>
  <c r="H141" i="18"/>
  <c r="G141" i="18"/>
  <c r="E141" i="18"/>
  <c r="D141" i="18"/>
  <c r="O140" i="18"/>
  <c r="L140" i="18"/>
  <c r="I140" i="18"/>
  <c r="F140" i="18"/>
  <c r="O139" i="18"/>
  <c r="L139" i="18"/>
  <c r="I139" i="18"/>
  <c r="F139" i="18"/>
  <c r="O138" i="18"/>
  <c r="L138" i="18"/>
  <c r="I138" i="18"/>
  <c r="F138" i="18"/>
  <c r="O137" i="18"/>
  <c r="O136" i="18" s="1"/>
  <c r="L137" i="18"/>
  <c r="I137" i="18"/>
  <c r="I136" i="18" s="1"/>
  <c r="F137" i="18"/>
  <c r="F136" i="18" s="1"/>
  <c r="N136" i="18"/>
  <c r="M136" i="18"/>
  <c r="K136" i="18"/>
  <c r="J136" i="18"/>
  <c r="H136" i="18"/>
  <c r="G136" i="18"/>
  <c r="E136" i="18"/>
  <c r="D136" i="18"/>
  <c r="O135" i="18"/>
  <c r="L135" i="18"/>
  <c r="I135" i="18"/>
  <c r="F135" i="18"/>
  <c r="O134" i="18"/>
  <c r="L134" i="18"/>
  <c r="I134" i="18"/>
  <c r="F134" i="18"/>
  <c r="O133" i="18"/>
  <c r="L133" i="18"/>
  <c r="I133" i="18"/>
  <c r="F133" i="18"/>
  <c r="O132" i="18"/>
  <c r="L132" i="18"/>
  <c r="I132" i="18"/>
  <c r="I131" i="18" s="1"/>
  <c r="F132" i="18"/>
  <c r="N131" i="18"/>
  <c r="M131" i="18"/>
  <c r="K131" i="18"/>
  <c r="J131" i="18"/>
  <c r="J130" i="18" s="1"/>
  <c r="H131" i="18"/>
  <c r="G131" i="18"/>
  <c r="E131" i="18"/>
  <c r="D131" i="18"/>
  <c r="D130" i="18" s="1"/>
  <c r="O129" i="18"/>
  <c r="O128" i="18" s="1"/>
  <c r="L129" i="18"/>
  <c r="I129" i="18"/>
  <c r="I128" i="18" s="1"/>
  <c r="F129" i="18"/>
  <c r="C129" i="18"/>
  <c r="N128" i="18"/>
  <c r="M128" i="18"/>
  <c r="L128" i="18"/>
  <c r="K128" i="18"/>
  <c r="J128" i="18"/>
  <c r="H128" i="18"/>
  <c r="G128" i="18"/>
  <c r="F128" i="18"/>
  <c r="C128" i="18" s="1"/>
  <c r="E128" i="18"/>
  <c r="D128" i="18"/>
  <c r="O127" i="18"/>
  <c r="L127" i="18"/>
  <c r="I127" i="18"/>
  <c r="F127" i="18"/>
  <c r="O126" i="18"/>
  <c r="L126" i="18"/>
  <c r="I126" i="18"/>
  <c r="F126" i="18"/>
  <c r="O125" i="18"/>
  <c r="L125" i="18"/>
  <c r="I125" i="18"/>
  <c r="F125" i="18"/>
  <c r="O124" i="18"/>
  <c r="L124" i="18"/>
  <c r="I124" i="18"/>
  <c r="F124" i="18"/>
  <c r="O123" i="18"/>
  <c r="L123" i="18"/>
  <c r="I123" i="18"/>
  <c r="F123" i="18"/>
  <c r="N122" i="18"/>
  <c r="M122" i="18"/>
  <c r="K122" i="18"/>
  <c r="J122" i="18"/>
  <c r="H122" i="18"/>
  <c r="G122" i="18"/>
  <c r="E122" i="18"/>
  <c r="D122" i="18"/>
  <c r="O121" i="18"/>
  <c r="L121" i="18"/>
  <c r="I121" i="18"/>
  <c r="F121" i="18"/>
  <c r="O120" i="18"/>
  <c r="L120" i="18"/>
  <c r="I120" i="18"/>
  <c r="F120" i="18"/>
  <c r="O119" i="18"/>
  <c r="L119" i="18"/>
  <c r="I119" i="18"/>
  <c r="F119" i="18"/>
  <c r="O118" i="18"/>
  <c r="L118" i="18"/>
  <c r="I118" i="18"/>
  <c r="F118" i="18"/>
  <c r="O117" i="18"/>
  <c r="O116" i="18" s="1"/>
  <c r="L117" i="18"/>
  <c r="I117" i="18"/>
  <c r="F117" i="18"/>
  <c r="N116" i="18"/>
  <c r="M116" i="18"/>
  <c r="K116" i="18"/>
  <c r="J116" i="18"/>
  <c r="H116" i="18"/>
  <c r="G116" i="18"/>
  <c r="E116" i="18"/>
  <c r="D116" i="18"/>
  <c r="O115" i="18"/>
  <c r="L115" i="18"/>
  <c r="I115" i="18"/>
  <c r="F115" i="18"/>
  <c r="O114" i="18"/>
  <c r="L114" i="18"/>
  <c r="I114" i="18"/>
  <c r="F114" i="18"/>
  <c r="O113" i="18"/>
  <c r="O112" i="18" s="1"/>
  <c r="L113" i="18"/>
  <c r="I113" i="18"/>
  <c r="I112" i="18" s="1"/>
  <c r="F113" i="18"/>
  <c r="F112" i="18" s="1"/>
  <c r="N112" i="18"/>
  <c r="M112" i="18"/>
  <c r="K112" i="18"/>
  <c r="J112" i="18"/>
  <c r="H112" i="18"/>
  <c r="G112" i="18"/>
  <c r="E112" i="18"/>
  <c r="D112" i="18"/>
  <c r="O111" i="18"/>
  <c r="L111" i="18"/>
  <c r="I111" i="18"/>
  <c r="F111" i="18"/>
  <c r="O110" i="18"/>
  <c r="L110" i="18"/>
  <c r="I110" i="18"/>
  <c r="F110" i="18"/>
  <c r="O109" i="18"/>
  <c r="L109" i="18"/>
  <c r="I109" i="18"/>
  <c r="F109" i="18"/>
  <c r="C109" i="18" s="1"/>
  <c r="O108" i="18"/>
  <c r="L108" i="18"/>
  <c r="I108" i="18"/>
  <c r="F108" i="18"/>
  <c r="O107" i="18"/>
  <c r="L107" i="18"/>
  <c r="I107" i="18"/>
  <c r="F107" i="18"/>
  <c r="O106" i="18"/>
  <c r="L106" i="18"/>
  <c r="I106" i="18"/>
  <c r="F106" i="18"/>
  <c r="O105" i="18"/>
  <c r="L105" i="18"/>
  <c r="I105" i="18"/>
  <c r="F105" i="18"/>
  <c r="O104" i="18"/>
  <c r="L104" i="18"/>
  <c r="I104" i="18"/>
  <c r="F104" i="18"/>
  <c r="N103" i="18"/>
  <c r="M103" i="18"/>
  <c r="K103" i="18"/>
  <c r="J103" i="18"/>
  <c r="H103" i="18"/>
  <c r="G103" i="18"/>
  <c r="E103" i="18"/>
  <c r="D103" i="18"/>
  <c r="O102" i="18"/>
  <c r="L102" i="18"/>
  <c r="I102" i="18"/>
  <c r="F102" i="18"/>
  <c r="O101" i="18"/>
  <c r="L101" i="18"/>
  <c r="I101" i="18"/>
  <c r="F101" i="18"/>
  <c r="O100" i="18"/>
  <c r="L100" i="18"/>
  <c r="I100" i="18"/>
  <c r="F100" i="18"/>
  <c r="O99" i="18"/>
  <c r="L99" i="18"/>
  <c r="I99" i="18"/>
  <c r="F99" i="18"/>
  <c r="O98" i="18"/>
  <c r="L98" i="18"/>
  <c r="I98" i="18"/>
  <c r="F98" i="18"/>
  <c r="O97" i="18"/>
  <c r="L97" i="18"/>
  <c r="I97" i="18"/>
  <c r="F97" i="18"/>
  <c r="O96" i="18"/>
  <c r="L96" i="18"/>
  <c r="L95" i="18" s="1"/>
  <c r="I96" i="18"/>
  <c r="I95" i="18" s="1"/>
  <c r="F96" i="18"/>
  <c r="N95" i="18"/>
  <c r="M95" i="18"/>
  <c r="K95" i="18"/>
  <c r="J95" i="18"/>
  <c r="H95" i="18"/>
  <c r="G95" i="18"/>
  <c r="E95" i="18"/>
  <c r="D95" i="18"/>
  <c r="O94" i="18"/>
  <c r="L94" i="18"/>
  <c r="I94" i="18"/>
  <c r="F94" i="18"/>
  <c r="O93" i="18"/>
  <c r="L93" i="18"/>
  <c r="I93" i="18"/>
  <c r="F93" i="18"/>
  <c r="O92" i="18"/>
  <c r="L92" i="18"/>
  <c r="I92" i="18"/>
  <c r="F92" i="18"/>
  <c r="O91" i="18"/>
  <c r="L91" i="18"/>
  <c r="I91" i="18"/>
  <c r="F91" i="18"/>
  <c r="O90" i="18"/>
  <c r="L90" i="18"/>
  <c r="I90" i="18"/>
  <c r="F90" i="18"/>
  <c r="N89" i="18"/>
  <c r="M89" i="18"/>
  <c r="K89" i="18"/>
  <c r="J89" i="18"/>
  <c r="H89" i="18"/>
  <c r="G89" i="18"/>
  <c r="E89" i="18"/>
  <c r="D89" i="18"/>
  <c r="O88" i="18"/>
  <c r="L88" i="18"/>
  <c r="I88" i="18"/>
  <c r="F88" i="18"/>
  <c r="O87" i="18"/>
  <c r="L87" i="18"/>
  <c r="I87" i="18"/>
  <c r="F87" i="18"/>
  <c r="O86" i="18"/>
  <c r="L86" i="18"/>
  <c r="I86" i="18"/>
  <c r="F86" i="18"/>
  <c r="O85" i="18"/>
  <c r="L85" i="18"/>
  <c r="I85" i="18"/>
  <c r="I84" i="18" s="1"/>
  <c r="F85" i="18"/>
  <c r="N84" i="18"/>
  <c r="M84" i="18"/>
  <c r="K84" i="18"/>
  <c r="J84" i="18"/>
  <c r="H84" i="18"/>
  <c r="G84" i="18"/>
  <c r="E84" i="18"/>
  <c r="E83" i="18" s="1"/>
  <c r="D84" i="18"/>
  <c r="O82" i="18"/>
  <c r="L82" i="18"/>
  <c r="I82" i="18"/>
  <c r="F82" i="18"/>
  <c r="O81" i="18"/>
  <c r="O80" i="18" s="1"/>
  <c r="L81" i="18"/>
  <c r="I81" i="18"/>
  <c r="F81" i="18"/>
  <c r="N80" i="18"/>
  <c r="N76" i="18" s="1"/>
  <c r="M80" i="18"/>
  <c r="K80" i="18"/>
  <c r="J80" i="18"/>
  <c r="H80" i="18"/>
  <c r="G80" i="18"/>
  <c r="F80" i="18"/>
  <c r="E80" i="18"/>
  <c r="D80" i="18"/>
  <c r="O79" i="18"/>
  <c r="L79" i="18"/>
  <c r="I79" i="18"/>
  <c r="F79" i="18"/>
  <c r="O78" i="18"/>
  <c r="O77" i="18" s="1"/>
  <c r="L78" i="18"/>
  <c r="L77" i="18" s="1"/>
  <c r="I78" i="18"/>
  <c r="F78" i="18"/>
  <c r="N77" i="18"/>
  <c r="M77" i="18"/>
  <c r="K77" i="18"/>
  <c r="K76" i="18" s="1"/>
  <c r="J77" i="18"/>
  <c r="J76" i="18" s="1"/>
  <c r="I77" i="18"/>
  <c r="H77" i="18"/>
  <c r="G77" i="18"/>
  <c r="G76" i="18" s="1"/>
  <c r="E77" i="18"/>
  <c r="E76" i="18" s="1"/>
  <c r="D77" i="18"/>
  <c r="O74" i="18"/>
  <c r="L74" i="18"/>
  <c r="I74" i="18"/>
  <c r="F74" i="18"/>
  <c r="O73" i="18"/>
  <c r="L73" i="18"/>
  <c r="I73" i="18"/>
  <c r="F73" i="18"/>
  <c r="O72" i="18"/>
  <c r="L72" i="18"/>
  <c r="I72" i="18"/>
  <c r="F72" i="18"/>
  <c r="O71" i="18"/>
  <c r="L71" i="18"/>
  <c r="I71" i="18"/>
  <c r="F71" i="18"/>
  <c r="O70" i="18"/>
  <c r="O69" i="18" s="1"/>
  <c r="L70" i="18"/>
  <c r="I70" i="18"/>
  <c r="F70" i="18"/>
  <c r="N69" i="18"/>
  <c r="N67" i="18" s="1"/>
  <c r="M69" i="18"/>
  <c r="K69" i="18"/>
  <c r="K67" i="18" s="1"/>
  <c r="J69" i="18"/>
  <c r="H69" i="18"/>
  <c r="H67" i="18" s="1"/>
  <c r="G69" i="18"/>
  <c r="G67" i="18" s="1"/>
  <c r="E69" i="18"/>
  <c r="E67" i="18" s="1"/>
  <c r="E53" i="18" s="1"/>
  <c r="D69" i="18"/>
  <c r="D67" i="18" s="1"/>
  <c r="O68" i="18"/>
  <c r="L68" i="18"/>
  <c r="I68" i="18"/>
  <c r="F68" i="18"/>
  <c r="O67" i="18"/>
  <c r="M67" i="18"/>
  <c r="J67" i="18"/>
  <c r="O66" i="18"/>
  <c r="L66" i="18"/>
  <c r="I66" i="18"/>
  <c r="F66" i="18"/>
  <c r="O65" i="18"/>
  <c r="L65" i="18"/>
  <c r="I65" i="18"/>
  <c r="F65" i="18"/>
  <c r="O64" i="18"/>
  <c r="L64" i="18"/>
  <c r="I64" i="18"/>
  <c r="F64" i="18"/>
  <c r="O63" i="18"/>
  <c r="L63" i="18"/>
  <c r="I63" i="18"/>
  <c r="F63" i="18"/>
  <c r="O62" i="18"/>
  <c r="L62" i="18"/>
  <c r="I62" i="18"/>
  <c r="F62" i="18"/>
  <c r="O61" i="18"/>
  <c r="L61" i="18"/>
  <c r="I61" i="18"/>
  <c r="F61" i="18"/>
  <c r="O60" i="18"/>
  <c r="L60" i="18"/>
  <c r="I60" i="18"/>
  <c r="F60" i="18"/>
  <c r="O59" i="18"/>
  <c r="L59" i="18"/>
  <c r="I59" i="18"/>
  <c r="F59" i="18"/>
  <c r="O58" i="18"/>
  <c r="N58" i="18"/>
  <c r="M58" i="18"/>
  <c r="K58" i="18"/>
  <c r="J58" i="18"/>
  <c r="H58" i="18"/>
  <c r="G58" i="18"/>
  <c r="E58" i="18"/>
  <c r="D58" i="18"/>
  <c r="O57" i="18"/>
  <c r="L57" i="18"/>
  <c r="I57" i="18"/>
  <c r="F57" i="18"/>
  <c r="O56" i="18"/>
  <c r="L56" i="18"/>
  <c r="L55" i="18" s="1"/>
  <c r="I56" i="18"/>
  <c r="I55" i="18" s="1"/>
  <c r="F56" i="18"/>
  <c r="C56" i="18" s="1"/>
  <c r="N55" i="18"/>
  <c r="M55" i="18"/>
  <c r="K55" i="18"/>
  <c r="K54" i="18" s="1"/>
  <c r="J55" i="18"/>
  <c r="J54" i="18" s="1"/>
  <c r="H55" i="18"/>
  <c r="G55" i="18"/>
  <c r="E55" i="18"/>
  <c r="E54" i="18" s="1"/>
  <c r="D55" i="18"/>
  <c r="D54" i="18" s="1"/>
  <c r="D53" i="18" s="1"/>
  <c r="H54" i="18"/>
  <c r="O47" i="18"/>
  <c r="C47" i="18" s="1"/>
  <c r="O46" i="18"/>
  <c r="C46" i="18"/>
  <c r="N45" i="18"/>
  <c r="M45" i="18"/>
  <c r="L44" i="18"/>
  <c r="I44" i="18"/>
  <c r="I43" i="18" s="1"/>
  <c r="F44" i="18"/>
  <c r="C44" i="18" s="1"/>
  <c r="L43" i="18"/>
  <c r="K43" i="18"/>
  <c r="J43" i="18"/>
  <c r="H43" i="18"/>
  <c r="G43" i="18"/>
  <c r="F43" i="18"/>
  <c r="E43" i="18"/>
  <c r="D43" i="18"/>
  <c r="F42" i="18"/>
  <c r="F41" i="18" s="1"/>
  <c r="C41" i="18" s="1"/>
  <c r="E41" i="18"/>
  <c r="D41" i="18"/>
  <c r="L40" i="18"/>
  <c r="C40" i="18" s="1"/>
  <c r="L39" i="18"/>
  <c r="C39" i="18"/>
  <c r="L38" i="18"/>
  <c r="C38" i="18" s="1"/>
  <c r="L37" i="18"/>
  <c r="C37" i="18" s="1"/>
  <c r="K36" i="18"/>
  <c r="J36" i="18"/>
  <c r="L35" i="18"/>
  <c r="C35" i="18" s="1"/>
  <c r="L34" i="18"/>
  <c r="C34" i="18"/>
  <c r="K33" i="18"/>
  <c r="J33" i="18"/>
  <c r="L32" i="18"/>
  <c r="C32" i="18" s="1"/>
  <c r="K31" i="18"/>
  <c r="J31" i="18"/>
  <c r="L30" i="18"/>
  <c r="C30" i="18" s="1"/>
  <c r="L29" i="18"/>
  <c r="C29" i="18" s="1"/>
  <c r="L28" i="18"/>
  <c r="C28" i="18" s="1"/>
  <c r="K27" i="18"/>
  <c r="J27" i="18"/>
  <c r="J26" i="18"/>
  <c r="F25" i="18"/>
  <c r="C25" i="18" s="1"/>
  <c r="I24" i="18"/>
  <c r="F24" i="18"/>
  <c r="O23" i="18"/>
  <c r="L23" i="18"/>
  <c r="I23" i="18"/>
  <c r="F23" i="18"/>
  <c r="O22" i="18"/>
  <c r="L22" i="18"/>
  <c r="L21" i="18" s="1"/>
  <c r="I22" i="18"/>
  <c r="I21" i="18" s="1"/>
  <c r="F22" i="18"/>
  <c r="O21" i="18"/>
  <c r="N21" i="18"/>
  <c r="N289" i="18" s="1"/>
  <c r="N288" i="18" s="1"/>
  <c r="M21" i="18"/>
  <c r="M289" i="18" s="1"/>
  <c r="M288" i="18" s="1"/>
  <c r="K21" i="18"/>
  <c r="J21" i="18"/>
  <c r="H21" i="18"/>
  <c r="G21" i="18"/>
  <c r="G289" i="18" s="1"/>
  <c r="G288" i="18" s="1"/>
  <c r="F21" i="18"/>
  <c r="E21" i="18"/>
  <c r="D21" i="18"/>
  <c r="M20" i="18"/>
  <c r="F289" i="18" l="1"/>
  <c r="K289" i="18"/>
  <c r="K288" i="18" s="1"/>
  <c r="C66" i="18"/>
  <c r="H76" i="18"/>
  <c r="C100" i="18"/>
  <c r="C102" i="18"/>
  <c r="C106" i="18"/>
  <c r="C108" i="18"/>
  <c r="C125" i="18"/>
  <c r="C149" i="18"/>
  <c r="G187" i="18"/>
  <c r="K259" i="18"/>
  <c r="C262" i="18"/>
  <c r="O260" i="18"/>
  <c r="G259" i="18"/>
  <c r="C293" i="18"/>
  <c r="L31" i="18"/>
  <c r="C31" i="18" s="1"/>
  <c r="E20" i="18"/>
  <c r="C74" i="18"/>
  <c r="C91" i="18"/>
  <c r="C117" i="18"/>
  <c r="D187" i="18"/>
  <c r="C211" i="18"/>
  <c r="C214" i="18"/>
  <c r="C229" i="18"/>
  <c r="C247" i="18"/>
  <c r="C257" i="18"/>
  <c r="D259" i="18"/>
  <c r="H259" i="18"/>
  <c r="C271" i="18"/>
  <c r="C273" i="18"/>
  <c r="C274" i="18"/>
  <c r="I144" i="18"/>
  <c r="J195" i="18"/>
  <c r="L33" i="18"/>
  <c r="C33" i="18" s="1"/>
  <c r="C42" i="18"/>
  <c r="H53" i="18"/>
  <c r="O55" i="18"/>
  <c r="O54" i="18" s="1"/>
  <c r="O53" i="18" s="1"/>
  <c r="N54" i="18"/>
  <c r="N53" i="18" s="1"/>
  <c r="C70" i="18"/>
  <c r="L80" i="18"/>
  <c r="L76" i="18" s="1"/>
  <c r="G83" i="18"/>
  <c r="M83" i="18"/>
  <c r="C157" i="18"/>
  <c r="C203" i="18"/>
  <c r="C224" i="18"/>
  <c r="C226" i="18"/>
  <c r="C57" i="18"/>
  <c r="C279" i="18"/>
  <c r="F276" i="18"/>
  <c r="D289" i="18"/>
  <c r="D288" i="18" s="1"/>
  <c r="D20" i="18"/>
  <c r="H289" i="18"/>
  <c r="H288" i="18" s="1"/>
  <c r="H20" i="18"/>
  <c r="C43" i="18"/>
  <c r="F77" i="18"/>
  <c r="C78" i="18"/>
  <c r="L112" i="18"/>
  <c r="F116" i="18"/>
  <c r="C116" i="18" s="1"/>
  <c r="C255" i="18"/>
  <c r="I290" i="18"/>
  <c r="C291" i="18"/>
  <c r="C65" i="18"/>
  <c r="F58" i="18"/>
  <c r="L122" i="18"/>
  <c r="C127" i="18"/>
  <c r="L136" i="18"/>
  <c r="L84" i="18"/>
  <c r="C87" i="18"/>
  <c r="C81" i="18"/>
  <c r="I80" i="18"/>
  <c r="I89" i="18"/>
  <c r="C112" i="18"/>
  <c r="N130" i="18"/>
  <c r="O131" i="18"/>
  <c r="O175" i="18"/>
  <c r="F196" i="18"/>
  <c r="C207" i="18"/>
  <c r="I205" i="18"/>
  <c r="C219" i="18"/>
  <c r="C223" i="18"/>
  <c r="F216" i="18"/>
  <c r="C243" i="18"/>
  <c r="L238" i="18"/>
  <c r="C68" i="18"/>
  <c r="I76" i="18"/>
  <c r="C105" i="18"/>
  <c r="C121" i="18"/>
  <c r="C126" i="18"/>
  <c r="H130" i="18"/>
  <c r="C143" i="18"/>
  <c r="C148" i="18"/>
  <c r="C159" i="18"/>
  <c r="C164" i="18"/>
  <c r="L166" i="18"/>
  <c r="L165" i="18" s="1"/>
  <c r="C178" i="18"/>
  <c r="C182" i="18"/>
  <c r="C202" i="18"/>
  <c r="N204" i="18"/>
  <c r="C225" i="18"/>
  <c r="C240" i="18"/>
  <c r="C241" i="18"/>
  <c r="C248" i="18"/>
  <c r="I246" i="18"/>
  <c r="L264" i="18"/>
  <c r="L259" i="18" s="1"/>
  <c r="C284" i="18"/>
  <c r="C285" i="18"/>
  <c r="M76" i="18"/>
  <c r="C97" i="18"/>
  <c r="C99" i="18"/>
  <c r="C119" i="18"/>
  <c r="E289" i="18"/>
  <c r="E288" i="18" s="1"/>
  <c r="J289" i="18"/>
  <c r="J288" i="18" s="1"/>
  <c r="O289" i="18"/>
  <c r="O288" i="18" s="1"/>
  <c r="L27" i="18"/>
  <c r="L36" i="18"/>
  <c r="C36" i="18" s="1"/>
  <c r="G54" i="18"/>
  <c r="G53" i="18" s="1"/>
  <c r="M54" i="18"/>
  <c r="M53" i="18" s="1"/>
  <c r="C63" i="18"/>
  <c r="C73" i="18"/>
  <c r="C79" i="18"/>
  <c r="F76" i="18"/>
  <c r="C88" i="18"/>
  <c r="O89" i="18"/>
  <c r="C93" i="18"/>
  <c r="C111" i="18"/>
  <c r="L116" i="18"/>
  <c r="G130" i="18"/>
  <c r="G75" i="18" s="1"/>
  <c r="K130" i="18"/>
  <c r="C135" i="18"/>
  <c r="C147" i="18"/>
  <c r="C150" i="18"/>
  <c r="C154" i="18"/>
  <c r="C163" i="18"/>
  <c r="C168" i="18"/>
  <c r="C177" i="18"/>
  <c r="C181" i="18"/>
  <c r="C189" i="18"/>
  <c r="D195" i="18"/>
  <c r="H195" i="18"/>
  <c r="C201" i="18"/>
  <c r="E204" i="18"/>
  <c r="E195" i="18" s="1"/>
  <c r="C212" i="18"/>
  <c r="C218" i="18"/>
  <c r="C227" i="18"/>
  <c r="C232" i="18"/>
  <c r="M231" i="18"/>
  <c r="M230" i="18" s="1"/>
  <c r="I238" i="18"/>
  <c r="J230" i="18"/>
  <c r="C253" i="18"/>
  <c r="O252" i="18"/>
  <c r="O251" i="18" s="1"/>
  <c r="C266" i="18"/>
  <c r="O264" i="18"/>
  <c r="O259" i="18" s="1"/>
  <c r="J269" i="18"/>
  <c r="N269" i="18"/>
  <c r="C280" i="18"/>
  <c r="I283" i="18"/>
  <c r="L290" i="18"/>
  <c r="C59" i="18"/>
  <c r="D76" i="18"/>
  <c r="C86" i="18"/>
  <c r="C23" i="18"/>
  <c r="C24" i="18"/>
  <c r="K26" i="18"/>
  <c r="K20" i="18" s="1"/>
  <c r="O45" i="18"/>
  <c r="C61" i="18"/>
  <c r="C62" i="18"/>
  <c r="C64" i="18"/>
  <c r="C71" i="18"/>
  <c r="C82" i="18"/>
  <c r="C92" i="18"/>
  <c r="O95" i="18"/>
  <c r="C101" i="18"/>
  <c r="C107" i="18"/>
  <c r="C115" i="18"/>
  <c r="C139" i="18"/>
  <c r="L144" i="18"/>
  <c r="C153" i="18"/>
  <c r="C156" i="18"/>
  <c r="L160" i="18"/>
  <c r="C160" i="18" s="1"/>
  <c r="L179" i="18"/>
  <c r="L198" i="18"/>
  <c r="L196" i="18" s="1"/>
  <c r="C209" i="18"/>
  <c r="C210" i="18"/>
  <c r="C222" i="18"/>
  <c r="G204" i="18"/>
  <c r="G195" i="18" s="1"/>
  <c r="G194" i="18" s="1"/>
  <c r="K204" i="18"/>
  <c r="K195" i="18" s="1"/>
  <c r="C228" i="18"/>
  <c r="E231" i="18"/>
  <c r="E230" i="18" s="1"/>
  <c r="K231" i="18"/>
  <c r="D231" i="18"/>
  <c r="D230" i="18" s="1"/>
  <c r="I252" i="18"/>
  <c r="I251" i="18" s="1"/>
  <c r="C258" i="18"/>
  <c r="I264" i="18"/>
  <c r="C278" i="18"/>
  <c r="O276" i="18"/>
  <c r="O270" i="18" s="1"/>
  <c r="O269" i="18" s="1"/>
  <c r="C292" i="18"/>
  <c r="I289" i="18"/>
  <c r="I20" i="18"/>
  <c r="C21" i="18"/>
  <c r="L289" i="18"/>
  <c r="L288" i="18" s="1"/>
  <c r="C27" i="18"/>
  <c r="C45" i="18"/>
  <c r="K53" i="18"/>
  <c r="O76" i="18"/>
  <c r="C77" i="18"/>
  <c r="C124" i="18"/>
  <c r="F122" i="18"/>
  <c r="F165" i="18"/>
  <c r="C22" i="18"/>
  <c r="L58" i="18"/>
  <c r="L54" i="18" s="1"/>
  <c r="L69" i="18"/>
  <c r="L67" i="18" s="1"/>
  <c r="D83" i="18"/>
  <c r="L103" i="18"/>
  <c r="I122" i="18"/>
  <c r="C123" i="18"/>
  <c r="L151" i="18"/>
  <c r="M174" i="18"/>
  <c r="M173" i="18" s="1"/>
  <c r="L174" i="18"/>
  <c r="L173" i="18" s="1"/>
  <c r="I179" i="18"/>
  <c r="L205" i="18"/>
  <c r="C208" i="18"/>
  <c r="L216" i="18"/>
  <c r="C220" i="18"/>
  <c r="C133" i="18"/>
  <c r="C298" i="18"/>
  <c r="H83" i="18"/>
  <c r="F20" i="18"/>
  <c r="J20" i="18"/>
  <c r="N20" i="18"/>
  <c r="C60" i="18"/>
  <c r="I69" i="18"/>
  <c r="I67" i="18" s="1"/>
  <c r="F69" i="18"/>
  <c r="I103" i="18"/>
  <c r="C120" i="18"/>
  <c r="L131" i="18"/>
  <c r="C137" i="18"/>
  <c r="I151" i="18"/>
  <c r="I130" i="18" s="1"/>
  <c r="C172" i="18"/>
  <c r="I175" i="18"/>
  <c r="I174" i="18" s="1"/>
  <c r="F179" i="18"/>
  <c r="C180" i="18"/>
  <c r="O179" i="18"/>
  <c r="O174" i="18" s="1"/>
  <c r="O173" i="18" s="1"/>
  <c r="C186" i="18"/>
  <c r="F184" i="18"/>
  <c r="C242" i="18"/>
  <c r="F238" i="18"/>
  <c r="I260" i="18"/>
  <c r="I259" i="18" s="1"/>
  <c r="C261" i="18"/>
  <c r="L270" i="18"/>
  <c r="L269" i="18" s="1"/>
  <c r="C80" i="18"/>
  <c r="F131" i="18"/>
  <c r="C132" i="18"/>
  <c r="C167" i="18"/>
  <c r="G20" i="18"/>
  <c r="O20" i="18"/>
  <c r="C289" i="18"/>
  <c r="J53" i="18"/>
  <c r="F55" i="18"/>
  <c r="I58" i="18"/>
  <c r="I54" i="18" s="1"/>
  <c r="C72" i="18"/>
  <c r="F84" i="18"/>
  <c r="C85" i="18"/>
  <c r="O84" i="18"/>
  <c r="K83" i="18"/>
  <c r="K75" i="18" s="1"/>
  <c r="C90" i="18"/>
  <c r="F89" i="18"/>
  <c r="F95" i="18"/>
  <c r="C96" i="18"/>
  <c r="F103" i="18"/>
  <c r="C104" i="18"/>
  <c r="O103" i="18"/>
  <c r="C113" i="18"/>
  <c r="I116" i="18"/>
  <c r="E130" i="18"/>
  <c r="E75" i="18" s="1"/>
  <c r="C136" i="18"/>
  <c r="C140" i="18"/>
  <c r="C145" i="18"/>
  <c r="O144" i="18"/>
  <c r="F151" i="18"/>
  <c r="C152" i="18"/>
  <c r="O151" i="18"/>
  <c r="C161" i="18"/>
  <c r="J173" i="18"/>
  <c r="F175" i="18"/>
  <c r="C176" i="18"/>
  <c r="C254" i="18"/>
  <c r="F252" i="18"/>
  <c r="J83" i="18"/>
  <c r="J75" i="18" s="1"/>
  <c r="N83" i="18"/>
  <c r="L89" i="18"/>
  <c r="L83" i="18" s="1"/>
  <c r="C94" i="18"/>
  <c r="C98" i="18"/>
  <c r="C110" i="18"/>
  <c r="C114" i="18"/>
  <c r="C118" i="18"/>
  <c r="O122" i="18"/>
  <c r="M130" i="18"/>
  <c r="C134" i="18"/>
  <c r="C138" i="18"/>
  <c r="C142" i="18"/>
  <c r="F141" i="18"/>
  <c r="C141" i="18" s="1"/>
  <c r="C146" i="18"/>
  <c r="C158" i="18"/>
  <c r="C162" i="18"/>
  <c r="I166" i="18"/>
  <c r="I165" i="18" s="1"/>
  <c r="C170" i="18"/>
  <c r="C190" i="18"/>
  <c r="F188" i="18"/>
  <c r="K230" i="18"/>
  <c r="K194" i="18" s="1"/>
  <c r="I184" i="18"/>
  <c r="C185" i="18"/>
  <c r="I192" i="18"/>
  <c r="I191" i="18" s="1"/>
  <c r="I187" i="18" s="1"/>
  <c r="C193" i="18"/>
  <c r="N195" i="18"/>
  <c r="O196" i="18"/>
  <c r="E194" i="18"/>
  <c r="C206" i="18"/>
  <c r="F205" i="18"/>
  <c r="O205" i="18"/>
  <c r="O216" i="18"/>
  <c r="H231" i="18"/>
  <c r="H230" i="18" s="1"/>
  <c r="C244" i="18"/>
  <c r="C245" i="18"/>
  <c r="C265" i="18"/>
  <c r="F272" i="18"/>
  <c r="C277" i="18"/>
  <c r="C282" i="18"/>
  <c r="F281" i="18"/>
  <c r="C281" i="18" s="1"/>
  <c r="C283" i="18"/>
  <c r="I288" i="18"/>
  <c r="C297" i="18"/>
  <c r="J194" i="18"/>
  <c r="C200" i="18"/>
  <c r="I216" i="18"/>
  <c r="I204" i="18" s="1"/>
  <c r="C217" i="18"/>
  <c r="L231" i="18"/>
  <c r="C236" i="18"/>
  <c r="N259" i="18"/>
  <c r="N230" i="18" s="1"/>
  <c r="C268" i="18"/>
  <c r="F191" i="18"/>
  <c r="C191" i="18" s="1"/>
  <c r="C192" i="18"/>
  <c r="I196" i="18"/>
  <c r="C197" i="18"/>
  <c r="M194" i="18"/>
  <c r="C213" i="18"/>
  <c r="G230" i="18"/>
  <c r="C234" i="18"/>
  <c r="F233" i="18"/>
  <c r="C237" i="18"/>
  <c r="I235" i="18"/>
  <c r="C235" i="18" s="1"/>
  <c r="O238" i="18"/>
  <c r="O231" i="18" s="1"/>
  <c r="C249" i="18"/>
  <c r="C250" i="18"/>
  <c r="F246" i="18"/>
  <c r="C246" i="18" s="1"/>
  <c r="L252" i="18"/>
  <c r="L251" i="18" s="1"/>
  <c r="C256" i="18"/>
  <c r="F259" i="18"/>
  <c r="C260" i="18"/>
  <c r="I270" i="18"/>
  <c r="I269" i="18" s="1"/>
  <c r="C294" i="18"/>
  <c r="F290" i="18"/>
  <c r="C290" i="18" s="1"/>
  <c r="H194" i="18" l="1"/>
  <c r="I231" i="18"/>
  <c r="C216" i="18"/>
  <c r="I230" i="18"/>
  <c r="M75" i="18"/>
  <c r="M52" i="18" s="1"/>
  <c r="M51" i="18" s="1"/>
  <c r="C95" i="18"/>
  <c r="L26" i="18"/>
  <c r="L20" i="18" s="1"/>
  <c r="O230" i="18"/>
  <c r="L230" i="18"/>
  <c r="C276" i="18"/>
  <c r="O204" i="18"/>
  <c r="J286" i="18"/>
  <c r="O130" i="18"/>
  <c r="C89" i="18"/>
  <c r="I53" i="18"/>
  <c r="C179" i="18"/>
  <c r="I83" i="18"/>
  <c r="I75" i="18" s="1"/>
  <c r="C122" i="18"/>
  <c r="C198" i="18"/>
  <c r="N75" i="18"/>
  <c r="N52" i="18" s="1"/>
  <c r="H75" i="18"/>
  <c r="H52" i="18" s="1"/>
  <c r="H51" i="18" s="1"/>
  <c r="D75" i="18"/>
  <c r="D194" i="18"/>
  <c r="C259" i="18"/>
  <c r="G286" i="18"/>
  <c r="C264" i="18"/>
  <c r="L130" i="18"/>
  <c r="L75" i="18" s="1"/>
  <c r="L53" i="18"/>
  <c r="G52" i="18"/>
  <c r="G51" i="18" s="1"/>
  <c r="D52" i="18"/>
  <c r="D51" i="18" s="1"/>
  <c r="D286" i="18"/>
  <c r="E52" i="18"/>
  <c r="E51" i="18" s="1"/>
  <c r="E286" i="18"/>
  <c r="C144" i="18"/>
  <c r="C238" i="18"/>
  <c r="I173" i="18"/>
  <c r="F231" i="18"/>
  <c r="C233" i="18"/>
  <c r="K286" i="18"/>
  <c r="F187" i="18"/>
  <c r="C187" i="18" s="1"/>
  <c r="C188" i="18"/>
  <c r="C103" i="18"/>
  <c r="F83" i="18"/>
  <c r="C84" i="18"/>
  <c r="C55" i="18"/>
  <c r="F54" i="18"/>
  <c r="F67" i="18"/>
  <c r="C67" i="18" s="1"/>
  <c r="C69" i="18"/>
  <c r="L204" i="18"/>
  <c r="L195" i="18" s="1"/>
  <c r="C58" i="18"/>
  <c r="C26" i="18"/>
  <c r="C165" i="18"/>
  <c r="K52" i="18"/>
  <c r="K51" i="18" s="1"/>
  <c r="O195" i="18"/>
  <c r="F251" i="18"/>
  <c r="C251" i="18" s="1"/>
  <c r="C252" i="18"/>
  <c r="C196" i="18"/>
  <c r="C175" i="18"/>
  <c r="F174" i="18"/>
  <c r="J52" i="18"/>
  <c r="J51" i="18" s="1"/>
  <c r="C131" i="18"/>
  <c r="F130" i="18"/>
  <c r="F288" i="18"/>
  <c r="C288" i="18" s="1"/>
  <c r="I195" i="18"/>
  <c r="I194" i="18" s="1"/>
  <c r="F270" i="18"/>
  <c r="C272" i="18"/>
  <c r="C205" i="18"/>
  <c r="F204" i="18"/>
  <c r="N194" i="18"/>
  <c r="H286" i="18"/>
  <c r="C151" i="18"/>
  <c r="O83" i="18"/>
  <c r="C184" i="18"/>
  <c r="C20" i="18"/>
  <c r="C166" i="18"/>
  <c r="C76" i="18"/>
  <c r="N51" i="18" l="1"/>
  <c r="I52" i="18"/>
  <c r="G287" i="18"/>
  <c r="G50" i="18"/>
  <c r="L52" i="18"/>
  <c r="O75" i="18"/>
  <c r="O52" i="18" s="1"/>
  <c r="M286" i="18"/>
  <c r="C130" i="18"/>
  <c r="N286" i="18"/>
  <c r="N50" i="18"/>
  <c r="N287" i="18"/>
  <c r="C204" i="18"/>
  <c r="F195" i="18"/>
  <c r="F53" i="18"/>
  <c r="C54" i="18"/>
  <c r="C174" i="18"/>
  <c r="F173" i="18"/>
  <c r="C173" i="18" s="1"/>
  <c r="L194" i="18"/>
  <c r="L51" i="18" s="1"/>
  <c r="L286" i="18"/>
  <c r="I51" i="18"/>
  <c r="D287" i="18"/>
  <c r="D50" i="18"/>
  <c r="I286" i="18"/>
  <c r="O194" i="18"/>
  <c r="O286" i="18"/>
  <c r="F230" i="18"/>
  <c r="C230" i="18" s="1"/>
  <c r="C231" i="18"/>
  <c r="C270" i="18"/>
  <c r="F269" i="18"/>
  <c r="K50" i="18"/>
  <c r="K287" i="18"/>
  <c r="C83" i="18"/>
  <c r="F75" i="18"/>
  <c r="C75" i="18" s="1"/>
  <c r="E287" i="18"/>
  <c r="E50" i="18"/>
  <c r="J50" i="18"/>
  <c r="J287" i="18"/>
  <c r="H287" i="18"/>
  <c r="H50" i="18"/>
  <c r="M50" i="18"/>
  <c r="M287" i="18"/>
  <c r="O51" i="18" l="1"/>
  <c r="O50" i="18" s="1"/>
  <c r="L50" i="18"/>
  <c r="L287" i="18"/>
  <c r="F52" i="18"/>
  <c r="C53" i="18"/>
  <c r="C269" i="18"/>
  <c r="F286" i="18"/>
  <c r="C286" i="18" s="1"/>
  <c r="I287" i="18"/>
  <c r="I50" i="18"/>
  <c r="F194" i="18"/>
  <c r="C194" i="18" s="1"/>
  <c r="C195" i="18"/>
  <c r="O287" i="18" l="1"/>
  <c r="C52" i="18"/>
  <c r="F51" i="18"/>
  <c r="F287" i="18" l="1"/>
  <c r="C287" i="18" s="1"/>
  <c r="F50" i="18"/>
  <c r="C50" i="18" s="1"/>
  <c r="C51" i="18"/>
  <c r="O298" i="17" l="1"/>
  <c r="L298" i="17"/>
  <c r="I298" i="17"/>
  <c r="F298" i="17"/>
  <c r="O297" i="17"/>
  <c r="L297" i="17"/>
  <c r="I297" i="17"/>
  <c r="F297" i="17"/>
  <c r="O296" i="17"/>
  <c r="L296" i="17"/>
  <c r="I296" i="17"/>
  <c r="F296" i="17"/>
  <c r="O295" i="17"/>
  <c r="L295" i="17"/>
  <c r="I295" i="17"/>
  <c r="F295" i="17"/>
  <c r="O294" i="17"/>
  <c r="L294" i="17"/>
  <c r="I294" i="17"/>
  <c r="F294" i="17"/>
  <c r="O293" i="17"/>
  <c r="L293" i="17"/>
  <c r="I293" i="17"/>
  <c r="F293" i="17"/>
  <c r="O292" i="17"/>
  <c r="L292" i="17"/>
  <c r="I292" i="17"/>
  <c r="F292" i="17"/>
  <c r="O291" i="17"/>
  <c r="O290" i="17" s="1"/>
  <c r="L291" i="17"/>
  <c r="I291" i="17"/>
  <c r="I290" i="17" s="1"/>
  <c r="F291" i="17"/>
  <c r="N290" i="17"/>
  <c r="M290" i="17"/>
  <c r="K290" i="17"/>
  <c r="J290" i="17"/>
  <c r="H290" i="17"/>
  <c r="G290" i="17"/>
  <c r="E290" i="17"/>
  <c r="D290" i="17"/>
  <c r="O285" i="17"/>
  <c r="L285" i="17"/>
  <c r="I285" i="17"/>
  <c r="F285" i="17"/>
  <c r="O284" i="17"/>
  <c r="L284" i="17"/>
  <c r="L283" i="17" s="1"/>
  <c r="I284" i="17"/>
  <c r="F284" i="17"/>
  <c r="F283" i="17" s="1"/>
  <c r="O283" i="17"/>
  <c r="N283" i="17"/>
  <c r="M283" i="17"/>
  <c r="K283" i="17"/>
  <c r="J283" i="17"/>
  <c r="H283" i="17"/>
  <c r="G283" i="17"/>
  <c r="E283" i="17"/>
  <c r="D283" i="17"/>
  <c r="O282" i="17"/>
  <c r="L282" i="17"/>
  <c r="L281" i="17" s="1"/>
  <c r="I282" i="17"/>
  <c r="I281" i="17" s="1"/>
  <c r="F282" i="17"/>
  <c r="O281" i="17"/>
  <c r="N281" i="17"/>
  <c r="M281" i="17"/>
  <c r="K281" i="17"/>
  <c r="J281" i="17"/>
  <c r="H281" i="17"/>
  <c r="G281" i="17"/>
  <c r="E281" i="17"/>
  <c r="D281" i="17"/>
  <c r="O280" i="17"/>
  <c r="L280" i="17"/>
  <c r="I280" i="17"/>
  <c r="F280" i="17"/>
  <c r="O279" i="17"/>
  <c r="L279" i="17"/>
  <c r="I279" i="17"/>
  <c r="F279" i="17"/>
  <c r="O278" i="17"/>
  <c r="L278" i="17"/>
  <c r="I278" i="17"/>
  <c r="F278" i="17"/>
  <c r="O277" i="17"/>
  <c r="L277" i="17"/>
  <c r="L276" i="17" s="1"/>
  <c r="I277" i="17"/>
  <c r="F277" i="17"/>
  <c r="F276" i="17" s="1"/>
  <c r="N276" i="17"/>
  <c r="M276" i="17"/>
  <c r="K276" i="17"/>
  <c r="J276" i="17"/>
  <c r="H276" i="17"/>
  <c r="G276" i="17"/>
  <c r="E276" i="17"/>
  <c r="D276" i="17"/>
  <c r="O275" i="17"/>
  <c r="L275" i="17"/>
  <c r="I275" i="17"/>
  <c r="F275" i="17"/>
  <c r="O274" i="17"/>
  <c r="L274" i="17"/>
  <c r="I274" i="17"/>
  <c r="F274" i="17"/>
  <c r="O273" i="17"/>
  <c r="O272" i="17" s="1"/>
  <c r="L273" i="17"/>
  <c r="L272" i="17" s="1"/>
  <c r="I273" i="17"/>
  <c r="F273" i="17"/>
  <c r="N272" i="17"/>
  <c r="M272" i="17"/>
  <c r="K272" i="17"/>
  <c r="J272" i="17"/>
  <c r="H272" i="17"/>
  <c r="G272" i="17"/>
  <c r="F272" i="17"/>
  <c r="E272" i="17"/>
  <c r="E270" i="17" s="1"/>
  <c r="E269" i="17" s="1"/>
  <c r="D272" i="17"/>
  <c r="O271" i="17"/>
  <c r="L271" i="17"/>
  <c r="I271" i="17"/>
  <c r="F271" i="17"/>
  <c r="K270" i="17"/>
  <c r="K269" i="17" s="1"/>
  <c r="G270" i="17"/>
  <c r="G269" i="17" s="1"/>
  <c r="O268" i="17"/>
  <c r="L268" i="17"/>
  <c r="I268" i="17"/>
  <c r="F268" i="17"/>
  <c r="O267" i="17"/>
  <c r="L267" i="17"/>
  <c r="I267" i="17"/>
  <c r="F267" i="17"/>
  <c r="O266" i="17"/>
  <c r="L266" i="17"/>
  <c r="I266" i="17"/>
  <c r="F266" i="17"/>
  <c r="O265" i="17"/>
  <c r="L265" i="17"/>
  <c r="I265" i="17"/>
  <c r="F265" i="17"/>
  <c r="N264" i="17"/>
  <c r="M264" i="17"/>
  <c r="K264" i="17"/>
  <c r="J264" i="17"/>
  <c r="H264" i="17"/>
  <c r="G264" i="17"/>
  <c r="E264" i="17"/>
  <c r="D264" i="17"/>
  <c r="O263" i="17"/>
  <c r="L263" i="17"/>
  <c r="I263" i="17"/>
  <c r="F263" i="17"/>
  <c r="O262" i="17"/>
  <c r="L262" i="17"/>
  <c r="I262" i="17"/>
  <c r="F262" i="17"/>
  <c r="O261" i="17"/>
  <c r="L261" i="17"/>
  <c r="I261" i="17"/>
  <c r="F261" i="17"/>
  <c r="N260" i="17"/>
  <c r="M260" i="17"/>
  <c r="K260" i="17"/>
  <c r="K259" i="17" s="1"/>
  <c r="J260" i="17"/>
  <c r="H260" i="17"/>
  <c r="H259" i="17" s="1"/>
  <c r="G260" i="17"/>
  <c r="G259" i="17" s="1"/>
  <c r="E260" i="17"/>
  <c r="E259" i="17" s="1"/>
  <c r="D260" i="17"/>
  <c r="O258" i="17"/>
  <c r="L258" i="17"/>
  <c r="I258" i="17"/>
  <c r="F258" i="17"/>
  <c r="O257" i="17"/>
  <c r="L257" i="17"/>
  <c r="I257" i="17"/>
  <c r="F257" i="17"/>
  <c r="O256" i="17"/>
  <c r="L256" i="17"/>
  <c r="I256" i="17"/>
  <c r="F256" i="17"/>
  <c r="O255" i="17"/>
  <c r="L255" i="17"/>
  <c r="I255" i="17"/>
  <c r="F255" i="17"/>
  <c r="O254" i="17"/>
  <c r="L254" i="17"/>
  <c r="I254" i="17"/>
  <c r="F254" i="17"/>
  <c r="O253" i="17"/>
  <c r="L253" i="17"/>
  <c r="I253" i="17"/>
  <c r="F253" i="17"/>
  <c r="F252" i="17" s="1"/>
  <c r="N252" i="17"/>
  <c r="N251" i="17" s="1"/>
  <c r="M252" i="17"/>
  <c r="M251" i="17" s="1"/>
  <c r="K252" i="17"/>
  <c r="J252" i="17"/>
  <c r="J251" i="17" s="1"/>
  <c r="H252" i="17"/>
  <c r="H251" i="17" s="1"/>
  <c r="G252" i="17"/>
  <c r="G251" i="17" s="1"/>
  <c r="E252" i="17"/>
  <c r="E251" i="17" s="1"/>
  <c r="D252" i="17"/>
  <c r="D251" i="17" s="1"/>
  <c r="K251" i="17"/>
  <c r="O250" i="17"/>
  <c r="L250" i="17"/>
  <c r="I250" i="17"/>
  <c r="F250" i="17"/>
  <c r="O249" i="17"/>
  <c r="L249" i="17"/>
  <c r="I249" i="17"/>
  <c r="F249" i="17"/>
  <c r="O248" i="17"/>
  <c r="L248" i="17"/>
  <c r="I248" i="17"/>
  <c r="F248" i="17"/>
  <c r="O247" i="17"/>
  <c r="O246" i="17" s="1"/>
  <c r="L247" i="17"/>
  <c r="I247" i="17"/>
  <c r="I246" i="17" s="1"/>
  <c r="F247" i="17"/>
  <c r="N246" i="17"/>
  <c r="M246" i="17"/>
  <c r="K246" i="17"/>
  <c r="J246" i="17"/>
  <c r="H246" i="17"/>
  <c r="G246" i="17"/>
  <c r="E246" i="17"/>
  <c r="D246" i="17"/>
  <c r="O245" i="17"/>
  <c r="L245" i="17"/>
  <c r="I245" i="17"/>
  <c r="F245" i="17"/>
  <c r="O244" i="17"/>
  <c r="L244" i="17"/>
  <c r="I244" i="17"/>
  <c r="F244" i="17"/>
  <c r="C244" i="17" s="1"/>
  <c r="O243" i="17"/>
  <c r="L243" i="17"/>
  <c r="I243" i="17"/>
  <c r="F243" i="17"/>
  <c r="C243" i="17" s="1"/>
  <c r="O242" i="17"/>
  <c r="L242" i="17"/>
  <c r="I242" i="17"/>
  <c r="F242" i="17"/>
  <c r="O241" i="17"/>
  <c r="L241" i="17"/>
  <c r="I241" i="17"/>
  <c r="F241" i="17"/>
  <c r="O240" i="17"/>
  <c r="L240" i="17"/>
  <c r="I240" i="17"/>
  <c r="F240" i="17"/>
  <c r="O239" i="17"/>
  <c r="O238" i="17" s="1"/>
  <c r="L239" i="17"/>
  <c r="I239" i="17"/>
  <c r="I238" i="17" s="1"/>
  <c r="F239" i="17"/>
  <c r="N238" i="17"/>
  <c r="M238" i="17"/>
  <c r="K238" i="17"/>
  <c r="J238" i="17"/>
  <c r="H238" i="17"/>
  <c r="G238" i="17"/>
  <c r="E238" i="17"/>
  <c r="D238" i="17"/>
  <c r="O237" i="17"/>
  <c r="L237" i="17"/>
  <c r="I237" i="17"/>
  <c r="F237" i="17"/>
  <c r="O236" i="17"/>
  <c r="L236" i="17"/>
  <c r="L235" i="17" s="1"/>
  <c r="I236" i="17"/>
  <c r="F236" i="17"/>
  <c r="F235" i="17" s="1"/>
  <c r="O235" i="17"/>
  <c r="N235" i="17"/>
  <c r="M235" i="17"/>
  <c r="K235" i="17"/>
  <c r="K231" i="17" s="1"/>
  <c r="J235" i="17"/>
  <c r="H235" i="17"/>
  <c r="G235" i="17"/>
  <c r="E235" i="17"/>
  <c r="D235" i="17"/>
  <c r="O234" i="17"/>
  <c r="L234" i="17"/>
  <c r="L233" i="17" s="1"/>
  <c r="I234" i="17"/>
  <c r="I233" i="17" s="1"/>
  <c r="F234" i="17"/>
  <c r="O233" i="17"/>
  <c r="N233" i="17"/>
  <c r="M233" i="17"/>
  <c r="K233" i="17"/>
  <c r="J233" i="17"/>
  <c r="H233" i="17"/>
  <c r="G233" i="17"/>
  <c r="G231" i="17" s="1"/>
  <c r="E233" i="17"/>
  <c r="D233" i="17"/>
  <c r="O232" i="17"/>
  <c r="L232" i="17"/>
  <c r="I232" i="17"/>
  <c r="F232" i="17"/>
  <c r="O229" i="17"/>
  <c r="L229" i="17"/>
  <c r="I229" i="17"/>
  <c r="F229" i="17"/>
  <c r="O228" i="17"/>
  <c r="L228" i="17"/>
  <c r="L227" i="17" s="1"/>
  <c r="I228" i="17"/>
  <c r="F228" i="17"/>
  <c r="F227" i="17" s="1"/>
  <c r="O227" i="17"/>
  <c r="N227" i="17"/>
  <c r="M227" i="17"/>
  <c r="K227" i="17"/>
  <c r="J227" i="17"/>
  <c r="J204" i="17" s="1"/>
  <c r="I227" i="17"/>
  <c r="H227" i="17"/>
  <c r="G227" i="17"/>
  <c r="E227" i="17"/>
  <c r="D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O219" i="17"/>
  <c r="L219" i="17"/>
  <c r="I219" i="17"/>
  <c r="F219" i="17"/>
  <c r="O218" i="17"/>
  <c r="L218" i="17"/>
  <c r="I218" i="17"/>
  <c r="F218" i="17"/>
  <c r="O217" i="17"/>
  <c r="L217" i="17"/>
  <c r="I217" i="17"/>
  <c r="F217" i="17"/>
  <c r="F216" i="17" s="1"/>
  <c r="N216" i="17"/>
  <c r="M216" i="17"/>
  <c r="K216" i="17"/>
  <c r="J216" i="17"/>
  <c r="H216" i="17"/>
  <c r="G216" i="17"/>
  <c r="E216" i="17"/>
  <c r="D216" i="17"/>
  <c r="O215" i="17"/>
  <c r="L215" i="17"/>
  <c r="I215" i="17"/>
  <c r="F215" i="17"/>
  <c r="O214" i="17"/>
  <c r="L214" i="17"/>
  <c r="I214" i="17"/>
  <c r="F214" i="17"/>
  <c r="O213" i="17"/>
  <c r="L213" i="17"/>
  <c r="I213" i="17"/>
  <c r="F213" i="17"/>
  <c r="O212" i="17"/>
  <c r="L212" i="17"/>
  <c r="I212" i="17"/>
  <c r="F212" i="17"/>
  <c r="O211" i="17"/>
  <c r="L211" i="17"/>
  <c r="I211" i="17"/>
  <c r="F211" i="17"/>
  <c r="O210" i="17"/>
  <c r="L210" i="17"/>
  <c r="I210" i="17"/>
  <c r="F210" i="17"/>
  <c r="O209" i="17"/>
  <c r="L209" i="17"/>
  <c r="I209" i="17"/>
  <c r="F209" i="17"/>
  <c r="O208" i="17"/>
  <c r="L208" i="17"/>
  <c r="I208" i="17"/>
  <c r="F208" i="17"/>
  <c r="O207" i="17"/>
  <c r="L207" i="17"/>
  <c r="I207" i="17"/>
  <c r="F207" i="17"/>
  <c r="O206" i="17"/>
  <c r="L206" i="17"/>
  <c r="I206" i="17"/>
  <c r="F206" i="17"/>
  <c r="N205" i="17"/>
  <c r="M205" i="17"/>
  <c r="K205" i="17"/>
  <c r="J205" i="17"/>
  <c r="H205" i="17"/>
  <c r="H204" i="17" s="1"/>
  <c r="G205" i="17"/>
  <c r="E205" i="17"/>
  <c r="E204" i="17" s="1"/>
  <c r="D205" i="17"/>
  <c r="O203" i="17"/>
  <c r="L203" i="17"/>
  <c r="I203" i="17"/>
  <c r="F203" i="17"/>
  <c r="O202" i="17"/>
  <c r="L202" i="17"/>
  <c r="I202" i="17"/>
  <c r="F202" i="17"/>
  <c r="O201" i="17"/>
  <c r="L201" i="17"/>
  <c r="I201" i="17"/>
  <c r="F201" i="17"/>
  <c r="O200" i="17"/>
  <c r="L200" i="17"/>
  <c r="I200" i="17"/>
  <c r="F200" i="17"/>
  <c r="O199" i="17"/>
  <c r="O198" i="17" s="1"/>
  <c r="L199" i="17"/>
  <c r="L198" i="17" s="1"/>
  <c r="I199" i="17"/>
  <c r="I198" i="17" s="1"/>
  <c r="F199" i="17"/>
  <c r="N198" i="17"/>
  <c r="M198" i="17"/>
  <c r="K198" i="17"/>
  <c r="K196" i="17" s="1"/>
  <c r="J198" i="17"/>
  <c r="J196" i="17" s="1"/>
  <c r="H198" i="17"/>
  <c r="H196" i="17" s="1"/>
  <c r="G198" i="17"/>
  <c r="G196" i="17" s="1"/>
  <c r="E198" i="17"/>
  <c r="E196" i="17" s="1"/>
  <c r="D198" i="17"/>
  <c r="D196" i="17" s="1"/>
  <c r="O197" i="17"/>
  <c r="L197" i="17"/>
  <c r="I197" i="17"/>
  <c r="F197" i="17"/>
  <c r="N196" i="17"/>
  <c r="M196" i="17"/>
  <c r="O193" i="17"/>
  <c r="L193" i="17"/>
  <c r="L192" i="17" s="1"/>
  <c r="L191" i="17" s="1"/>
  <c r="I193" i="17"/>
  <c r="I192" i="17" s="1"/>
  <c r="I191" i="17" s="1"/>
  <c r="F193" i="17"/>
  <c r="F192" i="17" s="1"/>
  <c r="O192" i="17"/>
  <c r="O191" i="17" s="1"/>
  <c r="N192" i="17"/>
  <c r="N191" i="17" s="1"/>
  <c r="M192" i="17"/>
  <c r="M191" i="17" s="1"/>
  <c r="K192" i="17"/>
  <c r="K191" i="17" s="1"/>
  <c r="J192" i="17"/>
  <c r="J191" i="17" s="1"/>
  <c r="H192" i="17"/>
  <c r="H191" i="17" s="1"/>
  <c r="G192" i="17"/>
  <c r="G191" i="17" s="1"/>
  <c r="E192" i="17"/>
  <c r="E191" i="17" s="1"/>
  <c r="D192" i="17"/>
  <c r="D191" i="17" s="1"/>
  <c r="O190" i="17"/>
  <c r="L190" i="17"/>
  <c r="I190" i="17"/>
  <c r="F190" i="17"/>
  <c r="O189" i="17"/>
  <c r="L189" i="17"/>
  <c r="I189" i="17"/>
  <c r="I188" i="17" s="1"/>
  <c r="F189" i="17"/>
  <c r="F188" i="17" s="1"/>
  <c r="O188" i="17"/>
  <c r="N188" i="17"/>
  <c r="N187" i="17" s="1"/>
  <c r="M188" i="17"/>
  <c r="L188" i="17"/>
  <c r="K188" i="17"/>
  <c r="J188" i="17"/>
  <c r="J187" i="17" s="1"/>
  <c r="H188" i="17"/>
  <c r="G188" i="17"/>
  <c r="E188" i="17"/>
  <c r="D188" i="17"/>
  <c r="O186" i="17"/>
  <c r="L186" i="17"/>
  <c r="I186" i="17"/>
  <c r="F186" i="17"/>
  <c r="O185" i="17"/>
  <c r="O184" i="17" s="1"/>
  <c r="L185" i="17"/>
  <c r="I185" i="17"/>
  <c r="I184" i="17" s="1"/>
  <c r="F185" i="17"/>
  <c r="N184" i="17"/>
  <c r="M184" i="17"/>
  <c r="K184" i="17"/>
  <c r="J184" i="17"/>
  <c r="H184" i="17"/>
  <c r="G184" i="17"/>
  <c r="E184" i="17"/>
  <c r="D184" i="17"/>
  <c r="O183" i="17"/>
  <c r="L183" i="17"/>
  <c r="I183" i="17"/>
  <c r="F183" i="17"/>
  <c r="O182" i="17"/>
  <c r="L182" i="17"/>
  <c r="I182" i="17"/>
  <c r="F182" i="17"/>
  <c r="O181" i="17"/>
  <c r="L181" i="17"/>
  <c r="I181" i="17"/>
  <c r="F181" i="17"/>
  <c r="O180" i="17"/>
  <c r="L180" i="17"/>
  <c r="I180" i="17"/>
  <c r="I179" i="17" s="1"/>
  <c r="F180" i="17"/>
  <c r="N179" i="17"/>
  <c r="M179" i="17"/>
  <c r="K179" i="17"/>
  <c r="J179" i="17"/>
  <c r="H179" i="17"/>
  <c r="G179" i="17"/>
  <c r="E179" i="17"/>
  <c r="D179" i="17"/>
  <c r="O178" i="17"/>
  <c r="L178" i="17"/>
  <c r="I178" i="17"/>
  <c r="F178" i="17"/>
  <c r="O177" i="17"/>
  <c r="L177" i="17"/>
  <c r="I177" i="17"/>
  <c r="F177" i="17"/>
  <c r="O176" i="17"/>
  <c r="L176" i="17"/>
  <c r="I176" i="17"/>
  <c r="I175" i="17" s="1"/>
  <c r="F176" i="17"/>
  <c r="N175" i="17"/>
  <c r="N174" i="17" s="1"/>
  <c r="N173" i="17" s="1"/>
  <c r="M175" i="17"/>
  <c r="K175" i="17"/>
  <c r="J175" i="17"/>
  <c r="J174" i="17" s="1"/>
  <c r="J173" i="17" s="1"/>
  <c r="H175" i="17"/>
  <c r="G175" i="17"/>
  <c r="G174" i="17" s="1"/>
  <c r="G173" i="17" s="1"/>
  <c r="E175" i="17"/>
  <c r="E174" i="17" s="1"/>
  <c r="D175" i="17"/>
  <c r="H174" i="17"/>
  <c r="O172" i="17"/>
  <c r="L172" i="17"/>
  <c r="I172" i="17"/>
  <c r="F172" i="17"/>
  <c r="O171" i="17"/>
  <c r="L171" i="17"/>
  <c r="I171" i="17"/>
  <c r="F171" i="17"/>
  <c r="O170" i="17"/>
  <c r="L170" i="17"/>
  <c r="I170" i="17"/>
  <c r="F170" i="17"/>
  <c r="O169" i="17"/>
  <c r="L169" i="17"/>
  <c r="I169" i="17"/>
  <c r="F169" i="17"/>
  <c r="O168" i="17"/>
  <c r="L168" i="17"/>
  <c r="I168" i="17"/>
  <c r="F168" i="17"/>
  <c r="O167" i="17"/>
  <c r="L167" i="17"/>
  <c r="I167" i="17"/>
  <c r="F167" i="17"/>
  <c r="N166" i="17"/>
  <c r="N165" i="17" s="1"/>
  <c r="M166" i="17"/>
  <c r="K166" i="17"/>
  <c r="K165" i="17" s="1"/>
  <c r="J166" i="17"/>
  <c r="J165" i="17" s="1"/>
  <c r="H166" i="17"/>
  <c r="H165" i="17" s="1"/>
  <c r="G166" i="17"/>
  <c r="G165" i="17" s="1"/>
  <c r="E166" i="17"/>
  <c r="E165" i="17" s="1"/>
  <c r="D166" i="17"/>
  <c r="D165" i="17" s="1"/>
  <c r="M165" i="17"/>
  <c r="O164" i="17"/>
  <c r="L164" i="17"/>
  <c r="I164" i="17"/>
  <c r="F164" i="17"/>
  <c r="O163" i="17"/>
  <c r="L163" i="17"/>
  <c r="I163" i="17"/>
  <c r="F163" i="17"/>
  <c r="O162" i="17"/>
  <c r="L162" i="17"/>
  <c r="I162" i="17"/>
  <c r="F162" i="17"/>
  <c r="O161" i="17"/>
  <c r="O160" i="17" s="1"/>
  <c r="L161" i="17"/>
  <c r="I161" i="17"/>
  <c r="I160" i="17" s="1"/>
  <c r="F161" i="17"/>
  <c r="N160" i="17"/>
  <c r="M160" i="17"/>
  <c r="K160" i="17"/>
  <c r="J160" i="17"/>
  <c r="H160" i="17"/>
  <c r="G160" i="17"/>
  <c r="E160" i="17"/>
  <c r="D160" i="17"/>
  <c r="O159" i="17"/>
  <c r="L159" i="17"/>
  <c r="I159" i="17"/>
  <c r="F159" i="17"/>
  <c r="O158" i="17"/>
  <c r="L158" i="17"/>
  <c r="I158" i="17"/>
  <c r="F158" i="17"/>
  <c r="O157" i="17"/>
  <c r="L157" i="17"/>
  <c r="I157" i="17"/>
  <c r="F157" i="17"/>
  <c r="O156" i="17"/>
  <c r="L156" i="17"/>
  <c r="I156" i="17"/>
  <c r="F156" i="17"/>
  <c r="O155" i="17"/>
  <c r="L155" i="17"/>
  <c r="I155" i="17"/>
  <c r="F155" i="17"/>
  <c r="O154" i="17"/>
  <c r="L154" i="17"/>
  <c r="I154" i="17"/>
  <c r="F154" i="17"/>
  <c r="O153" i="17"/>
  <c r="L153" i="17"/>
  <c r="I153" i="17"/>
  <c r="F153" i="17"/>
  <c r="O152" i="17"/>
  <c r="L152" i="17"/>
  <c r="I152" i="17"/>
  <c r="F152" i="17"/>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O145" i="17"/>
  <c r="L145" i="17"/>
  <c r="I145" i="17"/>
  <c r="F145" i="17"/>
  <c r="N144" i="17"/>
  <c r="M144" i="17"/>
  <c r="K144" i="17"/>
  <c r="J144" i="17"/>
  <c r="H144" i="17"/>
  <c r="G144" i="17"/>
  <c r="E144" i="17"/>
  <c r="D144" i="17"/>
  <c r="O143" i="17"/>
  <c r="L143" i="17"/>
  <c r="I143" i="17"/>
  <c r="F143" i="17"/>
  <c r="O142" i="17"/>
  <c r="L142" i="17"/>
  <c r="L141" i="17" s="1"/>
  <c r="I142" i="17"/>
  <c r="F142" i="17"/>
  <c r="F141" i="17" s="1"/>
  <c r="O141" i="17"/>
  <c r="N141" i="17"/>
  <c r="M141" i="17"/>
  <c r="K141" i="17"/>
  <c r="J141" i="17"/>
  <c r="H141" i="17"/>
  <c r="G141" i="17"/>
  <c r="E141" i="17"/>
  <c r="D141" i="17"/>
  <c r="O140" i="17"/>
  <c r="L140" i="17"/>
  <c r="I140" i="17"/>
  <c r="F140" i="17"/>
  <c r="O139" i="17"/>
  <c r="L139" i="17"/>
  <c r="I139" i="17"/>
  <c r="F139" i="17"/>
  <c r="O138" i="17"/>
  <c r="L138" i="17"/>
  <c r="I138" i="17"/>
  <c r="F138" i="17"/>
  <c r="O137" i="17"/>
  <c r="O136" i="17" s="1"/>
  <c r="L137" i="17"/>
  <c r="I137" i="17"/>
  <c r="I136" i="17" s="1"/>
  <c r="F137" i="17"/>
  <c r="N136" i="17"/>
  <c r="M136" i="17"/>
  <c r="K136" i="17"/>
  <c r="J136" i="17"/>
  <c r="H136" i="17"/>
  <c r="G136" i="17"/>
  <c r="E136" i="17"/>
  <c r="D136" i="17"/>
  <c r="O135" i="17"/>
  <c r="L135" i="17"/>
  <c r="I135" i="17"/>
  <c r="F135" i="17"/>
  <c r="O134" i="17"/>
  <c r="L134" i="17"/>
  <c r="I134" i="17"/>
  <c r="F134" i="17"/>
  <c r="O133" i="17"/>
  <c r="L133" i="17"/>
  <c r="I133" i="17"/>
  <c r="F133" i="17"/>
  <c r="O132" i="17"/>
  <c r="L132" i="17"/>
  <c r="L131" i="17" s="1"/>
  <c r="I132" i="17"/>
  <c r="F132" i="17"/>
  <c r="N131" i="17"/>
  <c r="M131" i="17"/>
  <c r="K131" i="17"/>
  <c r="J131" i="17"/>
  <c r="H131" i="17"/>
  <c r="G131" i="17"/>
  <c r="E131" i="17"/>
  <c r="D131" i="17"/>
  <c r="O129" i="17"/>
  <c r="O128" i="17" s="1"/>
  <c r="L129" i="17"/>
  <c r="I129" i="17"/>
  <c r="I128" i="17" s="1"/>
  <c r="F129" i="17"/>
  <c r="N128" i="17"/>
  <c r="M128" i="17"/>
  <c r="L128" i="17"/>
  <c r="K128" i="17"/>
  <c r="J128" i="17"/>
  <c r="H128" i="17"/>
  <c r="G128" i="17"/>
  <c r="E128" i="17"/>
  <c r="D128" i="17"/>
  <c r="O127" i="17"/>
  <c r="L127" i="17"/>
  <c r="I127" i="17"/>
  <c r="F127" i="17"/>
  <c r="O126" i="17"/>
  <c r="L126" i="17"/>
  <c r="I126" i="17"/>
  <c r="F126" i="17"/>
  <c r="O125" i="17"/>
  <c r="L125" i="17"/>
  <c r="I125" i="17"/>
  <c r="F125" i="17"/>
  <c r="O124" i="17"/>
  <c r="L124" i="17"/>
  <c r="I124" i="17"/>
  <c r="F124" i="17"/>
  <c r="O123" i="17"/>
  <c r="L123" i="17"/>
  <c r="I123" i="17"/>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F118" i="17"/>
  <c r="O117" i="17"/>
  <c r="L117" i="17"/>
  <c r="I117" i="17"/>
  <c r="F117" i="17"/>
  <c r="N116" i="17"/>
  <c r="M116" i="17"/>
  <c r="K116" i="17"/>
  <c r="J116" i="17"/>
  <c r="H116" i="17"/>
  <c r="G116" i="17"/>
  <c r="E116" i="17"/>
  <c r="D116" i="17"/>
  <c r="O115" i="17"/>
  <c r="L115" i="17"/>
  <c r="I115" i="17"/>
  <c r="F115" i="17"/>
  <c r="O114" i="17"/>
  <c r="L114" i="17"/>
  <c r="I114" i="17"/>
  <c r="F114" i="17"/>
  <c r="O113" i="17"/>
  <c r="O112" i="17" s="1"/>
  <c r="L113" i="17"/>
  <c r="L112" i="17" s="1"/>
  <c r="I113" i="17"/>
  <c r="I112" i="17" s="1"/>
  <c r="F113" i="17"/>
  <c r="N112" i="17"/>
  <c r="M112" i="17"/>
  <c r="K112" i="17"/>
  <c r="J112" i="17"/>
  <c r="H112" i="17"/>
  <c r="G112" i="17"/>
  <c r="E112" i="17"/>
  <c r="D112" i="17"/>
  <c r="O111" i="17"/>
  <c r="L111" i="17"/>
  <c r="I111" i="17"/>
  <c r="F111" i="17"/>
  <c r="O110" i="17"/>
  <c r="L110" i="17"/>
  <c r="I110" i="17"/>
  <c r="F110" i="17"/>
  <c r="O109" i="17"/>
  <c r="L109" i="17"/>
  <c r="I109" i="17"/>
  <c r="F109" i="17"/>
  <c r="O108" i="17"/>
  <c r="L108" i="17"/>
  <c r="I108" i="17"/>
  <c r="F108" i="17"/>
  <c r="O107" i="17"/>
  <c r="L107" i="17"/>
  <c r="I107" i="17"/>
  <c r="F107" i="17"/>
  <c r="O106" i="17"/>
  <c r="L106" i="17"/>
  <c r="I106" i="17"/>
  <c r="F106" i="17"/>
  <c r="O105" i="17"/>
  <c r="L105" i="17"/>
  <c r="I105" i="17"/>
  <c r="F105" i="17"/>
  <c r="O104" i="17"/>
  <c r="L104" i="17"/>
  <c r="I104" i="17"/>
  <c r="F104" i="17"/>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I96" i="17"/>
  <c r="F96" i="17"/>
  <c r="O95" i="17"/>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L89" i="17" s="1"/>
  <c r="I90" i="17"/>
  <c r="F90" i="17"/>
  <c r="F89" i="17" s="1"/>
  <c r="N89" i="17"/>
  <c r="M89" i="17"/>
  <c r="K89" i="17"/>
  <c r="J89" i="17"/>
  <c r="I89" i="17"/>
  <c r="H89" i="17"/>
  <c r="G89" i="17"/>
  <c r="E89" i="17"/>
  <c r="D89" i="17"/>
  <c r="O88" i="17"/>
  <c r="L88" i="17"/>
  <c r="I88" i="17"/>
  <c r="F88" i="17"/>
  <c r="O87" i="17"/>
  <c r="L87" i="17"/>
  <c r="I87" i="17"/>
  <c r="F87" i="17"/>
  <c r="O86" i="17"/>
  <c r="L86" i="17"/>
  <c r="I86" i="17"/>
  <c r="F86" i="17"/>
  <c r="O85" i="17"/>
  <c r="L85" i="17"/>
  <c r="I85" i="17"/>
  <c r="F85" i="17"/>
  <c r="N84" i="17"/>
  <c r="M84" i="17"/>
  <c r="K84" i="17"/>
  <c r="J84" i="17"/>
  <c r="H84" i="17"/>
  <c r="G84" i="17"/>
  <c r="E84" i="17"/>
  <c r="D84" i="17"/>
  <c r="O82" i="17"/>
  <c r="L82" i="17"/>
  <c r="I82" i="17"/>
  <c r="F82" i="17"/>
  <c r="O81" i="17"/>
  <c r="O80" i="17" s="1"/>
  <c r="L81" i="17"/>
  <c r="L80" i="17" s="1"/>
  <c r="I81" i="17"/>
  <c r="I80" i="17" s="1"/>
  <c r="F81" i="17"/>
  <c r="F80" i="17" s="1"/>
  <c r="N80" i="17"/>
  <c r="M80" i="17"/>
  <c r="K80" i="17"/>
  <c r="J80" i="17"/>
  <c r="H80" i="17"/>
  <c r="G80" i="17"/>
  <c r="E80" i="17"/>
  <c r="D80" i="17"/>
  <c r="O79" i="17"/>
  <c r="L79" i="17"/>
  <c r="I79" i="17"/>
  <c r="F79" i="17"/>
  <c r="O78" i="17"/>
  <c r="L78" i="17"/>
  <c r="I78" i="17"/>
  <c r="I77" i="17" s="1"/>
  <c r="F78" i="17"/>
  <c r="N77" i="17"/>
  <c r="M77" i="17"/>
  <c r="K77" i="17"/>
  <c r="K76" i="17" s="1"/>
  <c r="J77" i="17"/>
  <c r="H77" i="17"/>
  <c r="G77" i="17"/>
  <c r="G76" i="17" s="1"/>
  <c r="E77" i="17"/>
  <c r="E76" i="17" s="1"/>
  <c r="D77" i="17"/>
  <c r="O74" i="17"/>
  <c r="L74" i="17"/>
  <c r="I74" i="17"/>
  <c r="F74" i="17"/>
  <c r="O73" i="17"/>
  <c r="L73" i="17"/>
  <c r="I73" i="17"/>
  <c r="F73" i="17"/>
  <c r="O72" i="17"/>
  <c r="L72" i="17"/>
  <c r="I72" i="17"/>
  <c r="F72" i="17"/>
  <c r="O71" i="17"/>
  <c r="L71" i="17"/>
  <c r="I71" i="17"/>
  <c r="F71" i="17"/>
  <c r="O70" i="17"/>
  <c r="L70" i="17"/>
  <c r="L69" i="17" s="1"/>
  <c r="I70" i="17"/>
  <c r="I69" i="17" s="1"/>
  <c r="F70" i="17"/>
  <c r="N69" i="17"/>
  <c r="M69" i="17"/>
  <c r="M67" i="17" s="1"/>
  <c r="K69" i="17"/>
  <c r="K67" i="17" s="1"/>
  <c r="J69" i="17"/>
  <c r="H69" i="17"/>
  <c r="H67" i="17" s="1"/>
  <c r="G69" i="17"/>
  <c r="G67" i="17" s="1"/>
  <c r="E69" i="17"/>
  <c r="E67" i="17" s="1"/>
  <c r="D69" i="17"/>
  <c r="D67" i="17" s="1"/>
  <c r="O68" i="17"/>
  <c r="L68" i="17"/>
  <c r="I68" i="17"/>
  <c r="F68" i="17"/>
  <c r="N67" i="17"/>
  <c r="J67" i="17"/>
  <c r="O66" i="17"/>
  <c r="L66" i="17"/>
  <c r="I66" i="17"/>
  <c r="F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L59" i="17"/>
  <c r="L58" i="17" s="1"/>
  <c r="I59" i="17"/>
  <c r="F59" i="17"/>
  <c r="N58" i="17"/>
  <c r="M58" i="17"/>
  <c r="K58" i="17"/>
  <c r="J58" i="17"/>
  <c r="H58" i="17"/>
  <c r="G58" i="17"/>
  <c r="E58" i="17"/>
  <c r="D58" i="17"/>
  <c r="O57" i="17"/>
  <c r="L57" i="17"/>
  <c r="I57" i="17"/>
  <c r="F57" i="17"/>
  <c r="O56" i="17"/>
  <c r="L56" i="17"/>
  <c r="L55" i="17" s="1"/>
  <c r="I56" i="17"/>
  <c r="F56" i="17"/>
  <c r="F55" i="17" s="1"/>
  <c r="O55" i="17"/>
  <c r="N55" i="17"/>
  <c r="M55" i="17"/>
  <c r="K55" i="17"/>
  <c r="J55" i="17"/>
  <c r="J54" i="17" s="1"/>
  <c r="J53" i="17" s="1"/>
  <c r="H55" i="17"/>
  <c r="G55" i="17"/>
  <c r="E55" i="17"/>
  <c r="D55" i="17"/>
  <c r="O47" i="17"/>
  <c r="C47" i="17" s="1"/>
  <c r="O46" i="17"/>
  <c r="C46" i="17" s="1"/>
  <c r="N45" i="17"/>
  <c r="M45" i="17"/>
  <c r="L44" i="17"/>
  <c r="L43" i="17" s="1"/>
  <c r="I44" i="17"/>
  <c r="F44" i="17"/>
  <c r="F43" i="17" s="1"/>
  <c r="K43" i="17"/>
  <c r="J43" i="17"/>
  <c r="I43" i="17"/>
  <c r="H43" i="17"/>
  <c r="G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J27" i="17"/>
  <c r="J26" i="17" s="1"/>
  <c r="F25" i="17"/>
  <c r="C25" i="17" s="1"/>
  <c r="I24" i="17"/>
  <c r="F24" i="17"/>
  <c r="O23" i="17"/>
  <c r="L23" i="17"/>
  <c r="I23" i="17"/>
  <c r="F23" i="17"/>
  <c r="O22" i="17"/>
  <c r="O21" i="17" s="1"/>
  <c r="L22" i="17"/>
  <c r="L21" i="17" s="1"/>
  <c r="L289" i="17" s="1"/>
  <c r="I22" i="17"/>
  <c r="I21" i="17" s="1"/>
  <c r="F22" i="17"/>
  <c r="N21" i="17"/>
  <c r="M21" i="17"/>
  <c r="M289" i="17" s="1"/>
  <c r="K21" i="17"/>
  <c r="J21" i="17"/>
  <c r="J289" i="17" s="1"/>
  <c r="H21" i="17"/>
  <c r="G21" i="17"/>
  <c r="G289" i="17" s="1"/>
  <c r="F21" i="17"/>
  <c r="E21" i="17"/>
  <c r="D21" i="17"/>
  <c r="I20" i="17"/>
  <c r="C185" i="17" l="1"/>
  <c r="C215" i="17"/>
  <c r="M54" i="17"/>
  <c r="C137" i="17"/>
  <c r="C271" i="17"/>
  <c r="N54" i="17"/>
  <c r="N53" i="17" s="1"/>
  <c r="C199" i="17"/>
  <c r="C203" i="17"/>
  <c r="G20" i="17"/>
  <c r="C115" i="17"/>
  <c r="C118" i="17"/>
  <c r="C121" i="17"/>
  <c r="C125" i="17"/>
  <c r="C147" i="17"/>
  <c r="L187" i="17"/>
  <c r="C188" i="17"/>
  <c r="C190" i="17"/>
  <c r="E187" i="17"/>
  <c r="M270" i="17"/>
  <c r="C295" i="17"/>
  <c r="C296" i="17"/>
  <c r="C43" i="17"/>
  <c r="H54" i="17"/>
  <c r="H53" i="17" s="1"/>
  <c r="J76" i="17"/>
  <c r="C79" i="17"/>
  <c r="H76" i="17"/>
  <c r="H83" i="17"/>
  <c r="J130" i="17"/>
  <c r="C133" i="17"/>
  <c r="C169" i="17"/>
  <c r="L122" i="17"/>
  <c r="C263" i="17"/>
  <c r="C59" i="17"/>
  <c r="C60" i="17"/>
  <c r="C62" i="17"/>
  <c r="F136" i="17"/>
  <c r="C161" i="17"/>
  <c r="C164" i="17"/>
  <c r="I144" i="17"/>
  <c r="E289" i="17"/>
  <c r="E288" i="17" s="1"/>
  <c r="J288" i="17"/>
  <c r="C23" i="17"/>
  <c r="L54" i="17"/>
  <c r="I76" i="17"/>
  <c r="G83" i="17"/>
  <c r="C123" i="17"/>
  <c r="C124" i="17"/>
  <c r="C135" i="17"/>
  <c r="N130" i="17"/>
  <c r="F160" i="17"/>
  <c r="F184" i="17"/>
  <c r="H187" i="17"/>
  <c r="M187" i="17"/>
  <c r="I187" i="17"/>
  <c r="C211" i="17"/>
  <c r="C214" i="17"/>
  <c r="N231" i="17"/>
  <c r="C241" i="17"/>
  <c r="C267" i="17"/>
  <c r="C275" i="17"/>
  <c r="D270" i="17"/>
  <c r="D269" i="17" s="1"/>
  <c r="H270" i="17"/>
  <c r="H269" i="17" s="1"/>
  <c r="C293" i="17"/>
  <c r="I67" i="17"/>
  <c r="D76" i="17"/>
  <c r="G187" i="17"/>
  <c r="F289" i="17"/>
  <c r="K289" i="17"/>
  <c r="K288" i="17" s="1"/>
  <c r="K26" i="17"/>
  <c r="K83" i="17"/>
  <c r="C92" i="17"/>
  <c r="C111" i="17"/>
  <c r="G130" i="17"/>
  <c r="M130" i="17"/>
  <c r="O151" i="17"/>
  <c r="C177" i="17"/>
  <c r="C178" i="17"/>
  <c r="D174" i="17"/>
  <c r="D173" i="17" s="1"/>
  <c r="C207" i="17"/>
  <c r="C209" i="17"/>
  <c r="C223" i="17"/>
  <c r="C226" i="17"/>
  <c r="D204" i="17"/>
  <c r="L238" i="17"/>
  <c r="L260" i="17"/>
  <c r="M259" i="17"/>
  <c r="K230" i="17"/>
  <c r="E20" i="17"/>
  <c r="E54" i="17"/>
  <c r="E53" i="17" s="1"/>
  <c r="K54" i="17"/>
  <c r="K53" i="17" s="1"/>
  <c r="D54" i="17"/>
  <c r="D53" i="17" s="1"/>
  <c r="C63" i="17"/>
  <c r="N76" i="17"/>
  <c r="C100" i="17"/>
  <c r="C104" i="17"/>
  <c r="C107" i="17"/>
  <c r="C108" i="17"/>
  <c r="C119" i="17"/>
  <c r="C129" i="17"/>
  <c r="O131" i="17"/>
  <c r="C145" i="17"/>
  <c r="C149" i="17"/>
  <c r="C150" i="17"/>
  <c r="C157" i="17"/>
  <c r="C168" i="17"/>
  <c r="E173" i="17"/>
  <c r="K174" i="17"/>
  <c r="K173" i="17" s="1"/>
  <c r="C181" i="17"/>
  <c r="K187" i="17"/>
  <c r="O187" i="17"/>
  <c r="F198" i="17"/>
  <c r="F196" i="17" s="1"/>
  <c r="M204" i="17"/>
  <c r="C219" i="17"/>
  <c r="C221" i="17"/>
  <c r="J231" i="17"/>
  <c r="O231" i="17"/>
  <c r="H231" i="17"/>
  <c r="H230" i="17" s="1"/>
  <c r="C255" i="17"/>
  <c r="C257" i="17"/>
  <c r="C279" i="17"/>
  <c r="C153" i="17"/>
  <c r="C247" i="17"/>
  <c r="M20" i="17"/>
  <c r="G288" i="17"/>
  <c r="C24" i="17"/>
  <c r="I58" i="17"/>
  <c r="C61" i="17"/>
  <c r="C64" i="17"/>
  <c r="C66" i="17"/>
  <c r="O69" i="17"/>
  <c r="O67" i="17" s="1"/>
  <c r="M76" i="17"/>
  <c r="L77" i="17"/>
  <c r="L76" i="17" s="1"/>
  <c r="C85" i="17"/>
  <c r="C91" i="17"/>
  <c r="C96" i="17"/>
  <c r="C99" i="17"/>
  <c r="C105" i="17"/>
  <c r="I103" i="17"/>
  <c r="C109" i="17"/>
  <c r="I116" i="17"/>
  <c r="C120" i="17"/>
  <c r="C140" i="17"/>
  <c r="L144" i="17"/>
  <c r="C156" i="17"/>
  <c r="C163" i="17"/>
  <c r="C172" i="17"/>
  <c r="O179" i="17"/>
  <c r="D187" i="17"/>
  <c r="O196" i="17"/>
  <c r="L196" i="17"/>
  <c r="C200" i="17"/>
  <c r="I205" i="17"/>
  <c r="L205" i="17"/>
  <c r="C213" i="17"/>
  <c r="N204" i="17"/>
  <c r="N195" i="17" s="1"/>
  <c r="L216" i="17"/>
  <c r="C225" i="17"/>
  <c r="M231" i="17"/>
  <c r="C245" i="17"/>
  <c r="O252" i="17"/>
  <c r="O251" i="17" s="1"/>
  <c r="L252" i="17"/>
  <c r="L251" i="17" s="1"/>
  <c r="F260" i="17"/>
  <c r="C262" i="17"/>
  <c r="L264" i="17"/>
  <c r="L259" i="17" s="1"/>
  <c r="O276" i="17"/>
  <c r="L270" i="17"/>
  <c r="L269" i="17" s="1"/>
  <c r="M288" i="17"/>
  <c r="C44" i="17"/>
  <c r="C65" i="17"/>
  <c r="C70" i="17"/>
  <c r="C72" i="17"/>
  <c r="C74" i="17"/>
  <c r="C80" i="17"/>
  <c r="C82" i="17"/>
  <c r="O84" i="17"/>
  <c r="M83" i="17"/>
  <c r="C97" i="17"/>
  <c r="O103" i="17"/>
  <c r="L103" i="17"/>
  <c r="C127" i="17"/>
  <c r="C139" i="17"/>
  <c r="C155" i="17"/>
  <c r="L160" i="17"/>
  <c r="C160" i="17" s="1"/>
  <c r="C171" i="17"/>
  <c r="L184" i="17"/>
  <c r="C184" i="17" s="1"/>
  <c r="D195" i="17"/>
  <c r="H195" i="17"/>
  <c r="C201" i="17"/>
  <c r="E195" i="17"/>
  <c r="C218" i="17"/>
  <c r="G204" i="17"/>
  <c r="G195" i="17" s="1"/>
  <c r="K204" i="17"/>
  <c r="K195" i="17" s="1"/>
  <c r="C227" i="17"/>
  <c r="C239" i="17"/>
  <c r="C249" i="17"/>
  <c r="C254" i="17"/>
  <c r="C278" i="17"/>
  <c r="M269" i="17"/>
  <c r="C291" i="17"/>
  <c r="L290" i="17"/>
  <c r="L288" i="17" s="1"/>
  <c r="G75" i="17"/>
  <c r="E83" i="17"/>
  <c r="M195" i="17"/>
  <c r="N289" i="17"/>
  <c r="N288" i="17" s="1"/>
  <c r="L31" i="17"/>
  <c r="C31" i="17" s="1"/>
  <c r="G54" i="17"/>
  <c r="G53" i="17" s="1"/>
  <c r="M53" i="17"/>
  <c r="C57" i="17"/>
  <c r="O58" i="17"/>
  <c r="O54" i="17" s="1"/>
  <c r="O53" i="17" s="1"/>
  <c r="L67" i="17"/>
  <c r="L53" i="17" s="1"/>
  <c r="C73" i="17"/>
  <c r="C78" i="17"/>
  <c r="O77" i="17"/>
  <c r="O76" i="17" s="1"/>
  <c r="D83" i="17"/>
  <c r="C86" i="17"/>
  <c r="C88" i="17"/>
  <c r="O89" i="17"/>
  <c r="C89" i="17" s="1"/>
  <c r="C93" i="17"/>
  <c r="L95" i="17"/>
  <c r="C101" i="17"/>
  <c r="C106" i="17"/>
  <c r="F112" i="17"/>
  <c r="C112" i="17" s="1"/>
  <c r="C114" i="17"/>
  <c r="L116" i="17"/>
  <c r="F128" i="17"/>
  <c r="C128" i="17" s="1"/>
  <c r="C134" i="17"/>
  <c r="D130" i="17"/>
  <c r="L136" i="17"/>
  <c r="C159" i="17"/>
  <c r="L166" i="17"/>
  <c r="L165" i="17" s="1"/>
  <c r="O175" i="17"/>
  <c r="O174" i="17" s="1"/>
  <c r="O173" i="17" s="1"/>
  <c r="C183" i="17"/>
  <c r="C208" i="17"/>
  <c r="C210" i="17"/>
  <c r="C220" i="17"/>
  <c r="C222" i="17"/>
  <c r="C229" i="17"/>
  <c r="E231" i="17"/>
  <c r="E230" i="17" s="1"/>
  <c r="C240" i="17"/>
  <c r="L246" i="17"/>
  <c r="C258" i="17"/>
  <c r="D259" i="17"/>
  <c r="C274" i="17"/>
  <c r="C280" i="17"/>
  <c r="C292" i="17"/>
  <c r="D289" i="17"/>
  <c r="D288" i="17" s="1"/>
  <c r="D20" i="17"/>
  <c r="O289" i="17"/>
  <c r="K20" i="17"/>
  <c r="H289" i="17"/>
  <c r="H288" i="17" s="1"/>
  <c r="H20" i="17"/>
  <c r="C71" i="17"/>
  <c r="C87" i="17"/>
  <c r="C152" i="17"/>
  <c r="F151" i="17"/>
  <c r="C298" i="17"/>
  <c r="J20" i="17"/>
  <c r="N20" i="17"/>
  <c r="C56" i="17"/>
  <c r="C68" i="17"/>
  <c r="F69" i="17"/>
  <c r="F77" i="17"/>
  <c r="J83" i="17"/>
  <c r="J75" i="17" s="1"/>
  <c r="J52" i="17" s="1"/>
  <c r="N83" i="17"/>
  <c r="N75" i="17" s="1"/>
  <c r="N52" i="17" s="1"/>
  <c r="I84" i="17"/>
  <c r="C94" i="17"/>
  <c r="I122" i="17"/>
  <c r="C126" i="17"/>
  <c r="I131" i="17"/>
  <c r="C136" i="17"/>
  <c r="C143" i="17"/>
  <c r="I141" i="17"/>
  <c r="C141" i="17" s="1"/>
  <c r="O144" i="17"/>
  <c r="C154" i="17"/>
  <c r="C162" i="17"/>
  <c r="F166" i="17"/>
  <c r="I166" i="17"/>
  <c r="I165" i="17" s="1"/>
  <c r="C167" i="17"/>
  <c r="C170" i="17"/>
  <c r="M174" i="17"/>
  <c r="M173" i="17" s="1"/>
  <c r="L175" i="17"/>
  <c r="C180" i="17"/>
  <c r="F179" i="17"/>
  <c r="C186" i="17"/>
  <c r="I216" i="17"/>
  <c r="I204" i="17" s="1"/>
  <c r="C217" i="17"/>
  <c r="G230" i="17"/>
  <c r="G194" i="17" s="1"/>
  <c r="C22" i="17"/>
  <c r="L27" i="17"/>
  <c r="L33" i="17"/>
  <c r="C33" i="17" s="1"/>
  <c r="L36" i="17"/>
  <c r="C36" i="17" s="1"/>
  <c r="I55" i="17"/>
  <c r="I54" i="17" s="1"/>
  <c r="I53" i="17" s="1"/>
  <c r="F58" i="17"/>
  <c r="C81" i="17"/>
  <c r="F84" i="17"/>
  <c r="C90" i="17"/>
  <c r="I95" i="17"/>
  <c r="F95" i="17"/>
  <c r="C102" i="17"/>
  <c r="C113" i="17"/>
  <c r="F116" i="17"/>
  <c r="C117" i="17"/>
  <c r="O116" i="17"/>
  <c r="E130" i="17"/>
  <c r="C132" i="17"/>
  <c r="F131" i="17"/>
  <c r="C138" i="17"/>
  <c r="C146" i="17"/>
  <c r="C148" i="17"/>
  <c r="F144" i="17"/>
  <c r="L151" i="17"/>
  <c r="C158" i="17"/>
  <c r="I174" i="17"/>
  <c r="I173" i="17" s="1"/>
  <c r="C182" i="17"/>
  <c r="C266" i="17"/>
  <c r="F264" i="17"/>
  <c r="F259" i="17" s="1"/>
  <c r="F41" i="17"/>
  <c r="C41" i="17" s="1"/>
  <c r="O45" i="17"/>
  <c r="O20" i="17" s="1"/>
  <c r="C21" i="17"/>
  <c r="L84" i="17"/>
  <c r="C98" i="17"/>
  <c r="F103" i="17"/>
  <c r="C103" i="17" s="1"/>
  <c r="C110" i="17"/>
  <c r="F122" i="17"/>
  <c r="O122" i="17"/>
  <c r="K130" i="17"/>
  <c r="K75" i="17" s="1"/>
  <c r="H130" i="17"/>
  <c r="H75" i="17" s="1"/>
  <c r="I151" i="17"/>
  <c r="O166" i="17"/>
  <c r="O165" i="17" s="1"/>
  <c r="H173" i="17"/>
  <c r="C176" i="17"/>
  <c r="F175" i="17"/>
  <c r="L179" i="17"/>
  <c r="C202" i="17"/>
  <c r="F270" i="17"/>
  <c r="I276" i="17"/>
  <c r="C276" i="17" s="1"/>
  <c r="C277" i="17"/>
  <c r="C142" i="17"/>
  <c r="J195" i="17"/>
  <c r="C212" i="17"/>
  <c r="C224" i="17"/>
  <c r="D231" i="17"/>
  <c r="J259" i="17"/>
  <c r="J230" i="17" s="1"/>
  <c r="N259" i="17"/>
  <c r="N230" i="17" s="1"/>
  <c r="O260" i="17"/>
  <c r="I264" i="17"/>
  <c r="C265" i="17"/>
  <c r="C268" i="17"/>
  <c r="O270" i="17"/>
  <c r="O269" i="17" s="1"/>
  <c r="I272" i="17"/>
  <c r="C272" i="17" s="1"/>
  <c r="C273" i="17"/>
  <c r="C285" i="17"/>
  <c r="I283" i="17"/>
  <c r="C283" i="17" s="1"/>
  <c r="C297" i="17"/>
  <c r="F191" i="17"/>
  <c r="C191" i="17" s="1"/>
  <c r="C192" i="17"/>
  <c r="I196" i="17"/>
  <c r="C197" i="17"/>
  <c r="O216" i="17"/>
  <c r="C237" i="17"/>
  <c r="I235" i="17"/>
  <c r="C235" i="17" s="1"/>
  <c r="C248" i="17"/>
  <c r="C250" i="17"/>
  <c r="F246" i="17"/>
  <c r="C246" i="17" s="1"/>
  <c r="F251" i="17"/>
  <c r="I252" i="17"/>
  <c r="I251" i="17" s="1"/>
  <c r="C253" i="17"/>
  <c r="C256" i="17"/>
  <c r="C282" i="17"/>
  <c r="F281" i="17"/>
  <c r="C281" i="17" s="1"/>
  <c r="C189" i="17"/>
  <c r="C193" i="17"/>
  <c r="C198" i="17"/>
  <c r="C206" i="17"/>
  <c r="F205" i="17"/>
  <c r="O205" i="17"/>
  <c r="O204" i="17" s="1"/>
  <c r="O195" i="17" s="1"/>
  <c r="L231" i="17"/>
  <c r="C234" i="17"/>
  <c r="F233" i="17"/>
  <c r="C233" i="17" s="1"/>
  <c r="C242" i="17"/>
  <c r="F238" i="17"/>
  <c r="C238" i="17" s="1"/>
  <c r="I260" i="17"/>
  <c r="C261" i="17"/>
  <c r="O264" i="17"/>
  <c r="J270" i="17"/>
  <c r="J269" i="17" s="1"/>
  <c r="N270" i="17"/>
  <c r="N269" i="17" s="1"/>
  <c r="C294" i="17"/>
  <c r="F290" i="17"/>
  <c r="C290" i="17" s="1"/>
  <c r="O288" i="17"/>
  <c r="C228" i="17"/>
  <c r="C232" i="17"/>
  <c r="C236" i="17"/>
  <c r="C284" i="17"/>
  <c r="L174" i="17" l="1"/>
  <c r="L173" i="17" s="1"/>
  <c r="D75" i="17"/>
  <c r="D52" i="17" s="1"/>
  <c r="I195" i="17"/>
  <c r="C216" i="17"/>
  <c r="L130" i="17"/>
  <c r="O130" i="17"/>
  <c r="C69" i="17"/>
  <c r="K194" i="17"/>
  <c r="M75" i="17"/>
  <c r="M52" i="17" s="1"/>
  <c r="H194" i="17"/>
  <c r="C58" i="17"/>
  <c r="G52" i="17"/>
  <c r="G51" i="17" s="1"/>
  <c r="E75" i="17"/>
  <c r="E52" i="17" s="1"/>
  <c r="M230" i="17"/>
  <c r="M194" i="17" s="1"/>
  <c r="I83" i="17"/>
  <c r="C252" i="17"/>
  <c r="D230" i="17"/>
  <c r="O83" i="17"/>
  <c r="F288" i="17"/>
  <c r="J286" i="17"/>
  <c r="I259" i="17"/>
  <c r="C251" i="17"/>
  <c r="G286" i="17"/>
  <c r="N194" i="17"/>
  <c r="N51" i="17" s="1"/>
  <c r="I231" i="17"/>
  <c r="C122" i="17"/>
  <c r="L83" i="17"/>
  <c r="L75" i="17" s="1"/>
  <c r="L52" i="17" s="1"/>
  <c r="C144" i="17"/>
  <c r="L204" i="17"/>
  <c r="L195" i="17" s="1"/>
  <c r="I270" i="17"/>
  <c r="I269" i="17" s="1"/>
  <c r="L230" i="17"/>
  <c r="E194" i="17"/>
  <c r="H52" i="17"/>
  <c r="C116" i="17"/>
  <c r="C95" i="17"/>
  <c r="H286" i="17"/>
  <c r="K52" i="17"/>
  <c r="K51" i="17" s="1"/>
  <c r="K286" i="17"/>
  <c r="I230" i="17"/>
  <c r="C196" i="17"/>
  <c r="C264" i="17"/>
  <c r="I130" i="17"/>
  <c r="I75" i="17" s="1"/>
  <c r="I52" i="17" s="1"/>
  <c r="C55" i="17"/>
  <c r="N286" i="17"/>
  <c r="C205" i="17"/>
  <c r="F204" i="17"/>
  <c r="C204" i="17" s="1"/>
  <c r="C260" i="17"/>
  <c r="F231" i="17"/>
  <c r="J194" i="17"/>
  <c r="J51" i="17" s="1"/>
  <c r="C45" i="17"/>
  <c r="C27" i="17"/>
  <c r="L26" i="17"/>
  <c r="C179" i="17"/>
  <c r="F165" i="17"/>
  <c r="C165" i="17" s="1"/>
  <c r="C166" i="17"/>
  <c r="C151" i="17"/>
  <c r="F54" i="17"/>
  <c r="I289" i="17"/>
  <c r="F187" i="17"/>
  <c r="C187" i="17" s="1"/>
  <c r="C175" i="17"/>
  <c r="F174" i="17"/>
  <c r="F20" i="17"/>
  <c r="F67" i="17"/>
  <c r="C67" i="17" s="1"/>
  <c r="O259" i="17"/>
  <c r="O230" i="17" s="1"/>
  <c r="D194" i="17"/>
  <c r="C270" i="17"/>
  <c r="F269" i="17"/>
  <c r="C131" i="17"/>
  <c r="F130" i="17"/>
  <c r="C84" i="17"/>
  <c r="F83" i="17"/>
  <c r="C77" i="17"/>
  <c r="F76" i="17"/>
  <c r="E286" i="17" l="1"/>
  <c r="E51" i="17"/>
  <c r="E50" i="17" s="1"/>
  <c r="O75" i="17"/>
  <c r="O52" i="17" s="1"/>
  <c r="D51" i="17"/>
  <c r="D50" i="17" s="1"/>
  <c r="D286" i="17"/>
  <c r="G287" i="17"/>
  <c r="G50" i="17"/>
  <c r="H51" i="17"/>
  <c r="I194" i="17"/>
  <c r="I51" i="17" s="1"/>
  <c r="M51" i="17"/>
  <c r="N287" i="17"/>
  <c r="N50" i="17"/>
  <c r="M286" i="17"/>
  <c r="L194" i="17"/>
  <c r="L51" i="17" s="1"/>
  <c r="C259" i="17"/>
  <c r="C83" i="17"/>
  <c r="O286" i="17"/>
  <c r="C130" i="17"/>
  <c r="L286" i="17"/>
  <c r="J50" i="17"/>
  <c r="J287" i="17"/>
  <c r="F230" i="17"/>
  <c r="C230" i="17" s="1"/>
  <c r="C231" i="17"/>
  <c r="C269" i="17"/>
  <c r="F173" i="17"/>
  <c r="C173" i="17" s="1"/>
  <c r="C174" i="17"/>
  <c r="C289" i="17"/>
  <c r="I288" i="17"/>
  <c r="C288" i="17" s="1"/>
  <c r="I286" i="17"/>
  <c r="O194" i="17"/>
  <c r="O51" i="17" s="1"/>
  <c r="C54" i="17"/>
  <c r="F53" i="17"/>
  <c r="F75" i="17"/>
  <c r="C75" i="17" s="1"/>
  <c r="C76" i="17"/>
  <c r="C26" i="17"/>
  <c r="L20" i="17"/>
  <c r="C20" i="17" s="1"/>
  <c r="F195" i="17"/>
  <c r="K50" i="17"/>
  <c r="K287" i="17"/>
  <c r="E287" i="17" l="1"/>
  <c r="D287" i="17"/>
  <c r="H50" i="17"/>
  <c r="H287" i="17"/>
  <c r="M287" i="17"/>
  <c r="M50" i="17"/>
  <c r="L50" i="17"/>
  <c r="L287" i="17"/>
  <c r="F286" i="17"/>
  <c r="C286" i="17" s="1"/>
  <c r="O50" i="17"/>
  <c r="O287" i="17"/>
  <c r="I287" i="17"/>
  <c r="I50" i="17"/>
  <c r="F52" i="17"/>
  <c r="C53" i="17"/>
  <c r="F194" i="17"/>
  <c r="C194" i="17" s="1"/>
  <c r="C195" i="17"/>
  <c r="F51" i="17" l="1"/>
  <c r="C52" i="17"/>
  <c r="F287" i="17" l="1"/>
  <c r="C287" i="17" s="1"/>
  <c r="F50" i="17"/>
  <c r="C50" i="17" s="1"/>
  <c r="C51" i="17"/>
  <c r="G43" i="16" l="1"/>
  <c r="G42" i="16"/>
  <c r="G41" i="16"/>
  <c r="G40" i="16"/>
  <c r="G39" i="16"/>
  <c r="G38" i="16"/>
  <c r="G37" i="16"/>
  <c r="G34" i="16" s="1"/>
  <c r="G36" i="16"/>
  <c r="G35" i="16"/>
  <c r="F34" i="16"/>
  <c r="E34" i="16"/>
  <c r="G28" i="16"/>
  <c r="G27" i="16"/>
  <c r="G26" i="16" s="1"/>
  <c r="F26" i="16"/>
  <c r="E26" i="16"/>
  <c r="G20" i="16"/>
  <c r="G19" i="16"/>
  <c r="G18" i="16"/>
  <c r="G17" i="16"/>
  <c r="E16" i="16"/>
  <c r="E12" i="16" s="1"/>
  <c r="G15" i="16"/>
  <c r="G14" i="16"/>
  <c r="G13" i="16"/>
  <c r="F12" i="16"/>
  <c r="G16" i="16" l="1"/>
  <c r="G12" i="16" s="1"/>
  <c r="O298" i="15" l="1"/>
  <c r="L298" i="15"/>
  <c r="I298" i="15"/>
  <c r="F298" i="15"/>
  <c r="O297" i="15"/>
  <c r="L297" i="15"/>
  <c r="I297" i="15"/>
  <c r="F297" i="15"/>
  <c r="O296" i="15"/>
  <c r="L296" i="15"/>
  <c r="I296" i="15"/>
  <c r="F296" i="15"/>
  <c r="O295" i="15"/>
  <c r="L295" i="15"/>
  <c r="I295" i="15"/>
  <c r="F295" i="15"/>
  <c r="O294" i="15"/>
  <c r="L294" i="15"/>
  <c r="I294" i="15"/>
  <c r="F294" i="15"/>
  <c r="O293" i="15"/>
  <c r="L293" i="15"/>
  <c r="I293" i="15"/>
  <c r="F293" i="15"/>
  <c r="O292" i="15"/>
  <c r="L292" i="15"/>
  <c r="I292" i="15"/>
  <c r="F292" i="15"/>
  <c r="O291" i="15"/>
  <c r="L291" i="15"/>
  <c r="I291" i="15"/>
  <c r="F291" i="15"/>
  <c r="N290" i="15"/>
  <c r="M290" i="15"/>
  <c r="K290" i="15"/>
  <c r="J290" i="15"/>
  <c r="H290" i="15"/>
  <c r="G290" i="15"/>
  <c r="E290" i="15"/>
  <c r="D290" i="15"/>
  <c r="O285" i="15"/>
  <c r="L285" i="15"/>
  <c r="I285" i="15"/>
  <c r="F285" i="15"/>
  <c r="O284" i="15"/>
  <c r="L284" i="15"/>
  <c r="L283" i="15" s="1"/>
  <c r="I284" i="15"/>
  <c r="F284" i="15"/>
  <c r="O283" i="15"/>
  <c r="N283" i="15"/>
  <c r="M283" i="15"/>
  <c r="K283" i="15"/>
  <c r="J283" i="15"/>
  <c r="H283" i="15"/>
  <c r="G283" i="15"/>
  <c r="F283" i="15"/>
  <c r="E283" i="15"/>
  <c r="D283" i="15"/>
  <c r="O282" i="15"/>
  <c r="L282" i="15"/>
  <c r="L281" i="15" s="1"/>
  <c r="I282" i="15"/>
  <c r="F282" i="15"/>
  <c r="O281" i="15"/>
  <c r="N281" i="15"/>
  <c r="M281" i="15"/>
  <c r="K281" i="15"/>
  <c r="J281" i="15"/>
  <c r="I281" i="15"/>
  <c r="H281" i="15"/>
  <c r="G281" i="15"/>
  <c r="E281" i="15"/>
  <c r="D281" i="15"/>
  <c r="O280" i="15"/>
  <c r="L280" i="15"/>
  <c r="I280" i="15"/>
  <c r="F280" i="15"/>
  <c r="O279" i="15"/>
  <c r="L279" i="15"/>
  <c r="I279" i="15"/>
  <c r="F279" i="15"/>
  <c r="O278" i="15"/>
  <c r="L278" i="15"/>
  <c r="I278" i="15"/>
  <c r="F278" i="15"/>
  <c r="O277" i="15"/>
  <c r="L277" i="15"/>
  <c r="L276" i="15" s="1"/>
  <c r="I277" i="15"/>
  <c r="I276" i="15" s="1"/>
  <c r="F277" i="15"/>
  <c r="N276" i="15"/>
  <c r="M276" i="15"/>
  <c r="K276" i="15"/>
  <c r="J276" i="15"/>
  <c r="H276" i="15"/>
  <c r="G276" i="15"/>
  <c r="E276" i="15"/>
  <c r="D276" i="15"/>
  <c r="O275" i="15"/>
  <c r="L275" i="15"/>
  <c r="I275" i="15"/>
  <c r="F275" i="15"/>
  <c r="O274" i="15"/>
  <c r="L274" i="15"/>
  <c r="I274" i="15"/>
  <c r="F274" i="15"/>
  <c r="O273" i="15"/>
  <c r="L273" i="15"/>
  <c r="L272" i="15" s="1"/>
  <c r="I273" i="15"/>
  <c r="F273" i="15"/>
  <c r="F272" i="15" s="1"/>
  <c r="O272" i="15"/>
  <c r="N272" i="15"/>
  <c r="N270" i="15" s="1"/>
  <c r="M272" i="15"/>
  <c r="K272" i="15"/>
  <c r="J272" i="15"/>
  <c r="J270" i="15" s="1"/>
  <c r="H272" i="15"/>
  <c r="G272" i="15"/>
  <c r="G270" i="15" s="1"/>
  <c r="G269" i="15" s="1"/>
  <c r="E272" i="15"/>
  <c r="D272" i="15"/>
  <c r="D270" i="15" s="1"/>
  <c r="O271" i="15"/>
  <c r="L271" i="15"/>
  <c r="I271" i="15"/>
  <c r="F271" i="15"/>
  <c r="E270" i="15"/>
  <c r="O268" i="15"/>
  <c r="L268" i="15"/>
  <c r="I268" i="15"/>
  <c r="F268" i="15"/>
  <c r="O267" i="15"/>
  <c r="L267" i="15"/>
  <c r="I267" i="15"/>
  <c r="F267" i="15"/>
  <c r="O266" i="15"/>
  <c r="L266" i="15"/>
  <c r="I266" i="15"/>
  <c r="F266" i="15"/>
  <c r="O265" i="15"/>
  <c r="L265" i="15"/>
  <c r="I265" i="15"/>
  <c r="F265" i="15"/>
  <c r="N264" i="15"/>
  <c r="M264" i="15"/>
  <c r="K264" i="15"/>
  <c r="J264" i="15"/>
  <c r="H264" i="15"/>
  <c r="G264" i="15"/>
  <c r="E264" i="15"/>
  <c r="D264" i="15"/>
  <c r="O263" i="15"/>
  <c r="L263" i="15"/>
  <c r="I263" i="15"/>
  <c r="F263" i="15"/>
  <c r="O262" i="15"/>
  <c r="L262" i="15"/>
  <c r="I262" i="15"/>
  <c r="F262" i="15"/>
  <c r="O261" i="15"/>
  <c r="L261" i="15"/>
  <c r="I261" i="15"/>
  <c r="F261" i="15"/>
  <c r="N260" i="15"/>
  <c r="M260" i="15"/>
  <c r="L260" i="15"/>
  <c r="K260" i="15"/>
  <c r="J260" i="15"/>
  <c r="H260" i="15"/>
  <c r="G260" i="15"/>
  <c r="G259" i="15" s="1"/>
  <c r="F260" i="15"/>
  <c r="E260" i="15"/>
  <c r="D260" i="15"/>
  <c r="M259" i="15"/>
  <c r="O258" i="15"/>
  <c r="L258" i="15"/>
  <c r="I258" i="15"/>
  <c r="F258" i="15"/>
  <c r="O257" i="15"/>
  <c r="L257" i="15"/>
  <c r="I257" i="15"/>
  <c r="F257" i="15"/>
  <c r="O256" i="15"/>
  <c r="L256" i="15"/>
  <c r="I256" i="15"/>
  <c r="F256" i="15"/>
  <c r="O255" i="15"/>
  <c r="L255" i="15"/>
  <c r="I255" i="15"/>
  <c r="F255" i="15"/>
  <c r="O254" i="15"/>
  <c r="L254" i="15"/>
  <c r="I254" i="15"/>
  <c r="F254" i="15"/>
  <c r="O253" i="15"/>
  <c r="O252" i="15" s="1"/>
  <c r="O251" i="15" s="1"/>
  <c r="L253" i="15"/>
  <c r="I253" i="15"/>
  <c r="I252" i="15" s="1"/>
  <c r="F253" i="15"/>
  <c r="F252" i="15" s="1"/>
  <c r="N252" i="15"/>
  <c r="N251" i="15" s="1"/>
  <c r="M252" i="15"/>
  <c r="K252" i="15"/>
  <c r="K251" i="15" s="1"/>
  <c r="J252" i="15"/>
  <c r="J251" i="15" s="1"/>
  <c r="H252" i="15"/>
  <c r="H251" i="15" s="1"/>
  <c r="G252" i="15"/>
  <c r="E252" i="15"/>
  <c r="E251" i="15" s="1"/>
  <c r="D252" i="15"/>
  <c r="D251" i="15" s="1"/>
  <c r="M251" i="15"/>
  <c r="G251" i="15"/>
  <c r="O250" i="15"/>
  <c r="L250" i="15"/>
  <c r="I250" i="15"/>
  <c r="F250" i="15"/>
  <c r="O249" i="15"/>
  <c r="L249" i="15"/>
  <c r="I249" i="15"/>
  <c r="F249" i="15"/>
  <c r="O248" i="15"/>
  <c r="L248" i="15"/>
  <c r="I248" i="15"/>
  <c r="F248" i="15"/>
  <c r="O247" i="15"/>
  <c r="O246" i="15" s="1"/>
  <c r="L247" i="15"/>
  <c r="I247" i="15"/>
  <c r="I246" i="15" s="1"/>
  <c r="F247" i="15"/>
  <c r="N246" i="15"/>
  <c r="M246" i="15"/>
  <c r="K246" i="15"/>
  <c r="J246" i="15"/>
  <c r="H246" i="15"/>
  <c r="G246" i="15"/>
  <c r="E246" i="15"/>
  <c r="D246" i="15"/>
  <c r="O245" i="15"/>
  <c r="L245" i="15"/>
  <c r="I245" i="15"/>
  <c r="F245" i="15"/>
  <c r="O244" i="15"/>
  <c r="L244" i="15"/>
  <c r="I244" i="15"/>
  <c r="F244" i="15"/>
  <c r="O243" i="15"/>
  <c r="L243" i="15"/>
  <c r="I243" i="15"/>
  <c r="F243" i="15"/>
  <c r="O242" i="15"/>
  <c r="L242" i="15"/>
  <c r="I242" i="15"/>
  <c r="F242" i="15"/>
  <c r="O241" i="15"/>
  <c r="L241" i="15"/>
  <c r="I241" i="15"/>
  <c r="F241" i="15"/>
  <c r="O240" i="15"/>
  <c r="L240" i="15"/>
  <c r="I240" i="15"/>
  <c r="F240" i="15"/>
  <c r="O239" i="15"/>
  <c r="L239" i="15"/>
  <c r="I239" i="15"/>
  <c r="I238" i="15" s="1"/>
  <c r="F239" i="15"/>
  <c r="N238" i="15"/>
  <c r="M238" i="15"/>
  <c r="K238" i="15"/>
  <c r="J238" i="15"/>
  <c r="H238" i="15"/>
  <c r="G238" i="15"/>
  <c r="E238" i="15"/>
  <c r="D238" i="15"/>
  <c r="O237" i="15"/>
  <c r="L237" i="15"/>
  <c r="I237" i="15"/>
  <c r="F237" i="15"/>
  <c r="O236" i="15"/>
  <c r="L236" i="15"/>
  <c r="L235" i="15" s="1"/>
  <c r="I236" i="15"/>
  <c r="F236" i="15"/>
  <c r="O235" i="15"/>
  <c r="N235" i="15"/>
  <c r="M235" i="15"/>
  <c r="K235" i="15"/>
  <c r="J235" i="15"/>
  <c r="H235" i="15"/>
  <c r="G235" i="15"/>
  <c r="F235" i="15"/>
  <c r="E235" i="15"/>
  <c r="D235" i="15"/>
  <c r="O234" i="15"/>
  <c r="L234" i="15"/>
  <c r="I234" i="15"/>
  <c r="F234" i="15"/>
  <c r="O233" i="15"/>
  <c r="N233" i="15"/>
  <c r="M233" i="15"/>
  <c r="L233" i="15"/>
  <c r="K233" i="15"/>
  <c r="J233" i="15"/>
  <c r="I233" i="15"/>
  <c r="H233" i="15"/>
  <c r="G233" i="15"/>
  <c r="G231" i="15" s="1"/>
  <c r="E233" i="15"/>
  <c r="D233" i="15"/>
  <c r="O232" i="15"/>
  <c r="L232" i="15"/>
  <c r="I232" i="15"/>
  <c r="F232" i="15"/>
  <c r="K231" i="15"/>
  <c r="O229" i="15"/>
  <c r="L229" i="15"/>
  <c r="I229" i="15"/>
  <c r="F229" i="15"/>
  <c r="O228" i="15"/>
  <c r="L228" i="15"/>
  <c r="L227" i="15" s="1"/>
  <c r="I228" i="15"/>
  <c r="I227" i="15" s="1"/>
  <c r="F228" i="15"/>
  <c r="O227" i="15"/>
  <c r="N227" i="15"/>
  <c r="M227" i="15"/>
  <c r="K227" i="15"/>
  <c r="J227" i="15"/>
  <c r="H227" i="15"/>
  <c r="G227" i="15"/>
  <c r="F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F220" i="15"/>
  <c r="O219" i="15"/>
  <c r="L219" i="15"/>
  <c r="I219" i="15"/>
  <c r="F219" i="15"/>
  <c r="O218" i="15"/>
  <c r="L218" i="15"/>
  <c r="I218" i="15"/>
  <c r="F218" i="15"/>
  <c r="O217" i="15"/>
  <c r="O216" i="15" s="1"/>
  <c r="L217" i="15"/>
  <c r="I217" i="15"/>
  <c r="F217" i="15"/>
  <c r="N216" i="15"/>
  <c r="M216" i="15"/>
  <c r="K216" i="15"/>
  <c r="J216" i="15"/>
  <c r="H216" i="15"/>
  <c r="G216" i="15"/>
  <c r="E216" i="15"/>
  <c r="D216" i="15"/>
  <c r="O215" i="15"/>
  <c r="L215" i="15"/>
  <c r="I215" i="15"/>
  <c r="F215" i="15"/>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C207" i="15" s="1"/>
  <c r="F207" i="15"/>
  <c r="O206" i="15"/>
  <c r="L206" i="15"/>
  <c r="I206" i="15"/>
  <c r="F206" i="15"/>
  <c r="N205" i="15"/>
  <c r="M205" i="15"/>
  <c r="K205" i="15"/>
  <c r="J205" i="15"/>
  <c r="H205" i="15"/>
  <c r="G205" i="15"/>
  <c r="E205" i="15"/>
  <c r="D205" i="15"/>
  <c r="O203" i="15"/>
  <c r="L203" i="15"/>
  <c r="I203" i="15"/>
  <c r="C203" i="15" s="1"/>
  <c r="F203" i="15"/>
  <c r="O202" i="15"/>
  <c r="L202" i="15"/>
  <c r="I202" i="15"/>
  <c r="F202" i="15"/>
  <c r="O201" i="15"/>
  <c r="L201" i="15"/>
  <c r="I201" i="15"/>
  <c r="F201" i="15"/>
  <c r="O200" i="15"/>
  <c r="L200" i="15"/>
  <c r="I200" i="15"/>
  <c r="F200" i="15"/>
  <c r="O199" i="15"/>
  <c r="O198" i="15" s="1"/>
  <c r="L199" i="15"/>
  <c r="I199" i="15"/>
  <c r="I198" i="15" s="1"/>
  <c r="F199" i="15"/>
  <c r="N198" i="15"/>
  <c r="N196" i="15" s="1"/>
  <c r="M198" i="15"/>
  <c r="K198" i="15"/>
  <c r="K196" i="15" s="1"/>
  <c r="J198" i="15"/>
  <c r="J196" i="15" s="1"/>
  <c r="H198" i="15"/>
  <c r="H196" i="15" s="1"/>
  <c r="G198" i="15"/>
  <c r="G196" i="15" s="1"/>
  <c r="F198" i="15"/>
  <c r="E198" i="15"/>
  <c r="D198" i="15"/>
  <c r="D196" i="15" s="1"/>
  <c r="O197" i="15"/>
  <c r="L197" i="15"/>
  <c r="I197" i="15"/>
  <c r="F197" i="15"/>
  <c r="M196" i="15"/>
  <c r="E196" i="15"/>
  <c r="O193" i="15"/>
  <c r="L193" i="15"/>
  <c r="L192" i="15" s="1"/>
  <c r="L191" i="15" s="1"/>
  <c r="I193" i="15"/>
  <c r="I192" i="15" s="1"/>
  <c r="I191" i="15" s="1"/>
  <c r="F193" i="15"/>
  <c r="O192" i="15"/>
  <c r="O191" i="15" s="1"/>
  <c r="N192" i="15"/>
  <c r="N191" i="15" s="1"/>
  <c r="M192" i="15"/>
  <c r="K192" i="15"/>
  <c r="K191" i="15" s="1"/>
  <c r="J192" i="15"/>
  <c r="J191" i="15" s="1"/>
  <c r="H192" i="15"/>
  <c r="G192" i="15"/>
  <c r="G191" i="15" s="1"/>
  <c r="F192" i="15"/>
  <c r="E192" i="15"/>
  <c r="D192" i="15"/>
  <c r="D191" i="15" s="1"/>
  <c r="M191" i="15"/>
  <c r="H191" i="15"/>
  <c r="E191" i="15"/>
  <c r="O190" i="15"/>
  <c r="L190" i="15"/>
  <c r="I190" i="15"/>
  <c r="F190" i="15"/>
  <c r="O189" i="15"/>
  <c r="L189" i="15"/>
  <c r="L188" i="15" s="1"/>
  <c r="I189" i="15"/>
  <c r="F189" i="15"/>
  <c r="O188" i="15"/>
  <c r="N188" i="15"/>
  <c r="M188" i="15"/>
  <c r="M187" i="15" s="1"/>
  <c r="K188" i="15"/>
  <c r="J188" i="15"/>
  <c r="H188" i="15"/>
  <c r="G188" i="15"/>
  <c r="E188" i="15"/>
  <c r="D188" i="15"/>
  <c r="O186" i="15"/>
  <c r="L186" i="15"/>
  <c r="I186" i="15"/>
  <c r="F186" i="15"/>
  <c r="O185" i="15"/>
  <c r="O184" i="15" s="1"/>
  <c r="L185" i="15"/>
  <c r="L184" i="15" s="1"/>
  <c r="I185" i="15"/>
  <c r="F185" i="15"/>
  <c r="N184" i="15"/>
  <c r="M184" i="15"/>
  <c r="K184" i="15"/>
  <c r="J184" i="15"/>
  <c r="H184" i="15"/>
  <c r="G184" i="15"/>
  <c r="E184" i="15"/>
  <c r="D184" i="15"/>
  <c r="O183" i="15"/>
  <c r="L183" i="15"/>
  <c r="I183" i="15"/>
  <c r="F183" i="15"/>
  <c r="O182" i="15"/>
  <c r="L182" i="15"/>
  <c r="I182" i="15"/>
  <c r="F182" i="15"/>
  <c r="O181" i="15"/>
  <c r="L181" i="15"/>
  <c r="I181" i="15"/>
  <c r="F181" i="15"/>
  <c r="O180" i="15"/>
  <c r="O179" i="15" s="1"/>
  <c r="L180" i="15"/>
  <c r="I180" i="15"/>
  <c r="I179" i="15" s="1"/>
  <c r="F180" i="15"/>
  <c r="N179" i="15"/>
  <c r="M179" i="15"/>
  <c r="K179" i="15"/>
  <c r="J179" i="15"/>
  <c r="H179" i="15"/>
  <c r="G179" i="15"/>
  <c r="E179" i="15"/>
  <c r="D179" i="15"/>
  <c r="O178" i="15"/>
  <c r="L178" i="15"/>
  <c r="I178" i="15"/>
  <c r="F178" i="15"/>
  <c r="O177" i="15"/>
  <c r="L177" i="15"/>
  <c r="I177" i="15"/>
  <c r="F177" i="15"/>
  <c r="O176" i="15"/>
  <c r="O175" i="15" s="1"/>
  <c r="L176" i="15"/>
  <c r="I176" i="15"/>
  <c r="I175" i="15" s="1"/>
  <c r="F176" i="15"/>
  <c r="F175" i="15" s="1"/>
  <c r="N175" i="15"/>
  <c r="M175" i="15"/>
  <c r="M174" i="15" s="1"/>
  <c r="M173" i="15" s="1"/>
  <c r="K175" i="15"/>
  <c r="J175" i="15"/>
  <c r="H175" i="15"/>
  <c r="H174" i="15" s="1"/>
  <c r="G175" i="15"/>
  <c r="G174" i="15" s="1"/>
  <c r="G173" i="15" s="1"/>
  <c r="E175" i="15"/>
  <c r="D175" i="15"/>
  <c r="O172" i="15"/>
  <c r="L172" i="15"/>
  <c r="I172" i="15"/>
  <c r="F172" i="15"/>
  <c r="O171" i="15"/>
  <c r="L171" i="15"/>
  <c r="I171" i="15"/>
  <c r="F171" i="15"/>
  <c r="O170" i="15"/>
  <c r="L170" i="15"/>
  <c r="I170" i="15"/>
  <c r="F170" i="15"/>
  <c r="O169" i="15"/>
  <c r="L169" i="15"/>
  <c r="I169" i="15"/>
  <c r="F169" i="15"/>
  <c r="O168" i="15"/>
  <c r="L168" i="15"/>
  <c r="I168" i="15"/>
  <c r="F168" i="15"/>
  <c r="O167" i="15"/>
  <c r="L167" i="15"/>
  <c r="I167" i="15"/>
  <c r="F167" i="15"/>
  <c r="N166" i="15"/>
  <c r="M166" i="15"/>
  <c r="M165" i="15" s="1"/>
  <c r="K166" i="15"/>
  <c r="J166" i="15"/>
  <c r="J165" i="15" s="1"/>
  <c r="H166" i="15"/>
  <c r="H165" i="15" s="1"/>
  <c r="G166" i="15"/>
  <c r="G165" i="15" s="1"/>
  <c r="E166" i="15"/>
  <c r="E165" i="15" s="1"/>
  <c r="D166" i="15"/>
  <c r="D165" i="15" s="1"/>
  <c r="N165" i="15"/>
  <c r="K165" i="15"/>
  <c r="O164" i="15"/>
  <c r="L164" i="15"/>
  <c r="I164" i="15"/>
  <c r="F164" i="15"/>
  <c r="O163" i="15"/>
  <c r="L163" i="15"/>
  <c r="I163" i="15"/>
  <c r="F163" i="15"/>
  <c r="O162" i="15"/>
  <c r="L162" i="15"/>
  <c r="I162" i="15"/>
  <c r="F162" i="15"/>
  <c r="C162" i="15" s="1"/>
  <c r="O161" i="15"/>
  <c r="L161" i="15"/>
  <c r="I161" i="15"/>
  <c r="I160" i="15" s="1"/>
  <c r="F161" i="15"/>
  <c r="O160" i="15"/>
  <c r="N160" i="15"/>
  <c r="M160" i="15"/>
  <c r="K160" i="15"/>
  <c r="J160" i="15"/>
  <c r="H160" i="15"/>
  <c r="G160" i="15"/>
  <c r="F160" i="15"/>
  <c r="E160" i="15"/>
  <c r="D160"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L152" i="15"/>
  <c r="I152" i="15"/>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O144" i="15" s="1"/>
  <c r="L145" i="15"/>
  <c r="L144" i="15" s="1"/>
  <c r="I145" i="15"/>
  <c r="F145" i="15"/>
  <c r="N144" i="15"/>
  <c r="M144" i="15"/>
  <c r="K144" i="15"/>
  <c r="J144" i="15"/>
  <c r="H144" i="15"/>
  <c r="G144" i="15"/>
  <c r="E144" i="15"/>
  <c r="D144" i="15"/>
  <c r="O143" i="15"/>
  <c r="L143" i="15"/>
  <c r="I143" i="15"/>
  <c r="F143" i="15"/>
  <c r="O142" i="15"/>
  <c r="L142" i="15"/>
  <c r="L141" i="15" s="1"/>
  <c r="I142" i="15"/>
  <c r="I141" i="15" s="1"/>
  <c r="F142" i="15"/>
  <c r="O141" i="15"/>
  <c r="N141" i="15"/>
  <c r="M141" i="15"/>
  <c r="K141" i="15"/>
  <c r="J141" i="15"/>
  <c r="H141" i="15"/>
  <c r="G141" i="15"/>
  <c r="F141" i="15"/>
  <c r="E141" i="15"/>
  <c r="D141" i="15"/>
  <c r="O140" i="15"/>
  <c r="L140" i="15"/>
  <c r="I140" i="15"/>
  <c r="F140" i="15"/>
  <c r="O139" i="15"/>
  <c r="L139" i="15"/>
  <c r="I139" i="15"/>
  <c r="F139" i="15"/>
  <c r="O138" i="15"/>
  <c r="L138" i="15"/>
  <c r="I138" i="15"/>
  <c r="F138" i="15"/>
  <c r="O137" i="15"/>
  <c r="O136" i="15" s="1"/>
  <c r="L137" i="15"/>
  <c r="L136" i="15" s="1"/>
  <c r="I137" i="15"/>
  <c r="I136" i="15" s="1"/>
  <c r="F137" i="15"/>
  <c r="N136" i="15"/>
  <c r="M136" i="15"/>
  <c r="K136" i="15"/>
  <c r="J136" i="15"/>
  <c r="H136" i="15"/>
  <c r="G136" i="15"/>
  <c r="E136" i="15"/>
  <c r="D136" i="15"/>
  <c r="O135" i="15"/>
  <c r="L135" i="15"/>
  <c r="I135" i="15"/>
  <c r="F135" i="15"/>
  <c r="O134" i="15"/>
  <c r="L134" i="15"/>
  <c r="I134" i="15"/>
  <c r="F134" i="15"/>
  <c r="O133" i="15"/>
  <c r="L133" i="15"/>
  <c r="I133" i="15"/>
  <c r="F133" i="15"/>
  <c r="O132" i="15"/>
  <c r="L132" i="15"/>
  <c r="L131" i="15" s="1"/>
  <c r="I132" i="15"/>
  <c r="F132" i="15"/>
  <c r="N131" i="15"/>
  <c r="M131" i="15"/>
  <c r="M130" i="15" s="1"/>
  <c r="K131" i="15"/>
  <c r="J131" i="15"/>
  <c r="H131" i="15"/>
  <c r="G131" i="15"/>
  <c r="E131" i="15"/>
  <c r="D131" i="15"/>
  <c r="O129" i="15"/>
  <c r="O128" i="15" s="1"/>
  <c r="L129" i="15"/>
  <c r="L128" i="15" s="1"/>
  <c r="I129" i="15"/>
  <c r="I128" i="15" s="1"/>
  <c r="F129" i="15"/>
  <c r="N128" i="15"/>
  <c r="M128" i="15"/>
  <c r="K128" i="15"/>
  <c r="J128" i="15"/>
  <c r="H128" i="15"/>
  <c r="G128" i="15"/>
  <c r="E128" i="15"/>
  <c r="D128" i="15"/>
  <c r="O127" i="15"/>
  <c r="L127" i="15"/>
  <c r="I127" i="15"/>
  <c r="F127" i="15"/>
  <c r="O126" i="15"/>
  <c r="L126" i="15"/>
  <c r="I126" i="15"/>
  <c r="F126" i="15"/>
  <c r="O125" i="15"/>
  <c r="L125" i="15"/>
  <c r="I125" i="15"/>
  <c r="F125" i="15"/>
  <c r="O124" i="15"/>
  <c r="L124" i="15"/>
  <c r="I124" i="15"/>
  <c r="F124" i="15"/>
  <c r="O123" i="15"/>
  <c r="L123" i="15"/>
  <c r="I123" i="15"/>
  <c r="I122" i="15" s="1"/>
  <c r="F123" i="15"/>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L117" i="15"/>
  <c r="I117" i="15"/>
  <c r="I116" i="15" s="1"/>
  <c r="F117" i="15"/>
  <c r="N116" i="15"/>
  <c r="M116" i="15"/>
  <c r="K116" i="15"/>
  <c r="J116" i="15"/>
  <c r="H116" i="15"/>
  <c r="G116" i="15"/>
  <c r="E116" i="15"/>
  <c r="D116" i="15"/>
  <c r="O115" i="15"/>
  <c r="L115" i="15"/>
  <c r="I115" i="15"/>
  <c r="F115" i="15"/>
  <c r="O114" i="15"/>
  <c r="L114" i="15"/>
  <c r="I114" i="15"/>
  <c r="F114" i="15"/>
  <c r="O113" i="15"/>
  <c r="L113" i="15"/>
  <c r="L112" i="15" s="1"/>
  <c r="I113" i="15"/>
  <c r="F113" i="15"/>
  <c r="O112" i="15"/>
  <c r="N112" i="15"/>
  <c r="M112" i="15"/>
  <c r="K112" i="15"/>
  <c r="J112" i="15"/>
  <c r="H112" i="15"/>
  <c r="G112" i="15"/>
  <c r="F112" i="15"/>
  <c r="E112" i="15"/>
  <c r="D112" i="15"/>
  <c r="O111" i="15"/>
  <c r="L111" i="15"/>
  <c r="I111" i="15"/>
  <c r="F111" i="15"/>
  <c r="O110" i="15"/>
  <c r="L110" i="15"/>
  <c r="I110" i="15"/>
  <c r="F110" i="15"/>
  <c r="O109" i="15"/>
  <c r="L109" i="15"/>
  <c r="I109" i="15"/>
  <c r="F109" i="15"/>
  <c r="C109" i="15"/>
  <c r="O108" i="15"/>
  <c r="L108" i="15"/>
  <c r="I108" i="15"/>
  <c r="F108" i="15"/>
  <c r="C108" i="15" s="1"/>
  <c r="O107" i="15"/>
  <c r="L107" i="15"/>
  <c r="I107" i="15"/>
  <c r="F107" i="15"/>
  <c r="O106" i="15"/>
  <c r="L106" i="15"/>
  <c r="I106" i="15"/>
  <c r="F106" i="15"/>
  <c r="O105" i="15"/>
  <c r="L105" i="15"/>
  <c r="I105" i="15"/>
  <c r="F105" i="15"/>
  <c r="C105" i="15" s="1"/>
  <c r="O104" i="15"/>
  <c r="L104" i="15"/>
  <c r="L103" i="15" s="1"/>
  <c r="I104" i="15"/>
  <c r="I103" i="15" s="1"/>
  <c r="F104" i="15"/>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O98" i="15"/>
  <c r="L98" i="15"/>
  <c r="I98" i="15"/>
  <c r="F98" i="15"/>
  <c r="O97" i="15"/>
  <c r="L97" i="15"/>
  <c r="I97" i="15"/>
  <c r="F97" i="15"/>
  <c r="C97" i="15" s="1"/>
  <c r="O96" i="15"/>
  <c r="L96" i="15"/>
  <c r="I96" i="15"/>
  <c r="F96" i="15"/>
  <c r="N95" i="15"/>
  <c r="M95" i="15"/>
  <c r="K95" i="15"/>
  <c r="J95" i="15"/>
  <c r="H95" i="15"/>
  <c r="G95" i="15"/>
  <c r="E95" i="15"/>
  <c r="D95" i="15"/>
  <c r="O94" i="15"/>
  <c r="L94" i="15"/>
  <c r="I94" i="15"/>
  <c r="F94" i="15"/>
  <c r="O93" i="15"/>
  <c r="L93" i="15"/>
  <c r="I93" i="15"/>
  <c r="F93" i="15"/>
  <c r="O92" i="15"/>
  <c r="L92" i="15"/>
  <c r="I92" i="15"/>
  <c r="F92" i="15"/>
  <c r="O91" i="15"/>
  <c r="L91" i="15"/>
  <c r="I91" i="15"/>
  <c r="F91" i="15"/>
  <c r="O90" i="15"/>
  <c r="L90" i="15"/>
  <c r="I90" i="15"/>
  <c r="F90" i="15"/>
  <c r="N89" i="15"/>
  <c r="M89" i="15"/>
  <c r="K89" i="15"/>
  <c r="J89" i="15"/>
  <c r="H89" i="15"/>
  <c r="G89" i="15"/>
  <c r="E89" i="15"/>
  <c r="D89" i="15"/>
  <c r="O88" i="15"/>
  <c r="L88" i="15"/>
  <c r="I88" i="15"/>
  <c r="F88" i="15"/>
  <c r="O87" i="15"/>
  <c r="L87" i="15"/>
  <c r="I87" i="15"/>
  <c r="F87" i="15"/>
  <c r="O86" i="15"/>
  <c r="L86" i="15"/>
  <c r="I86" i="15"/>
  <c r="F86" i="15"/>
  <c r="O85" i="15"/>
  <c r="L85" i="15"/>
  <c r="I85" i="15"/>
  <c r="I84" i="15" s="1"/>
  <c r="F85" i="15"/>
  <c r="F84" i="15" s="1"/>
  <c r="N84" i="15"/>
  <c r="M84" i="15"/>
  <c r="K84" i="15"/>
  <c r="J84" i="15"/>
  <c r="H84" i="15"/>
  <c r="G84" i="15"/>
  <c r="E84" i="15"/>
  <c r="D84" i="15"/>
  <c r="O82" i="15"/>
  <c r="L82" i="15"/>
  <c r="I82" i="15"/>
  <c r="F82" i="15"/>
  <c r="O81" i="15"/>
  <c r="L81" i="15"/>
  <c r="L80" i="15" s="1"/>
  <c r="I81" i="15"/>
  <c r="I80" i="15" s="1"/>
  <c r="F81" i="15"/>
  <c r="N80" i="15"/>
  <c r="M80" i="15"/>
  <c r="K80" i="15"/>
  <c r="J80" i="15"/>
  <c r="H80" i="15"/>
  <c r="G80" i="15"/>
  <c r="E80" i="15"/>
  <c r="D80" i="15"/>
  <c r="O79" i="15"/>
  <c r="L79" i="15"/>
  <c r="I79" i="15"/>
  <c r="F79" i="15"/>
  <c r="O78" i="15"/>
  <c r="O77" i="15" s="1"/>
  <c r="L78" i="15"/>
  <c r="I78" i="15"/>
  <c r="I77" i="15" s="1"/>
  <c r="F78" i="15"/>
  <c r="F77" i="15" s="1"/>
  <c r="N77" i="15"/>
  <c r="M77" i="15"/>
  <c r="M76" i="15" s="1"/>
  <c r="K77" i="15"/>
  <c r="J77" i="15"/>
  <c r="H77" i="15"/>
  <c r="H76" i="15" s="1"/>
  <c r="G77" i="15"/>
  <c r="G76" i="15" s="1"/>
  <c r="E77" i="15"/>
  <c r="D77" i="15"/>
  <c r="D76" i="15" s="1"/>
  <c r="O74" i="15"/>
  <c r="L74" i="15"/>
  <c r="I74" i="15"/>
  <c r="C74" i="15" s="1"/>
  <c r="F74" i="15"/>
  <c r="O73" i="15"/>
  <c r="L73" i="15"/>
  <c r="I73" i="15"/>
  <c r="F73" i="15"/>
  <c r="O72" i="15"/>
  <c r="L72" i="15"/>
  <c r="I72" i="15"/>
  <c r="F72" i="15"/>
  <c r="O71" i="15"/>
  <c r="L71" i="15"/>
  <c r="I71" i="15"/>
  <c r="F71" i="15"/>
  <c r="O70" i="15"/>
  <c r="L70" i="15"/>
  <c r="L69" i="15" s="1"/>
  <c r="I70" i="15"/>
  <c r="F70" i="15"/>
  <c r="N69" i="15"/>
  <c r="N67" i="15" s="1"/>
  <c r="M69" i="15"/>
  <c r="M67" i="15" s="1"/>
  <c r="K69" i="15"/>
  <c r="K67" i="15" s="1"/>
  <c r="J69" i="15"/>
  <c r="H69" i="15"/>
  <c r="H67" i="15" s="1"/>
  <c r="G69" i="15"/>
  <c r="G67" i="15" s="1"/>
  <c r="E69" i="15"/>
  <c r="E67" i="15" s="1"/>
  <c r="D69" i="15"/>
  <c r="O68" i="15"/>
  <c r="L68" i="15"/>
  <c r="I68" i="15"/>
  <c r="F68" i="15"/>
  <c r="J67" i="15"/>
  <c r="D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I59" i="15"/>
  <c r="F59" i="15"/>
  <c r="N58" i="15"/>
  <c r="M58" i="15"/>
  <c r="K58" i="15"/>
  <c r="J58" i="15"/>
  <c r="H58" i="15"/>
  <c r="G58" i="15"/>
  <c r="E58" i="15"/>
  <c r="D58" i="15"/>
  <c r="O57" i="15"/>
  <c r="L57" i="15"/>
  <c r="I57" i="15"/>
  <c r="F57" i="15"/>
  <c r="O56" i="15"/>
  <c r="O55" i="15" s="1"/>
  <c r="L56" i="15"/>
  <c r="I56" i="15"/>
  <c r="F56" i="15"/>
  <c r="N55" i="15"/>
  <c r="N54" i="15" s="1"/>
  <c r="M55" i="15"/>
  <c r="L55" i="15"/>
  <c r="K55" i="15"/>
  <c r="J55" i="15"/>
  <c r="H55" i="15"/>
  <c r="G55" i="15"/>
  <c r="G54" i="15" s="1"/>
  <c r="E55" i="15"/>
  <c r="D55" i="15"/>
  <c r="M54" i="15"/>
  <c r="O47" i="15"/>
  <c r="C47" i="15" s="1"/>
  <c r="O46" i="15"/>
  <c r="C46" i="15" s="1"/>
  <c r="N45" i="15"/>
  <c r="M45" i="15"/>
  <c r="L44" i="15"/>
  <c r="L43" i="15" s="1"/>
  <c r="I44" i="15"/>
  <c r="I43" i="15" s="1"/>
  <c r="F44" i="15"/>
  <c r="K43" i="15"/>
  <c r="J43" i="15"/>
  <c r="H43" i="15"/>
  <c r="G43" i="15"/>
  <c r="F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C32" i="15" s="1"/>
  <c r="K31" i="15"/>
  <c r="J31" i="15"/>
  <c r="L30" i="15"/>
  <c r="C30" i="15" s="1"/>
  <c r="L29" i="15"/>
  <c r="C29" i="15" s="1"/>
  <c r="L28" i="15"/>
  <c r="C28" i="15" s="1"/>
  <c r="K27" i="15"/>
  <c r="J27" i="15"/>
  <c r="F25" i="15"/>
  <c r="C25" i="15" s="1"/>
  <c r="I24" i="15"/>
  <c r="O23" i="15"/>
  <c r="L23" i="15"/>
  <c r="I23" i="15"/>
  <c r="F23" i="15"/>
  <c r="O22" i="15"/>
  <c r="L22" i="15"/>
  <c r="L21" i="15" s="1"/>
  <c r="I22" i="15"/>
  <c r="F22" i="15"/>
  <c r="F21" i="15" s="1"/>
  <c r="N21" i="15"/>
  <c r="M21" i="15"/>
  <c r="M289" i="15" s="1"/>
  <c r="M288" i="15" s="1"/>
  <c r="K21" i="15"/>
  <c r="J21" i="15"/>
  <c r="J289" i="15" s="1"/>
  <c r="J288" i="15" s="1"/>
  <c r="H21" i="15"/>
  <c r="H289" i="15" s="1"/>
  <c r="H288" i="15" s="1"/>
  <c r="G21" i="15"/>
  <c r="G289" i="15" s="1"/>
  <c r="E21" i="15"/>
  <c r="E289" i="15" s="1"/>
  <c r="E288" i="15" s="1"/>
  <c r="D21" i="15"/>
  <c r="N20" i="15"/>
  <c r="J231" i="15" l="1"/>
  <c r="J26" i="15"/>
  <c r="N53" i="15"/>
  <c r="D83" i="15"/>
  <c r="C124" i="15"/>
  <c r="C275" i="15"/>
  <c r="E54" i="15"/>
  <c r="E53" i="15" s="1"/>
  <c r="C164" i="15"/>
  <c r="K259" i="15"/>
  <c r="C91" i="15"/>
  <c r="C163" i="15"/>
  <c r="E187" i="15"/>
  <c r="N231" i="15"/>
  <c r="C279" i="15"/>
  <c r="C291" i="15"/>
  <c r="C295" i="15"/>
  <c r="C297" i="15"/>
  <c r="D54" i="15"/>
  <c r="D53" i="15" s="1"/>
  <c r="J54" i="15"/>
  <c r="J130" i="15"/>
  <c r="G187" i="15"/>
  <c r="C215" i="15"/>
  <c r="J204" i="15"/>
  <c r="C239" i="15"/>
  <c r="K270" i="15"/>
  <c r="K269" i="15" s="1"/>
  <c r="C63" i="15"/>
  <c r="C153" i="15"/>
  <c r="N174" i="15"/>
  <c r="N173" i="15" s="1"/>
  <c r="K187" i="15"/>
  <c r="F196" i="15"/>
  <c r="K54" i="15"/>
  <c r="M53" i="15"/>
  <c r="C172" i="15"/>
  <c r="C271" i="15"/>
  <c r="H270" i="15"/>
  <c r="H269" i="15" s="1"/>
  <c r="D187" i="15"/>
  <c r="K289" i="15"/>
  <c r="K288" i="15" s="1"/>
  <c r="C23" i="15"/>
  <c r="C62" i="15"/>
  <c r="O58" i="15"/>
  <c r="O54" i="15" s="1"/>
  <c r="I76" i="15"/>
  <c r="E76" i="15"/>
  <c r="J76" i="15"/>
  <c r="G83" i="15"/>
  <c r="C129" i="15"/>
  <c r="H130" i="15"/>
  <c r="C145" i="15"/>
  <c r="C149" i="15"/>
  <c r="C168" i="15"/>
  <c r="C199" i="15"/>
  <c r="M204" i="15"/>
  <c r="M195" i="15" s="1"/>
  <c r="C223" i="15"/>
  <c r="C249" i="15"/>
  <c r="C255" i="15"/>
  <c r="C267" i="15"/>
  <c r="E269" i="15"/>
  <c r="O89" i="15"/>
  <c r="C99" i="15"/>
  <c r="N130" i="15"/>
  <c r="C157" i="15"/>
  <c r="O196" i="15"/>
  <c r="H204" i="15"/>
  <c r="C219" i="15"/>
  <c r="L216" i="15"/>
  <c r="C243" i="15"/>
  <c r="E259" i="15"/>
  <c r="C263" i="15"/>
  <c r="L270" i="15"/>
  <c r="L269" i="15" s="1"/>
  <c r="C274" i="15"/>
  <c r="K230" i="15"/>
  <c r="J20" i="15"/>
  <c r="K53" i="15"/>
  <c r="C71" i="15"/>
  <c r="C73" i="15"/>
  <c r="O84" i="15"/>
  <c r="O21" i="15"/>
  <c r="O289" i="15" s="1"/>
  <c r="K26" i="15"/>
  <c r="C44" i="15"/>
  <c r="H54" i="15"/>
  <c r="H53" i="15" s="1"/>
  <c r="L58" i="15"/>
  <c r="J83" i="15"/>
  <c r="C88" i="15"/>
  <c r="F95" i="15"/>
  <c r="C120" i="15"/>
  <c r="C123" i="15"/>
  <c r="C133" i="15"/>
  <c r="C137" i="15"/>
  <c r="L151" i="15"/>
  <c r="K174" i="15"/>
  <c r="K173" i="15" s="1"/>
  <c r="E174" i="15"/>
  <c r="E173" i="15" s="1"/>
  <c r="J174" i="15"/>
  <c r="J173" i="15" s="1"/>
  <c r="H187" i="15"/>
  <c r="L187" i="15"/>
  <c r="O187" i="15"/>
  <c r="D204" i="15"/>
  <c r="D195" i="15" s="1"/>
  <c r="C211" i="15"/>
  <c r="C214" i="15"/>
  <c r="N204" i="15"/>
  <c r="C262" i="15"/>
  <c r="M270" i="15"/>
  <c r="M269" i="15" s="1"/>
  <c r="O276" i="15"/>
  <c r="C180" i="15"/>
  <c r="C227" i="15"/>
  <c r="L252" i="15"/>
  <c r="L251" i="15" s="1"/>
  <c r="I290" i="15"/>
  <c r="D289" i="15"/>
  <c r="D288" i="15" s="1"/>
  <c r="I21" i="15"/>
  <c r="C21" i="15" s="1"/>
  <c r="N289" i="15"/>
  <c r="N288" i="15" s="1"/>
  <c r="C60" i="15"/>
  <c r="C72" i="15"/>
  <c r="L77" i="15"/>
  <c r="L76" i="15" s="1"/>
  <c r="K76" i="15"/>
  <c r="C82" i="15"/>
  <c r="K83" i="15"/>
  <c r="C87" i="15"/>
  <c r="C92" i="15"/>
  <c r="L95" i="15"/>
  <c r="C98" i="15"/>
  <c r="N83" i="15"/>
  <c r="C127" i="15"/>
  <c r="I131" i="15"/>
  <c r="C156" i="15"/>
  <c r="C167" i="15"/>
  <c r="C183" i="15"/>
  <c r="J187" i="15"/>
  <c r="N187" i="15"/>
  <c r="I205" i="15"/>
  <c r="C217" i="15"/>
  <c r="L238" i="15"/>
  <c r="C240" i="15"/>
  <c r="L246" i="15"/>
  <c r="L231" i="15" s="1"/>
  <c r="C254" i="15"/>
  <c r="C266" i="15"/>
  <c r="O264" i="15"/>
  <c r="D269" i="15"/>
  <c r="C292" i="15"/>
  <c r="I55" i="15"/>
  <c r="L264" i="15"/>
  <c r="L259" i="15" s="1"/>
  <c r="L31" i="15"/>
  <c r="C31" i="15" s="1"/>
  <c r="C56" i="15"/>
  <c r="C66" i="15"/>
  <c r="C78" i="15"/>
  <c r="C90" i="15"/>
  <c r="H83" i="15"/>
  <c r="H75" i="15" s="1"/>
  <c r="C111" i="15"/>
  <c r="C121" i="15"/>
  <c r="C140" i="15"/>
  <c r="C148" i="15"/>
  <c r="I166" i="15"/>
  <c r="I165" i="15" s="1"/>
  <c r="C170" i="15"/>
  <c r="C171" i="15"/>
  <c r="C176" i="15"/>
  <c r="C202" i="15"/>
  <c r="E204" i="15"/>
  <c r="E195" i="15" s="1"/>
  <c r="E194" i="15" s="1"/>
  <c r="O205" i="15"/>
  <c r="C222" i="15"/>
  <c r="G204" i="15"/>
  <c r="G195" i="15" s="1"/>
  <c r="K204" i="15"/>
  <c r="K195" i="15" s="1"/>
  <c r="C232" i="15"/>
  <c r="M231" i="15"/>
  <c r="M230" i="15" s="1"/>
  <c r="H231" i="15"/>
  <c r="C241" i="15"/>
  <c r="C244" i="15"/>
  <c r="C247" i="15"/>
  <c r="C258" i="15"/>
  <c r="D259" i="15"/>
  <c r="H259" i="15"/>
  <c r="J269" i="15"/>
  <c r="N269" i="15"/>
  <c r="C284" i="15"/>
  <c r="C285" i="15"/>
  <c r="C296" i="15"/>
  <c r="L198" i="15"/>
  <c r="L196" i="15" s="1"/>
  <c r="H20" i="15"/>
  <c r="G288" i="15"/>
  <c r="G53" i="15"/>
  <c r="F55" i="15"/>
  <c r="C64" i="15"/>
  <c r="J53" i="15"/>
  <c r="C68" i="15"/>
  <c r="F69" i="15"/>
  <c r="F67" i="15" s="1"/>
  <c r="C70" i="15"/>
  <c r="C79" i="15"/>
  <c r="N76" i="15"/>
  <c r="O80" i="15"/>
  <c r="O76" i="15" s="1"/>
  <c r="C85" i="15"/>
  <c r="C94" i="15"/>
  <c r="I95" i="15"/>
  <c r="F103" i="15"/>
  <c r="O103" i="15"/>
  <c r="C115" i="15"/>
  <c r="C118" i="15"/>
  <c r="O116" i="15"/>
  <c r="F128" i="15"/>
  <c r="C128" i="15" s="1"/>
  <c r="C141" i="15"/>
  <c r="I144" i="15"/>
  <c r="C178" i="15"/>
  <c r="I174" i="15"/>
  <c r="H195" i="15"/>
  <c r="C201" i="15"/>
  <c r="C210" i="15"/>
  <c r="C226" i="15"/>
  <c r="E231" i="15"/>
  <c r="E230" i="15" s="1"/>
  <c r="C245" i="15"/>
  <c r="F276" i="15"/>
  <c r="C276" i="15" s="1"/>
  <c r="C277" i="15"/>
  <c r="C278" i="15"/>
  <c r="I283" i="15"/>
  <c r="C283" i="15" s="1"/>
  <c r="L289" i="15"/>
  <c r="F289" i="15"/>
  <c r="C43" i="15"/>
  <c r="L54" i="15"/>
  <c r="C77" i="15"/>
  <c r="L27" i="15"/>
  <c r="L33" i="15"/>
  <c r="C33" i="15" s="1"/>
  <c r="L36" i="15"/>
  <c r="C36" i="15" s="1"/>
  <c r="F41" i="15"/>
  <c r="C41" i="15" s="1"/>
  <c r="O45" i="15"/>
  <c r="O20" i="15" s="1"/>
  <c r="I58" i="15"/>
  <c r="I54" i="15" s="1"/>
  <c r="F58" i="15"/>
  <c r="C65" i="15"/>
  <c r="L67" i="15"/>
  <c r="C81" i="15"/>
  <c r="F89" i="15"/>
  <c r="C100" i="15"/>
  <c r="C101" i="15"/>
  <c r="C114" i="15"/>
  <c r="C117" i="15"/>
  <c r="L116" i="15"/>
  <c r="D174" i="15"/>
  <c r="D173" i="15" s="1"/>
  <c r="C177" i="15"/>
  <c r="L175" i="15"/>
  <c r="C175" i="15" s="1"/>
  <c r="C182" i="15"/>
  <c r="I260" i="15"/>
  <c r="C261" i="15"/>
  <c r="C298" i="15"/>
  <c r="E20" i="15"/>
  <c r="I20" i="15"/>
  <c r="M20" i="15"/>
  <c r="C22" i="15"/>
  <c r="C61" i="15"/>
  <c r="I69" i="15"/>
  <c r="E83" i="15"/>
  <c r="M83" i="15"/>
  <c r="M75" i="15" s="1"/>
  <c r="I89" i="15"/>
  <c r="C96" i="15"/>
  <c r="O95" i="15"/>
  <c r="C102" i="15"/>
  <c r="C104" i="15"/>
  <c r="C110" i="15"/>
  <c r="I112" i="15"/>
  <c r="C112" i="15" s="1"/>
  <c r="C113" i="15"/>
  <c r="F122" i="15"/>
  <c r="C126" i="15"/>
  <c r="E130" i="15"/>
  <c r="F131" i="15"/>
  <c r="C132" i="15"/>
  <c r="I151" i="15"/>
  <c r="C161" i="15"/>
  <c r="L160" i="15"/>
  <c r="C160" i="15" s="1"/>
  <c r="L166" i="15"/>
  <c r="L165" i="15" s="1"/>
  <c r="C169" i="15"/>
  <c r="O174" i="15"/>
  <c r="O173" i="15" s="1"/>
  <c r="I188" i="15"/>
  <c r="I187" i="15" s="1"/>
  <c r="C189" i="15"/>
  <c r="C119" i="15"/>
  <c r="F116" i="15"/>
  <c r="C181" i="15"/>
  <c r="L179" i="15"/>
  <c r="C186" i="15"/>
  <c r="F184" i="15"/>
  <c r="G20" i="15"/>
  <c r="K20" i="15"/>
  <c r="C57" i="15"/>
  <c r="C59" i="15"/>
  <c r="O69" i="15"/>
  <c r="O67" i="15" s="1"/>
  <c r="F80" i="15"/>
  <c r="F76" i="15" s="1"/>
  <c r="L84" i="15"/>
  <c r="C93" i="15"/>
  <c r="C107" i="15"/>
  <c r="L122" i="15"/>
  <c r="C125" i="15"/>
  <c r="F151" i="15"/>
  <c r="C152" i="15"/>
  <c r="F166" i="15"/>
  <c r="C86" i="15"/>
  <c r="L89" i="15"/>
  <c r="C106" i="15"/>
  <c r="O122" i="15"/>
  <c r="G130" i="15"/>
  <c r="K130" i="15"/>
  <c r="O131" i="15"/>
  <c r="C150" i="15"/>
  <c r="C154" i="15"/>
  <c r="C155" i="15"/>
  <c r="O166" i="15"/>
  <c r="O165" i="15" s="1"/>
  <c r="H173" i="15"/>
  <c r="F179" i="15"/>
  <c r="I184" i="15"/>
  <c r="C185" i="15"/>
  <c r="N195" i="15"/>
  <c r="L205" i="15"/>
  <c r="C218" i="15"/>
  <c r="F216" i="15"/>
  <c r="C206" i="15"/>
  <c r="F205" i="15"/>
  <c r="O204" i="15"/>
  <c r="O195" i="15" s="1"/>
  <c r="D130" i="15"/>
  <c r="D75" i="15" s="1"/>
  <c r="C134" i="15"/>
  <c r="C135" i="15"/>
  <c r="C138" i="15"/>
  <c r="C139" i="15"/>
  <c r="F136" i="15"/>
  <c r="C136" i="15" s="1"/>
  <c r="C142" i="15"/>
  <c r="C143" i="15"/>
  <c r="C146" i="15"/>
  <c r="C147" i="15"/>
  <c r="F144" i="15"/>
  <c r="O151" i="15"/>
  <c r="C158" i="15"/>
  <c r="C159" i="15"/>
  <c r="C190" i="15"/>
  <c r="F188" i="15"/>
  <c r="C193" i="15"/>
  <c r="C242" i="15"/>
  <c r="F238" i="15"/>
  <c r="F270" i="15"/>
  <c r="C282" i="15"/>
  <c r="F281" i="15"/>
  <c r="C281" i="15" s="1"/>
  <c r="J195" i="15"/>
  <c r="C200" i="15"/>
  <c r="C208" i="15"/>
  <c r="C209" i="15"/>
  <c r="I216" i="15"/>
  <c r="C220" i="15"/>
  <c r="C221" i="15"/>
  <c r="C236" i="15"/>
  <c r="D231" i="15"/>
  <c r="C253" i="15"/>
  <c r="J259" i="15"/>
  <c r="J230" i="15" s="1"/>
  <c r="N259" i="15"/>
  <c r="N230" i="15" s="1"/>
  <c r="O260" i="15"/>
  <c r="F264" i="15"/>
  <c r="I264" i="15"/>
  <c r="C265" i="15"/>
  <c r="C268" i="15"/>
  <c r="O270" i="15"/>
  <c r="O269" i="15" s="1"/>
  <c r="C280" i="15"/>
  <c r="O290" i="15"/>
  <c r="F191" i="15"/>
  <c r="C191" i="15" s="1"/>
  <c r="C192" i="15"/>
  <c r="I196" i="15"/>
  <c r="C197" i="15"/>
  <c r="C212" i="15"/>
  <c r="C213" i="15"/>
  <c r="C224" i="15"/>
  <c r="C225" i="15"/>
  <c r="C228" i="15"/>
  <c r="C229" i="15"/>
  <c r="G230" i="15"/>
  <c r="C234" i="15"/>
  <c r="F233" i="15"/>
  <c r="C237" i="15"/>
  <c r="I235" i="15"/>
  <c r="C235" i="15" s="1"/>
  <c r="O238" i="15"/>
  <c r="O231" i="15" s="1"/>
  <c r="C248" i="15"/>
  <c r="C250" i="15"/>
  <c r="F246" i="15"/>
  <c r="F251" i="15"/>
  <c r="C252" i="15"/>
  <c r="I251" i="15"/>
  <c r="C256" i="15"/>
  <c r="C257" i="15"/>
  <c r="I272" i="15"/>
  <c r="I270" i="15" s="1"/>
  <c r="I269" i="15" s="1"/>
  <c r="C273" i="15"/>
  <c r="L290" i="15"/>
  <c r="C293" i="15"/>
  <c r="C294" i="15"/>
  <c r="F290" i="15"/>
  <c r="I83" i="15" l="1"/>
  <c r="K75" i="15"/>
  <c r="K52" i="15" s="1"/>
  <c r="I204" i="15"/>
  <c r="I195" i="15" s="1"/>
  <c r="O53" i="15"/>
  <c r="M194" i="15"/>
  <c r="J75" i="15"/>
  <c r="J286" i="15" s="1"/>
  <c r="N75" i="15"/>
  <c r="N52" i="15" s="1"/>
  <c r="D230" i="15"/>
  <c r="C144" i="15"/>
  <c r="L204" i="15"/>
  <c r="L195" i="15" s="1"/>
  <c r="L194" i="15" s="1"/>
  <c r="G75" i="15"/>
  <c r="G52" i="15" s="1"/>
  <c r="O83" i="15"/>
  <c r="C103" i="15"/>
  <c r="C55" i="15"/>
  <c r="H230" i="15"/>
  <c r="H194" i="15" s="1"/>
  <c r="H51" i="15" s="1"/>
  <c r="H287" i="15" s="1"/>
  <c r="H52" i="15"/>
  <c r="I130" i="15"/>
  <c r="I75" i="15" s="1"/>
  <c r="C290" i="15"/>
  <c r="L53" i="15"/>
  <c r="C95" i="15"/>
  <c r="K194" i="15"/>
  <c r="K51" i="15" s="1"/>
  <c r="L230" i="15"/>
  <c r="C264" i="15"/>
  <c r="C238" i="15"/>
  <c r="C198" i="15"/>
  <c r="C216" i="15"/>
  <c r="C122" i="15"/>
  <c r="O259" i="15"/>
  <c r="O230" i="15" s="1"/>
  <c r="I173" i="15"/>
  <c r="L83" i="15"/>
  <c r="C116" i="15"/>
  <c r="E75" i="15"/>
  <c r="E286" i="15" s="1"/>
  <c r="C246" i="15"/>
  <c r="G194" i="15"/>
  <c r="G51" i="15" s="1"/>
  <c r="D52" i="15"/>
  <c r="C80" i="15"/>
  <c r="C69" i="15"/>
  <c r="C58" i="15"/>
  <c r="I289" i="15"/>
  <c r="I288" i="15" s="1"/>
  <c r="M286" i="15"/>
  <c r="M52" i="15"/>
  <c r="M51" i="15" s="1"/>
  <c r="C89" i="15"/>
  <c r="C272" i="15"/>
  <c r="N194" i="15"/>
  <c r="N51" i="15" s="1"/>
  <c r="F83" i="15"/>
  <c r="C131" i="15"/>
  <c r="F130" i="15"/>
  <c r="I67" i="15"/>
  <c r="I53" i="15" s="1"/>
  <c r="I231" i="15"/>
  <c r="F259" i="15"/>
  <c r="F231" i="15"/>
  <c r="C233" i="15"/>
  <c r="J194" i="15"/>
  <c r="C270" i="15"/>
  <c r="F269" i="15"/>
  <c r="C151" i="15"/>
  <c r="I259" i="15"/>
  <c r="C289" i="15"/>
  <c r="F187" i="15"/>
  <c r="C187" i="15" s="1"/>
  <c r="C188" i="15"/>
  <c r="O130" i="15"/>
  <c r="O75" i="15" s="1"/>
  <c r="O52" i="15" s="1"/>
  <c r="C166" i="15"/>
  <c r="F165" i="15"/>
  <c r="C165" i="15" s="1"/>
  <c r="C260" i="15"/>
  <c r="D194" i="15"/>
  <c r="D51" i="15" s="1"/>
  <c r="D286" i="15"/>
  <c r="C179" i="15"/>
  <c r="F174" i="15"/>
  <c r="C196" i="15"/>
  <c r="C251" i="15"/>
  <c r="C205" i="15"/>
  <c r="F204" i="15"/>
  <c r="C184" i="15"/>
  <c r="L130" i="15"/>
  <c r="L75" i="15" s="1"/>
  <c r="F288" i="15"/>
  <c r="L174" i="15"/>
  <c r="L173" i="15" s="1"/>
  <c r="C45" i="15"/>
  <c r="C27" i="15"/>
  <c r="L26" i="15"/>
  <c r="C76" i="15"/>
  <c r="F54" i="15"/>
  <c r="O288" i="15"/>
  <c r="C84" i="15"/>
  <c r="L288" i="15"/>
  <c r="J52" i="15" l="1"/>
  <c r="K286" i="15"/>
  <c r="J51" i="15"/>
  <c r="H286" i="15"/>
  <c r="N286" i="15"/>
  <c r="L52" i="15"/>
  <c r="L51" i="15" s="1"/>
  <c r="L50" i="15" s="1"/>
  <c r="G286" i="15"/>
  <c r="I230" i="15"/>
  <c r="I286" i="15" s="1"/>
  <c r="C83" i="15"/>
  <c r="H50" i="15"/>
  <c r="I52" i="15"/>
  <c r="E52" i="15"/>
  <c r="E51" i="15" s="1"/>
  <c r="E50" i="15" s="1"/>
  <c r="K50" i="15"/>
  <c r="K287" i="15"/>
  <c r="L286" i="15"/>
  <c r="F230" i="15"/>
  <c r="C230" i="15" s="1"/>
  <c r="C231" i="15"/>
  <c r="N50" i="15"/>
  <c r="N287" i="15"/>
  <c r="D50" i="15"/>
  <c r="D24" i="15"/>
  <c r="D287" i="15" s="1"/>
  <c r="M50" i="15"/>
  <c r="M287" i="15"/>
  <c r="C26" i="15"/>
  <c r="L20" i="15"/>
  <c r="O286" i="15"/>
  <c r="C259" i="15"/>
  <c r="F53" i="15"/>
  <c r="C54" i="15"/>
  <c r="C204" i="15"/>
  <c r="F195" i="15"/>
  <c r="C174" i="15"/>
  <c r="F173" i="15"/>
  <c r="C173" i="15" s="1"/>
  <c r="C67" i="15"/>
  <c r="J50" i="15"/>
  <c r="J287" i="15"/>
  <c r="C130" i="15"/>
  <c r="O194" i="15"/>
  <c r="O51" i="15" s="1"/>
  <c r="E287" i="15"/>
  <c r="F75" i="15"/>
  <c r="C75" i="15" s="1"/>
  <c r="C288" i="15"/>
  <c r="C269" i="15"/>
  <c r="G287" i="15"/>
  <c r="G50" i="15"/>
  <c r="I194" i="15"/>
  <c r="I51" i="15" s="1"/>
  <c r="L287" i="15" l="1"/>
  <c r="O50" i="15"/>
  <c r="O287" i="15"/>
  <c r="F24" i="15"/>
  <c r="D20" i="15"/>
  <c r="I287" i="15"/>
  <c r="I50" i="15"/>
  <c r="F286" i="15"/>
  <c r="C286" i="15" s="1"/>
  <c r="C53" i="15"/>
  <c r="F52" i="15"/>
  <c r="F194" i="15"/>
  <c r="C194" i="15" s="1"/>
  <c r="C195" i="15"/>
  <c r="C52" i="15" l="1"/>
  <c r="F51" i="15"/>
  <c r="C24" i="15"/>
  <c r="F20" i="15"/>
  <c r="C20" i="15" s="1"/>
  <c r="F287" i="15" l="1"/>
  <c r="C287" i="15" s="1"/>
  <c r="F50" i="15"/>
  <c r="C50" i="15" s="1"/>
  <c r="C51" i="15"/>
  <c r="O298" i="14" l="1"/>
  <c r="L298" i="14"/>
  <c r="I298" i="14"/>
  <c r="F298" i="14"/>
  <c r="C298" i="14" s="1"/>
  <c r="O297" i="14"/>
  <c r="L297" i="14"/>
  <c r="I297" i="14"/>
  <c r="F297" i="14"/>
  <c r="O296" i="14"/>
  <c r="L296" i="14"/>
  <c r="I296" i="14"/>
  <c r="F296" i="14"/>
  <c r="O295" i="14"/>
  <c r="L295" i="14"/>
  <c r="I295" i="14"/>
  <c r="F295" i="14"/>
  <c r="O294" i="14"/>
  <c r="L294" i="14"/>
  <c r="I294" i="14"/>
  <c r="F294" i="14"/>
  <c r="O293" i="14"/>
  <c r="L293" i="14"/>
  <c r="I293" i="14"/>
  <c r="F293" i="14"/>
  <c r="O292" i="14"/>
  <c r="L292" i="14"/>
  <c r="I292" i="14"/>
  <c r="F292" i="14"/>
  <c r="O291" i="14"/>
  <c r="L291" i="14"/>
  <c r="I291" i="14"/>
  <c r="F291" i="14"/>
  <c r="O290" i="14"/>
  <c r="N290" i="14"/>
  <c r="M290" i="14"/>
  <c r="K290" i="14"/>
  <c r="J290" i="14"/>
  <c r="H290" i="14"/>
  <c r="G290" i="14"/>
  <c r="E290" i="14"/>
  <c r="D290" i="14"/>
  <c r="O285" i="14"/>
  <c r="L285" i="14"/>
  <c r="I285" i="14"/>
  <c r="F285" i="14"/>
  <c r="O284" i="14"/>
  <c r="L284" i="14"/>
  <c r="L283" i="14" s="1"/>
  <c r="I284" i="14"/>
  <c r="I283" i="14" s="1"/>
  <c r="F284" i="14"/>
  <c r="O283" i="14"/>
  <c r="N283" i="14"/>
  <c r="M283" i="14"/>
  <c r="K283" i="14"/>
  <c r="J283" i="14"/>
  <c r="H283" i="14"/>
  <c r="G283" i="14"/>
  <c r="F283" i="14"/>
  <c r="E283" i="14"/>
  <c r="D283" i="14"/>
  <c r="O282" i="14"/>
  <c r="O281" i="14" s="1"/>
  <c r="L282" i="14"/>
  <c r="L281" i="14" s="1"/>
  <c r="I282" i="14"/>
  <c r="F282" i="14"/>
  <c r="F281" i="14" s="1"/>
  <c r="N281" i="14"/>
  <c r="M281" i="14"/>
  <c r="K281" i="14"/>
  <c r="J281" i="14"/>
  <c r="I281" i="14"/>
  <c r="H281" i="14"/>
  <c r="G281" i="14"/>
  <c r="E281" i="14"/>
  <c r="D281" i="14"/>
  <c r="O280" i="14"/>
  <c r="L280" i="14"/>
  <c r="I280" i="14"/>
  <c r="F280" i="14"/>
  <c r="O279" i="14"/>
  <c r="L279" i="14"/>
  <c r="I279" i="14"/>
  <c r="F279" i="14"/>
  <c r="O278" i="14"/>
  <c r="L278" i="14"/>
  <c r="I278" i="14"/>
  <c r="F278" i="14"/>
  <c r="O277" i="14"/>
  <c r="L277" i="14"/>
  <c r="I277" i="14"/>
  <c r="I276" i="14" s="1"/>
  <c r="F277" i="14"/>
  <c r="N276" i="14"/>
  <c r="M276" i="14"/>
  <c r="K276" i="14"/>
  <c r="J276" i="14"/>
  <c r="H276" i="14"/>
  <c r="G276" i="14"/>
  <c r="E276" i="14"/>
  <c r="D276" i="14"/>
  <c r="O275" i="14"/>
  <c r="L275" i="14"/>
  <c r="I275" i="14"/>
  <c r="F275" i="14"/>
  <c r="O274" i="14"/>
  <c r="L274" i="14"/>
  <c r="I274" i="14"/>
  <c r="F274" i="14"/>
  <c r="O273" i="14"/>
  <c r="L273" i="14"/>
  <c r="L272" i="14" s="1"/>
  <c r="I273" i="14"/>
  <c r="I272" i="14" s="1"/>
  <c r="F273" i="14"/>
  <c r="N272" i="14"/>
  <c r="N270" i="14" s="1"/>
  <c r="M272" i="14"/>
  <c r="K272" i="14"/>
  <c r="K270" i="14" s="1"/>
  <c r="K269" i="14" s="1"/>
  <c r="J272" i="14"/>
  <c r="H272" i="14"/>
  <c r="G272" i="14"/>
  <c r="E272" i="14"/>
  <c r="D272" i="14"/>
  <c r="D270" i="14" s="1"/>
  <c r="D269" i="14" s="1"/>
  <c r="O271" i="14"/>
  <c r="L271" i="14"/>
  <c r="I271" i="14"/>
  <c r="F271" i="14"/>
  <c r="G270" i="14"/>
  <c r="G269" i="14" s="1"/>
  <c r="O268" i="14"/>
  <c r="L268" i="14"/>
  <c r="I268" i="14"/>
  <c r="F268" i="14"/>
  <c r="O267" i="14"/>
  <c r="L267" i="14"/>
  <c r="I267" i="14"/>
  <c r="F267" i="14"/>
  <c r="O266" i="14"/>
  <c r="L266" i="14"/>
  <c r="I266" i="14"/>
  <c r="F266" i="14"/>
  <c r="O265" i="14"/>
  <c r="L265" i="14"/>
  <c r="I265" i="14"/>
  <c r="F265" i="14"/>
  <c r="N264" i="14"/>
  <c r="M264" i="14"/>
  <c r="K264" i="14"/>
  <c r="J264" i="14"/>
  <c r="H264" i="14"/>
  <c r="G264" i="14"/>
  <c r="E264" i="14"/>
  <c r="D264" i="14"/>
  <c r="O263" i="14"/>
  <c r="L263" i="14"/>
  <c r="I263" i="14"/>
  <c r="F263" i="14"/>
  <c r="O262" i="14"/>
  <c r="L262" i="14"/>
  <c r="I262" i="14"/>
  <c r="F262" i="14"/>
  <c r="O261" i="14"/>
  <c r="L261" i="14"/>
  <c r="I261" i="14"/>
  <c r="F261" i="14"/>
  <c r="N260" i="14"/>
  <c r="M260" i="14"/>
  <c r="M259" i="14" s="1"/>
  <c r="K260" i="14"/>
  <c r="K259" i="14" s="1"/>
  <c r="J260" i="14"/>
  <c r="H260" i="14"/>
  <c r="G260" i="14"/>
  <c r="G259" i="14" s="1"/>
  <c r="E260" i="14"/>
  <c r="D260" i="14"/>
  <c r="N259" i="14"/>
  <c r="H259" i="14"/>
  <c r="D259" i="14"/>
  <c r="O258" i="14"/>
  <c r="L258" i="14"/>
  <c r="I258" i="14"/>
  <c r="F258" i="14"/>
  <c r="O257" i="14"/>
  <c r="L257" i="14"/>
  <c r="I257" i="14"/>
  <c r="F257" i="14"/>
  <c r="O256" i="14"/>
  <c r="L256" i="14"/>
  <c r="I256" i="14"/>
  <c r="F256" i="14"/>
  <c r="O255" i="14"/>
  <c r="L255" i="14"/>
  <c r="I255" i="14"/>
  <c r="F255" i="14"/>
  <c r="O254" i="14"/>
  <c r="L254" i="14"/>
  <c r="I254" i="14"/>
  <c r="F254" i="14"/>
  <c r="O253" i="14"/>
  <c r="L253" i="14"/>
  <c r="I253" i="14"/>
  <c r="F253" i="14"/>
  <c r="N252" i="14"/>
  <c r="M252" i="14"/>
  <c r="M251" i="14" s="1"/>
  <c r="K252" i="14"/>
  <c r="K251" i="14" s="1"/>
  <c r="J252" i="14"/>
  <c r="J251" i="14" s="1"/>
  <c r="H252" i="14"/>
  <c r="G252" i="14"/>
  <c r="G251" i="14" s="1"/>
  <c r="E252" i="14"/>
  <c r="E251" i="14" s="1"/>
  <c r="D252" i="14"/>
  <c r="D251" i="14" s="1"/>
  <c r="N251" i="14"/>
  <c r="H251" i="14"/>
  <c r="O250" i="14"/>
  <c r="L250" i="14"/>
  <c r="I250" i="14"/>
  <c r="F250" i="14"/>
  <c r="O249" i="14"/>
  <c r="L249" i="14"/>
  <c r="I249" i="14"/>
  <c r="F249" i="14"/>
  <c r="O248" i="14"/>
  <c r="L248" i="14"/>
  <c r="I248" i="14"/>
  <c r="F248" i="14"/>
  <c r="O247" i="14"/>
  <c r="L247" i="14"/>
  <c r="I247" i="14"/>
  <c r="F247" i="14"/>
  <c r="O246"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L239" i="14"/>
  <c r="I239" i="14"/>
  <c r="F239" i="14"/>
  <c r="N238" i="14"/>
  <c r="M238" i="14"/>
  <c r="K238" i="14"/>
  <c r="J238" i="14"/>
  <c r="H238" i="14"/>
  <c r="G238" i="14"/>
  <c r="E238" i="14"/>
  <c r="D238" i="14"/>
  <c r="O237" i="14"/>
  <c r="L237" i="14"/>
  <c r="I237" i="14"/>
  <c r="F237" i="14"/>
  <c r="O236" i="14"/>
  <c r="O235" i="14" s="1"/>
  <c r="L236" i="14"/>
  <c r="L235" i="14" s="1"/>
  <c r="I236" i="14"/>
  <c r="I235" i="14" s="1"/>
  <c r="F236" i="14"/>
  <c r="N235" i="14"/>
  <c r="M235" i="14"/>
  <c r="K235" i="14"/>
  <c r="J235" i="14"/>
  <c r="H235" i="14"/>
  <c r="G235" i="14"/>
  <c r="F235" i="14"/>
  <c r="E235" i="14"/>
  <c r="D235" i="14"/>
  <c r="O234" i="14"/>
  <c r="O233" i="14" s="1"/>
  <c r="L234" i="14"/>
  <c r="L233" i="14" s="1"/>
  <c r="I234" i="14"/>
  <c r="F234" i="14"/>
  <c r="N233" i="14"/>
  <c r="M233" i="14"/>
  <c r="M231" i="14" s="1"/>
  <c r="K233" i="14"/>
  <c r="J233" i="14"/>
  <c r="J231" i="14" s="1"/>
  <c r="I233" i="14"/>
  <c r="H233" i="14"/>
  <c r="G233" i="14"/>
  <c r="F233" i="14"/>
  <c r="E233" i="14"/>
  <c r="D233" i="14"/>
  <c r="O232" i="14"/>
  <c r="L232" i="14"/>
  <c r="I232" i="14"/>
  <c r="F232" i="14"/>
  <c r="O229" i="14"/>
  <c r="L229" i="14"/>
  <c r="I229" i="14"/>
  <c r="F229" i="14"/>
  <c r="O228" i="14"/>
  <c r="L228" i="14"/>
  <c r="L227" i="14" s="1"/>
  <c r="I228" i="14"/>
  <c r="I227" i="14" s="1"/>
  <c r="F228" i="14"/>
  <c r="F227" i="14" s="1"/>
  <c r="O227" i="14"/>
  <c r="N227" i="14"/>
  <c r="M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N216" i="14"/>
  <c r="M216" i="14"/>
  <c r="K216" i="14"/>
  <c r="J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L205" i="14" s="1"/>
  <c r="I206" i="14"/>
  <c r="F206" i="14"/>
  <c r="N205" i="14"/>
  <c r="M205" i="14"/>
  <c r="M204" i="14" s="1"/>
  <c r="K205" i="14"/>
  <c r="J205" i="14"/>
  <c r="H205" i="14"/>
  <c r="H204" i="14" s="1"/>
  <c r="G205" i="14"/>
  <c r="G204" i="14" s="1"/>
  <c r="E205" i="14"/>
  <c r="D205" i="14"/>
  <c r="D204" i="14" s="1"/>
  <c r="K204" i="14"/>
  <c r="O203" i="14"/>
  <c r="L203" i="14"/>
  <c r="I203" i="14"/>
  <c r="F203" i="14"/>
  <c r="O202" i="14"/>
  <c r="L202" i="14"/>
  <c r="I202" i="14"/>
  <c r="F202" i="14"/>
  <c r="O201" i="14"/>
  <c r="L201" i="14"/>
  <c r="I201" i="14"/>
  <c r="F201" i="14"/>
  <c r="O200" i="14"/>
  <c r="L200" i="14"/>
  <c r="I200" i="14"/>
  <c r="F200" i="14"/>
  <c r="O199" i="14"/>
  <c r="L199" i="14"/>
  <c r="L198" i="14" s="1"/>
  <c r="I199" i="14"/>
  <c r="F199" i="14"/>
  <c r="O198" i="14"/>
  <c r="N198" i="14"/>
  <c r="N196" i="14" s="1"/>
  <c r="M198" i="14"/>
  <c r="M196" i="14" s="1"/>
  <c r="K198" i="14"/>
  <c r="K196" i="14" s="1"/>
  <c r="K195" i="14" s="1"/>
  <c r="J198" i="14"/>
  <c r="H198" i="14"/>
  <c r="H196" i="14" s="1"/>
  <c r="G198" i="14"/>
  <c r="G196" i="14" s="1"/>
  <c r="E198" i="14"/>
  <c r="E196" i="14" s="1"/>
  <c r="D198" i="14"/>
  <c r="O197" i="14"/>
  <c r="L197" i="14"/>
  <c r="I197" i="14"/>
  <c r="F197" i="14"/>
  <c r="J196" i="14"/>
  <c r="D196" i="14"/>
  <c r="O193" i="14"/>
  <c r="O192" i="14" s="1"/>
  <c r="O191" i="14" s="1"/>
  <c r="L193" i="14"/>
  <c r="L192" i="14" s="1"/>
  <c r="L191" i="14" s="1"/>
  <c r="I193" i="14"/>
  <c r="I192" i="14" s="1"/>
  <c r="I191" i="14" s="1"/>
  <c r="F193" i="14"/>
  <c r="N192" i="14"/>
  <c r="M192" i="14"/>
  <c r="M191" i="14" s="1"/>
  <c r="K192" i="14"/>
  <c r="K191" i="14" s="1"/>
  <c r="K187" i="14" s="1"/>
  <c r="J192" i="14"/>
  <c r="J191" i="14" s="1"/>
  <c r="H192" i="14"/>
  <c r="H191" i="14" s="1"/>
  <c r="G192" i="14"/>
  <c r="G191" i="14" s="1"/>
  <c r="E192" i="14"/>
  <c r="E191" i="14" s="1"/>
  <c r="D192" i="14"/>
  <c r="N191" i="14"/>
  <c r="D191" i="14"/>
  <c r="O190" i="14"/>
  <c r="L190" i="14"/>
  <c r="I190" i="14"/>
  <c r="F190" i="14"/>
  <c r="C190" i="14" s="1"/>
  <c r="O189" i="14"/>
  <c r="L189" i="14"/>
  <c r="L188" i="14" s="1"/>
  <c r="I189" i="14"/>
  <c r="I188" i="14" s="1"/>
  <c r="F189" i="14"/>
  <c r="N188" i="14"/>
  <c r="M188" i="14"/>
  <c r="M187" i="14" s="1"/>
  <c r="K188" i="14"/>
  <c r="J188" i="14"/>
  <c r="H188" i="14"/>
  <c r="H187" i="14" s="1"/>
  <c r="G188" i="14"/>
  <c r="E188" i="14"/>
  <c r="D188" i="14"/>
  <c r="D187" i="14" s="1"/>
  <c r="O186" i="14"/>
  <c r="L186" i="14"/>
  <c r="I186" i="14"/>
  <c r="F186" i="14"/>
  <c r="O185" i="14"/>
  <c r="O184" i="14" s="1"/>
  <c r="L185" i="14"/>
  <c r="I185" i="14"/>
  <c r="I184" i="14" s="1"/>
  <c r="F185" i="14"/>
  <c r="F184" i="14" s="1"/>
  <c r="N184" i="14"/>
  <c r="M184" i="14"/>
  <c r="K184" i="14"/>
  <c r="J184" i="14"/>
  <c r="H184" i="14"/>
  <c r="G184" i="14"/>
  <c r="E184" i="14"/>
  <c r="D184" i="14"/>
  <c r="O183" i="14"/>
  <c r="L183" i="14"/>
  <c r="I183" i="14"/>
  <c r="F183" i="14"/>
  <c r="O182" i="14"/>
  <c r="L182" i="14"/>
  <c r="I182" i="14"/>
  <c r="F182" i="14"/>
  <c r="O181" i="14"/>
  <c r="L181" i="14"/>
  <c r="I181" i="14"/>
  <c r="F181" i="14"/>
  <c r="O180" i="14"/>
  <c r="L180" i="14"/>
  <c r="I180" i="14"/>
  <c r="I179" i="14" s="1"/>
  <c r="F180" i="14"/>
  <c r="O179" i="14"/>
  <c r="N179" i="14"/>
  <c r="M179" i="14"/>
  <c r="K179" i="14"/>
  <c r="J179" i="14"/>
  <c r="H179" i="14"/>
  <c r="G179" i="14"/>
  <c r="E179" i="14"/>
  <c r="D179" i="14"/>
  <c r="O178" i="14"/>
  <c r="L178" i="14"/>
  <c r="I178" i="14"/>
  <c r="F178" i="14"/>
  <c r="O177" i="14"/>
  <c r="L177" i="14"/>
  <c r="I177" i="14"/>
  <c r="F177" i="14"/>
  <c r="O176" i="14"/>
  <c r="L176" i="14"/>
  <c r="L175" i="14" s="1"/>
  <c r="I176" i="14"/>
  <c r="I175" i="14" s="1"/>
  <c r="F176" i="14"/>
  <c r="O175" i="14"/>
  <c r="N175" i="14"/>
  <c r="N174" i="14" s="1"/>
  <c r="N173" i="14" s="1"/>
  <c r="M175" i="14"/>
  <c r="K175" i="14"/>
  <c r="J175" i="14"/>
  <c r="H175" i="14"/>
  <c r="H174" i="14" s="1"/>
  <c r="H173" i="14" s="1"/>
  <c r="G175" i="14"/>
  <c r="E175" i="14"/>
  <c r="E174" i="14" s="1"/>
  <c r="D175" i="14"/>
  <c r="M174" i="14"/>
  <c r="M173" i="14" s="1"/>
  <c r="O172" i="14"/>
  <c r="L172" i="14"/>
  <c r="I172" i="14"/>
  <c r="F172" i="14"/>
  <c r="O171" i="14"/>
  <c r="L171" i="14"/>
  <c r="I171" i="14"/>
  <c r="F171" i="14"/>
  <c r="O170" i="14"/>
  <c r="L170" i="14"/>
  <c r="I170" i="14"/>
  <c r="F170" i="14"/>
  <c r="O169" i="14"/>
  <c r="L169" i="14"/>
  <c r="I169" i="14"/>
  <c r="F169" i="14"/>
  <c r="O168" i="14"/>
  <c r="L168" i="14"/>
  <c r="I168" i="14"/>
  <c r="F168" i="14"/>
  <c r="O167" i="14"/>
  <c r="O166" i="14" s="1"/>
  <c r="L167" i="14"/>
  <c r="I167" i="14"/>
  <c r="F167" i="14"/>
  <c r="F166" i="14" s="1"/>
  <c r="N166" i="14"/>
  <c r="M166" i="14"/>
  <c r="K166" i="14"/>
  <c r="K165" i="14" s="1"/>
  <c r="J166" i="14"/>
  <c r="J165" i="14" s="1"/>
  <c r="H166" i="14"/>
  <c r="H165" i="14" s="1"/>
  <c r="G166" i="14"/>
  <c r="G165" i="14" s="1"/>
  <c r="E166" i="14"/>
  <c r="E165" i="14" s="1"/>
  <c r="D166" i="14"/>
  <c r="D165" i="14" s="1"/>
  <c r="N165" i="14"/>
  <c r="M165" i="14"/>
  <c r="O164" i="14"/>
  <c r="L164" i="14"/>
  <c r="I164" i="14"/>
  <c r="F164" i="14"/>
  <c r="O163" i="14"/>
  <c r="L163" i="14"/>
  <c r="I163" i="14"/>
  <c r="F163" i="14"/>
  <c r="O162" i="14"/>
  <c r="L162" i="14"/>
  <c r="I162" i="14"/>
  <c r="F162" i="14"/>
  <c r="O161" i="14"/>
  <c r="L161" i="14"/>
  <c r="L160" i="14" s="1"/>
  <c r="I161" i="14"/>
  <c r="I160" i="14" s="1"/>
  <c r="F161" i="14"/>
  <c r="N160" i="14"/>
  <c r="M160" i="14"/>
  <c r="K160" i="14"/>
  <c r="J160" i="14"/>
  <c r="H160" i="14"/>
  <c r="G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I145" i="14"/>
  <c r="F145" i="14"/>
  <c r="N144" i="14"/>
  <c r="M144" i="14"/>
  <c r="K144" i="14"/>
  <c r="J144" i="14"/>
  <c r="H144" i="14"/>
  <c r="G144" i="14"/>
  <c r="E144" i="14"/>
  <c r="D144" i="14"/>
  <c r="O143" i="14"/>
  <c r="L143" i="14"/>
  <c r="I143" i="14"/>
  <c r="F143" i="14"/>
  <c r="O142" i="14"/>
  <c r="L142" i="14"/>
  <c r="L141" i="14" s="1"/>
  <c r="I142" i="14"/>
  <c r="I141" i="14" s="1"/>
  <c r="F142" i="14"/>
  <c r="N141" i="14"/>
  <c r="M141" i="14"/>
  <c r="K141" i="14"/>
  <c r="J141" i="14"/>
  <c r="H141" i="14"/>
  <c r="G141" i="14"/>
  <c r="E141" i="14"/>
  <c r="D141" i="14"/>
  <c r="O140" i="14"/>
  <c r="L140" i="14"/>
  <c r="I140" i="14"/>
  <c r="F140" i="14"/>
  <c r="O139" i="14"/>
  <c r="L139" i="14"/>
  <c r="I139" i="14"/>
  <c r="F139" i="14"/>
  <c r="O138" i="14"/>
  <c r="L138" i="14"/>
  <c r="I138" i="14"/>
  <c r="F138" i="14"/>
  <c r="O137" i="14"/>
  <c r="L137" i="14"/>
  <c r="I137" i="14"/>
  <c r="F137" i="14"/>
  <c r="N136" i="14"/>
  <c r="M136" i="14"/>
  <c r="K136" i="14"/>
  <c r="J136" i="14"/>
  <c r="H136" i="14"/>
  <c r="H130" i="14" s="1"/>
  <c r="G136" i="14"/>
  <c r="F136" i="14"/>
  <c r="E136" i="14"/>
  <c r="D136" i="14"/>
  <c r="O135" i="14"/>
  <c r="L135" i="14"/>
  <c r="I135" i="14"/>
  <c r="F135" i="14"/>
  <c r="C135" i="14" s="1"/>
  <c r="O134" i="14"/>
  <c r="L134" i="14"/>
  <c r="I134" i="14"/>
  <c r="F134" i="14"/>
  <c r="O133" i="14"/>
  <c r="L133" i="14"/>
  <c r="I133" i="14"/>
  <c r="F133" i="14"/>
  <c r="O132" i="14"/>
  <c r="L132" i="14"/>
  <c r="I132" i="14"/>
  <c r="F132" i="14"/>
  <c r="N131" i="14"/>
  <c r="M131" i="14"/>
  <c r="K131" i="14"/>
  <c r="J131" i="14"/>
  <c r="H131" i="14"/>
  <c r="G131" i="14"/>
  <c r="E131" i="14"/>
  <c r="D131" i="14"/>
  <c r="O129" i="14"/>
  <c r="O128" i="14" s="1"/>
  <c r="L129" i="14"/>
  <c r="L128" i="14" s="1"/>
  <c r="I129" i="14"/>
  <c r="I128" i="14" s="1"/>
  <c r="F129" i="14"/>
  <c r="F128" i="14" s="1"/>
  <c r="N128" i="14"/>
  <c r="M128" i="14"/>
  <c r="K128" i="14"/>
  <c r="J128" i="14"/>
  <c r="H128" i="14"/>
  <c r="G128" i="14"/>
  <c r="E128" i="14"/>
  <c r="D128" i="14"/>
  <c r="O127" i="14"/>
  <c r="L127" i="14"/>
  <c r="I127" i="14"/>
  <c r="F127" i="14"/>
  <c r="O126" i="14"/>
  <c r="L126" i="14"/>
  <c r="I126" i="14"/>
  <c r="F126" i="14"/>
  <c r="O125" i="14"/>
  <c r="L125" i="14"/>
  <c r="I125" i="14"/>
  <c r="F125" i="14"/>
  <c r="O124" i="14"/>
  <c r="L124" i="14"/>
  <c r="I124" i="14"/>
  <c r="F124" i="14"/>
  <c r="O123" i="14"/>
  <c r="L123" i="14"/>
  <c r="I123" i="14"/>
  <c r="F123"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I117" i="14"/>
  <c r="F117" i="14"/>
  <c r="N116" i="14"/>
  <c r="M116" i="14"/>
  <c r="K116" i="14"/>
  <c r="J116" i="14"/>
  <c r="H116" i="14"/>
  <c r="G116" i="14"/>
  <c r="E116" i="14"/>
  <c r="D116" i="14"/>
  <c r="O115" i="14"/>
  <c r="L115" i="14"/>
  <c r="I115" i="14"/>
  <c r="F115" i="14"/>
  <c r="O114" i="14"/>
  <c r="L114" i="14"/>
  <c r="I114" i="14"/>
  <c r="F114" i="14"/>
  <c r="O113" i="14"/>
  <c r="L113" i="14"/>
  <c r="I113" i="14"/>
  <c r="F113" i="14"/>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O104" i="14"/>
  <c r="L104" i="14"/>
  <c r="I104" i="14"/>
  <c r="F104" i="14"/>
  <c r="O103" i="14"/>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I96" i="14"/>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I89" i="14" s="1"/>
  <c r="F90" i="14"/>
  <c r="N89" i="14"/>
  <c r="M89" i="14"/>
  <c r="K89" i="14"/>
  <c r="J89" i="14"/>
  <c r="H89" i="14"/>
  <c r="G89" i="14"/>
  <c r="E89" i="14"/>
  <c r="D89" i="14"/>
  <c r="O88" i="14"/>
  <c r="L88" i="14"/>
  <c r="I88" i="14"/>
  <c r="F88" i="14"/>
  <c r="O87" i="14"/>
  <c r="L87" i="14"/>
  <c r="I87" i="14"/>
  <c r="F87" i="14"/>
  <c r="O86" i="14"/>
  <c r="L86" i="14"/>
  <c r="I86" i="14"/>
  <c r="F86" i="14"/>
  <c r="O85" i="14"/>
  <c r="L85" i="14"/>
  <c r="I85" i="14"/>
  <c r="F85" i="14"/>
  <c r="N84" i="14"/>
  <c r="M84" i="14"/>
  <c r="K84" i="14"/>
  <c r="J84" i="14"/>
  <c r="H84" i="14"/>
  <c r="G84" i="14"/>
  <c r="E84" i="14"/>
  <c r="D84" i="14"/>
  <c r="O82" i="14"/>
  <c r="L82" i="14"/>
  <c r="I82" i="14"/>
  <c r="F82" i="14"/>
  <c r="O81" i="14"/>
  <c r="L81" i="14"/>
  <c r="L80" i="14" s="1"/>
  <c r="I81" i="14"/>
  <c r="I80" i="14" s="1"/>
  <c r="F81" i="14"/>
  <c r="N80" i="14"/>
  <c r="M80" i="14"/>
  <c r="K80" i="14"/>
  <c r="J80" i="14"/>
  <c r="H80" i="14"/>
  <c r="G80" i="14"/>
  <c r="E80" i="14"/>
  <c r="D80" i="14"/>
  <c r="O79" i="14"/>
  <c r="L79" i="14"/>
  <c r="I79" i="14"/>
  <c r="F79" i="14"/>
  <c r="O78" i="14"/>
  <c r="L78" i="14"/>
  <c r="I78" i="14"/>
  <c r="I77" i="14" s="1"/>
  <c r="F78" i="14"/>
  <c r="N77" i="14"/>
  <c r="M77" i="14"/>
  <c r="K77" i="14"/>
  <c r="K76" i="14" s="1"/>
  <c r="J77" i="14"/>
  <c r="J76" i="14" s="1"/>
  <c r="H77" i="14"/>
  <c r="G77" i="14"/>
  <c r="G76" i="14" s="1"/>
  <c r="E77" i="14"/>
  <c r="D77" i="14"/>
  <c r="O74" i="14"/>
  <c r="L74" i="14"/>
  <c r="I74" i="14"/>
  <c r="F74" i="14"/>
  <c r="O73" i="14"/>
  <c r="L73" i="14"/>
  <c r="I73" i="14"/>
  <c r="F73" i="14"/>
  <c r="O72" i="14"/>
  <c r="L72" i="14"/>
  <c r="I72" i="14"/>
  <c r="F72" i="14"/>
  <c r="O71" i="14"/>
  <c r="L71" i="14"/>
  <c r="I71" i="14"/>
  <c r="F71" i="14"/>
  <c r="O70" i="14"/>
  <c r="L70" i="14"/>
  <c r="I70" i="14"/>
  <c r="F70" i="14"/>
  <c r="N69" i="14"/>
  <c r="N67" i="14" s="1"/>
  <c r="M69" i="14"/>
  <c r="M67" i="14" s="1"/>
  <c r="K69" i="14"/>
  <c r="K67" i="14" s="1"/>
  <c r="J69" i="14"/>
  <c r="J67" i="14" s="1"/>
  <c r="H69" i="14"/>
  <c r="H67" i="14" s="1"/>
  <c r="G69" i="14"/>
  <c r="G67" i="14" s="1"/>
  <c r="E69" i="14"/>
  <c r="E67" i="14" s="1"/>
  <c r="D69" i="14"/>
  <c r="D67" i="14" s="1"/>
  <c r="O68" i="14"/>
  <c r="L68" i="14"/>
  <c r="I68" i="14"/>
  <c r="F68" i="14"/>
  <c r="O66" i="14"/>
  <c r="L66" i="14"/>
  <c r="I66" i="14"/>
  <c r="F66" i="14"/>
  <c r="O65" i="14"/>
  <c r="L65" i="14"/>
  <c r="I65" i="14"/>
  <c r="F65" i="14"/>
  <c r="O64" i="14"/>
  <c r="L64" i="14"/>
  <c r="I64" i="14"/>
  <c r="F64" i="14"/>
  <c r="O63" i="14"/>
  <c r="L63" i="14"/>
  <c r="I63" i="14"/>
  <c r="F63" i="14"/>
  <c r="O62" i="14"/>
  <c r="L62" i="14"/>
  <c r="I62" i="14"/>
  <c r="F62" i="14"/>
  <c r="O61" i="14"/>
  <c r="L61" i="14"/>
  <c r="I61" i="14"/>
  <c r="F61" i="14"/>
  <c r="O60" i="14"/>
  <c r="L60" i="14"/>
  <c r="I60" i="14"/>
  <c r="F60" i="14"/>
  <c r="O59" i="14"/>
  <c r="L59" i="14"/>
  <c r="I59" i="14"/>
  <c r="F59" i="14"/>
  <c r="N58" i="14"/>
  <c r="M58" i="14"/>
  <c r="K58" i="14"/>
  <c r="J58" i="14"/>
  <c r="H58" i="14"/>
  <c r="G58" i="14"/>
  <c r="E58" i="14"/>
  <c r="D58" i="14"/>
  <c r="O57" i="14"/>
  <c r="L57" i="14"/>
  <c r="I57" i="14"/>
  <c r="F57" i="14"/>
  <c r="O56" i="14"/>
  <c r="L56" i="14"/>
  <c r="L55" i="14" s="1"/>
  <c r="I56" i="14"/>
  <c r="I55" i="14" s="1"/>
  <c r="F56" i="14"/>
  <c r="N55" i="14"/>
  <c r="M55" i="14"/>
  <c r="M54" i="14" s="1"/>
  <c r="K55" i="14"/>
  <c r="J55" i="14"/>
  <c r="H55" i="14"/>
  <c r="H54" i="14" s="1"/>
  <c r="H53" i="14" s="1"/>
  <c r="G55" i="14"/>
  <c r="G54" i="14" s="1"/>
  <c r="E55" i="14"/>
  <c r="E54" i="14" s="1"/>
  <c r="D55" i="14"/>
  <c r="D54" i="14" s="1"/>
  <c r="N54" i="14"/>
  <c r="N53" i="14" s="1"/>
  <c r="O47" i="14"/>
  <c r="C47" i="14" s="1"/>
  <c r="O46" i="14"/>
  <c r="C46" i="14" s="1"/>
  <c r="N45" i="14"/>
  <c r="M45" i="14"/>
  <c r="L44" i="14"/>
  <c r="L43" i="14" s="1"/>
  <c r="I44" i="14"/>
  <c r="I43" i="14" s="1"/>
  <c r="F44" i="14"/>
  <c r="F43" i="14" s="1"/>
  <c r="K43" i="14"/>
  <c r="J43" i="14"/>
  <c r="H43" i="14"/>
  <c r="G43" i="14"/>
  <c r="E43" i="14"/>
  <c r="D43" i="14"/>
  <c r="F42" i="14"/>
  <c r="C42" i="14" s="1"/>
  <c r="E41" i="14"/>
  <c r="D41" i="14"/>
  <c r="L40" i="14"/>
  <c r="C40" i="14" s="1"/>
  <c r="L39" i="14"/>
  <c r="C39" i="14" s="1"/>
  <c r="L38" i="14"/>
  <c r="C38" i="14" s="1"/>
  <c r="L37" i="14"/>
  <c r="C37" i="14" s="1"/>
  <c r="K36" i="14"/>
  <c r="J36" i="14"/>
  <c r="L35" i="14"/>
  <c r="C35" i="14" s="1"/>
  <c r="L34" i="14"/>
  <c r="C34" i="14" s="1"/>
  <c r="K33" i="14"/>
  <c r="J33" i="14"/>
  <c r="L32" i="14"/>
  <c r="K31" i="14"/>
  <c r="K26" i="14" s="1"/>
  <c r="J31" i="14"/>
  <c r="L30" i="14"/>
  <c r="C30" i="14" s="1"/>
  <c r="L29" i="14"/>
  <c r="C29" i="14" s="1"/>
  <c r="L28" i="14"/>
  <c r="C28" i="14" s="1"/>
  <c r="K27" i="14"/>
  <c r="J27" i="14"/>
  <c r="F25" i="14"/>
  <c r="C25" i="14" s="1"/>
  <c r="I24" i="14"/>
  <c r="O23" i="14"/>
  <c r="L23" i="14"/>
  <c r="I23" i="14"/>
  <c r="F23" i="14"/>
  <c r="O22" i="14"/>
  <c r="L22" i="14"/>
  <c r="L21" i="14" s="1"/>
  <c r="I22" i="14"/>
  <c r="F22" i="14"/>
  <c r="F21" i="14" s="1"/>
  <c r="O21" i="14"/>
  <c r="N21" i="14"/>
  <c r="M21" i="14"/>
  <c r="K21" i="14"/>
  <c r="J21" i="14"/>
  <c r="J289" i="14" s="1"/>
  <c r="J288" i="14" s="1"/>
  <c r="H21" i="14"/>
  <c r="G21" i="14"/>
  <c r="E21" i="14"/>
  <c r="E289" i="14" s="1"/>
  <c r="E288" i="14" s="1"/>
  <c r="D21" i="14"/>
  <c r="N20" i="14"/>
  <c r="I112" i="14" l="1"/>
  <c r="I260" i="14"/>
  <c r="M289" i="14"/>
  <c r="C65" i="14"/>
  <c r="E187" i="14"/>
  <c r="G187" i="14"/>
  <c r="C278" i="14"/>
  <c r="E53" i="14"/>
  <c r="C87" i="14"/>
  <c r="C119" i="14"/>
  <c r="E173" i="14"/>
  <c r="C223" i="14"/>
  <c r="D231" i="14"/>
  <c r="C171" i="14"/>
  <c r="D195" i="14"/>
  <c r="C202" i="14"/>
  <c r="C266" i="14"/>
  <c r="N269" i="14"/>
  <c r="H289" i="14"/>
  <c r="H288" i="14" s="1"/>
  <c r="N289" i="14"/>
  <c r="N288" i="14" s="1"/>
  <c r="L289" i="14"/>
  <c r="C107" i="14"/>
  <c r="C111" i="14"/>
  <c r="C115" i="14"/>
  <c r="C117" i="14"/>
  <c r="C118" i="14"/>
  <c r="C155" i="14"/>
  <c r="C218" i="14"/>
  <c r="E231" i="14"/>
  <c r="C243" i="14"/>
  <c r="O151" i="14"/>
  <c r="J187" i="14"/>
  <c r="C73" i="14"/>
  <c r="C147" i="14"/>
  <c r="C148" i="14"/>
  <c r="C186" i="14"/>
  <c r="M195" i="14"/>
  <c r="H270" i="14"/>
  <c r="H269" i="14" s="1"/>
  <c r="J54" i="14"/>
  <c r="J53" i="14" s="1"/>
  <c r="F58" i="14"/>
  <c r="C61" i="14"/>
  <c r="C62" i="14"/>
  <c r="C64" i="14"/>
  <c r="C79" i="14"/>
  <c r="N83" i="14"/>
  <c r="D130" i="14"/>
  <c r="N187" i="14"/>
  <c r="C258" i="14"/>
  <c r="C262" i="14"/>
  <c r="O264" i="14"/>
  <c r="C294" i="14"/>
  <c r="C163" i="14"/>
  <c r="C164" i="14"/>
  <c r="C183" i="14"/>
  <c r="C206" i="14"/>
  <c r="C210" i="14"/>
  <c r="C214" i="14"/>
  <c r="C222" i="14"/>
  <c r="J259" i="14"/>
  <c r="J230" i="14" s="1"/>
  <c r="D53" i="14"/>
  <c r="M76" i="14"/>
  <c r="L77" i="14"/>
  <c r="L76" i="14" s="1"/>
  <c r="C82" i="14"/>
  <c r="L84" i="14"/>
  <c r="C123" i="14"/>
  <c r="C127" i="14"/>
  <c r="L131" i="14"/>
  <c r="C139" i="14"/>
  <c r="C199" i="14"/>
  <c r="C201" i="14"/>
  <c r="C226" i="14"/>
  <c r="C227" i="14"/>
  <c r="C234" i="14"/>
  <c r="C254" i="14"/>
  <c r="D76" i="14"/>
  <c r="N76" i="14"/>
  <c r="I76" i="14"/>
  <c r="C86" i="14"/>
  <c r="L112" i="14"/>
  <c r="C143" i="14"/>
  <c r="C169" i="14"/>
  <c r="C170" i="14"/>
  <c r="C242" i="14"/>
  <c r="C274" i="14"/>
  <c r="F77" i="14"/>
  <c r="I84" i="14"/>
  <c r="C91" i="14"/>
  <c r="C99" i="14"/>
  <c r="C100" i="14"/>
  <c r="C102" i="14"/>
  <c r="L122" i="14"/>
  <c r="O131" i="14"/>
  <c r="C159" i="14"/>
  <c r="D174" i="14"/>
  <c r="D173" i="14" s="1"/>
  <c r="C250" i="14"/>
  <c r="O252" i="14"/>
  <c r="O251" i="14" s="1"/>
  <c r="J204" i="14"/>
  <c r="J195" i="14" s="1"/>
  <c r="D289" i="14"/>
  <c r="D288" i="14" s="1"/>
  <c r="O55" i="14"/>
  <c r="C63" i="14"/>
  <c r="C66" i="14"/>
  <c r="F69" i="14"/>
  <c r="F67" i="14" s="1"/>
  <c r="C72" i="14"/>
  <c r="O69" i="14"/>
  <c r="O67" i="14" s="1"/>
  <c r="H76" i="14"/>
  <c r="M83" i="14"/>
  <c r="D83" i="14"/>
  <c r="O89" i="14"/>
  <c r="L89" i="14"/>
  <c r="G83" i="14"/>
  <c r="L95" i="14"/>
  <c r="C120" i="14"/>
  <c r="O122" i="14"/>
  <c r="C128" i="14"/>
  <c r="C129" i="14"/>
  <c r="I131" i="14"/>
  <c r="O136" i="14"/>
  <c r="L136" i="14"/>
  <c r="L144" i="14"/>
  <c r="I151" i="14"/>
  <c r="C157" i="14"/>
  <c r="C158" i="14"/>
  <c r="O160" i="14"/>
  <c r="C185" i="14"/>
  <c r="O188" i="14"/>
  <c r="O187" i="14" s="1"/>
  <c r="G195" i="14"/>
  <c r="E204" i="14"/>
  <c r="E195" i="14" s="1"/>
  <c r="C220" i="14"/>
  <c r="C221" i="14"/>
  <c r="C236" i="14"/>
  <c r="C237" i="14"/>
  <c r="O238" i="14"/>
  <c r="O231" i="14" s="1"/>
  <c r="E270" i="14"/>
  <c r="E269" i="14" s="1"/>
  <c r="J270" i="14"/>
  <c r="J269" i="14" s="1"/>
  <c r="C275" i="14"/>
  <c r="L187" i="14"/>
  <c r="J26" i="14"/>
  <c r="J20" i="14" s="1"/>
  <c r="F41" i="14"/>
  <c r="C41" i="14" s="1"/>
  <c r="L58" i="14"/>
  <c r="L54" i="14" s="1"/>
  <c r="C74" i="14"/>
  <c r="E83" i="14"/>
  <c r="O84" i="14"/>
  <c r="I103" i="14"/>
  <c r="C109" i="14"/>
  <c r="C110" i="14"/>
  <c r="C126" i="14"/>
  <c r="E130" i="14"/>
  <c r="C138" i="14"/>
  <c r="C145" i="14"/>
  <c r="C146" i="14"/>
  <c r="C161" i="14"/>
  <c r="C162" i="14"/>
  <c r="L166" i="14"/>
  <c r="L165" i="14" s="1"/>
  <c r="C172" i="14"/>
  <c r="L184" i="14"/>
  <c r="C208" i="14"/>
  <c r="I216" i="14"/>
  <c r="C224" i="14"/>
  <c r="C225" i="14"/>
  <c r="C228" i="14"/>
  <c r="C229" i="14"/>
  <c r="D230" i="14"/>
  <c r="D194" i="14" s="1"/>
  <c r="H231" i="14"/>
  <c r="H230" i="14" s="1"/>
  <c r="K231" i="14"/>
  <c r="K230" i="14" s="1"/>
  <c r="K194" i="14" s="1"/>
  <c r="I238" i="14"/>
  <c r="C244" i="14"/>
  <c r="C245" i="14"/>
  <c r="C268" i="14"/>
  <c r="O272" i="14"/>
  <c r="C285" i="14"/>
  <c r="C295" i="14"/>
  <c r="K83" i="14"/>
  <c r="I187" i="14"/>
  <c r="F198" i="14"/>
  <c r="F196" i="14" s="1"/>
  <c r="N204" i="14"/>
  <c r="N195" i="14" s="1"/>
  <c r="I252" i="14"/>
  <c r="I251" i="14" s="1"/>
  <c r="H20" i="14"/>
  <c r="M288" i="14"/>
  <c r="L33" i="14"/>
  <c r="C33" i="14" s="1"/>
  <c r="K54" i="14"/>
  <c r="K53" i="14" s="1"/>
  <c r="C60" i="14"/>
  <c r="G53" i="14"/>
  <c r="L69" i="14"/>
  <c r="L67" i="14" s="1"/>
  <c r="C81" i="14"/>
  <c r="O80" i="14"/>
  <c r="F84" i="14"/>
  <c r="J83" i="14"/>
  <c r="C85" i="14"/>
  <c r="C92" i="14"/>
  <c r="C93" i="14"/>
  <c r="C94" i="14"/>
  <c r="C97" i="14"/>
  <c r="O95" i="14"/>
  <c r="C113" i="14"/>
  <c r="C114" i="14"/>
  <c r="L116" i="14"/>
  <c r="I122" i="14"/>
  <c r="J130" i="14"/>
  <c r="I136" i="14"/>
  <c r="C140" i="14"/>
  <c r="C150" i="14"/>
  <c r="C167" i="14"/>
  <c r="J174" i="14"/>
  <c r="J173" i="14" s="1"/>
  <c r="O174" i="14"/>
  <c r="O173" i="14" s="1"/>
  <c r="L179" i="14"/>
  <c r="L174" i="14" s="1"/>
  <c r="L173" i="14" s="1"/>
  <c r="H195" i="14"/>
  <c r="C207" i="14"/>
  <c r="I205" i="14"/>
  <c r="C212" i="14"/>
  <c r="C213" i="14"/>
  <c r="N231" i="14"/>
  <c r="N230" i="14" s="1"/>
  <c r="G231" i="14"/>
  <c r="G230" i="14" s="1"/>
  <c r="C256" i="14"/>
  <c r="C257" i="14"/>
  <c r="O260" i="14"/>
  <c r="O276" i="14"/>
  <c r="C282" i="14"/>
  <c r="C23" i="14"/>
  <c r="I21" i="14"/>
  <c r="C57" i="14"/>
  <c r="C44" i="14"/>
  <c r="O58" i="14"/>
  <c r="C68" i="14"/>
  <c r="E76" i="14"/>
  <c r="C32" i="14"/>
  <c r="L31" i="14"/>
  <c r="C31" i="14" s="1"/>
  <c r="C56" i="14"/>
  <c r="F55" i="14"/>
  <c r="C71" i="14"/>
  <c r="I69" i="14"/>
  <c r="I67" i="14" s="1"/>
  <c r="O289" i="14"/>
  <c r="O288" i="14" s="1"/>
  <c r="L27" i="14"/>
  <c r="O45" i="14"/>
  <c r="M53" i="14"/>
  <c r="G289" i="14"/>
  <c r="G288" i="14" s="1"/>
  <c r="G20" i="14"/>
  <c r="L36" i="14"/>
  <c r="C36" i="14" s="1"/>
  <c r="K289" i="14"/>
  <c r="K288" i="14" s="1"/>
  <c r="K20" i="14"/>
  <c r="F289" i="14"/>
  <c r="C43" i="14"/>
  <c r="I58" i="14"/>
  <c r="C59" i="14"/>
  <c r="C291" i="14"/>
  <c r="L290" i="14"/>
  <c r="L288" i="14" s="1"/>
  <c r="E20" i="14"/>
  <c r="M20" i="14"/>
  <c r="C22" i="14"/>
  <c r="C70" i="14"/>
  <c r="C78" i="14"/>
  <c r="O77" i="14"/>
  <c r="F80" i="14"/>
  <c r="H83" i="14"/>
  <c r="H75" i="14" s="1"/>
  <c r="C104" i="14"/>
  <c r="C105" i="14"/>
  <c r="C106" i="14"/>
  <c r="F103" i="14"/>
  <c r="F112" i="14"/>
  <c r="O116" i="14"/>
  <c r="C124" i="14"/>
  <c r="C125" i="14"/>
  <c r="K130" i="14"/>
  <c r="C132" i="14"/>
  <c r="C133" i="14"/>
  <c r="C134" i="14"/>
  <c r="F131" i="14"/>
  <c r="M130" i="14"/>
  <c r="O141" i="14"/>
  <c r="F144" i="14"/>
  <c r="I144" i="14"/>
  <c r="C149" i="14"/>
  <c r="L151" i="14"/>
  <c r="C156" i="14"/>
  <c r="O165" i="14"/>
  <c r="K174" i="14"/>
  <c r="K173" i="14" s="1"/>
  <c r="C177" i="14"/>
  <c r="C178" i="14"/>
  <c r="F175" i="14"/>
  <c r="C235" i="14"/>
  <c r="L260" i="14"/>
  <c r="C263" i="14"/>
  <c r="C88" i="14"/>
  <c r="C96" i="14"/>
  <c r="C98" i="14"/>
  <c r="F95" i="14"/>
  <c r="C108" i="14"/>
  <c r="G130" i="14"/>
  <c r="C142" i="14"/>
  <c r="F141" i="14"/>
  <c r="F165" i="14"/>
  <c r="G174" i="14"/>
  <c r="G173" i="14" s="1"/>
  <c r="I174" i="14"/>
  <c r="I173" i="14" s="1"/>
  <c r="C184" i="14"/>
  <c r="C209" i="14"/>
  <c r="F205" i="14"/>
  <c r="L276" i="14"/>
  <c r="L270" i="14" s="1"/>
  <c r="L269" i="14" s="1"/>
  <c r="C279" i="14"/>
  <c r="C90" i="14"/>
  <c r="F89" i="14"/>
  <c r="I95" i="14"/>
  <c r="C101" i="14"/>
  <c r="L103" i="14"/>
  <c r="O112" i="14"/>
  <c r="F116" i="14"/>
  <c r="I116" i="14"/>
  <c r="C121" i="14"/>
  <c r="N130" i="14"/>
  <c r="C137" i="14"/>
  <c r="O144" i="14"/>
  <c r="C153" i="14"/>
  <c r="C154" i="14"/>
  <c r="F151" i="14"/>
  <c r="C151" i="14" s="1"/>
  <c r="F160" i="14"/>
  <c r="C168" i="14"/>
  <c r="C181" i="14"/>
  <c r="C182" i="14"/>
  <c r="F179" i="14"/>
  <c r="C179" i="14" s="1"/>
  <c r="C247" i="14"/>
  <c r="L246" i="14"/>
  <c r="C152" i="14"/>
  <c r="I166" i="14"/>
  <c r="I165" i="14" s="1"/>
  <c r="C176" i="14"/>
  <c r="C180" i="14"/>
  <c r="C189" i="14"/>
  <c r="F188" i="14"/>
  <c r="C197" i="14"/>
  <c r="C200" i="14"/>
  <c r="I198" i="14"/>
  <c r="C203" i="14"/>
  <c r="C239" i="14"/>
  <c r="L238" i="14"/>
  <c r="M230" i="14"/>
  <c r="E259" i="14"/>
  <c r="E230" i="14" s="1"/>
  <c r="C261" i="14"/>
  <c r="F260" i="14"/>
  <c r="I270" i="14"/>
  <c r="I269" i="14" s="1"/>
  <c r="M270" i="14"/>
  <c r="M269" i="14" s="1"/>
  <c r="C277" i="14"/>
  <c r="F276" i="14"/>
  <c r="C281" i="14"/>
  <c r="F122" i="14"/>
  <c r="L196" i="14"/>
  <c r="C211" i="14"/>
  <c r="O216" i="14"/>
  <c r="L216" i="14"/>
  <c r="L204" i="14" s="1"/>
  <c r="C219" i="14"/>
  <c r="C232" i="14"/>
  <c r="C233" i="14"/>
  <c r="C249" i="14"/>
  <c r="F246" i="14"/>
  <c r="L252" i="14"/>
  <c r="L251" i="14" s="1"/>
  <c r="C255" i="14"/>
  <c r="I264" i="14"/>
  <c r="I259" i="14" s="1"/>
  <c r="L264" i="14"/>
  <c r="C267" i="14"/>
  <c r="C280" i="14"/>
  <c r="C292" i="14"/>
  <c r="C293" i="14"/>
  <c r="F290" i="14"/>
  <c r="C193" i="14"/>
  <c r="F192" i="14"/>
  <c r="O196" i="14"/>
  <c r="O205" i="14"/>
  <c r="O204" i="14" s="1"/>
  <c r="C215" i="14"/>
  <c r="C217" i="14"/>
  <c r="F216" i="14"/>
  <c r="C240" i="14"/>
  <c r="C241" i="14"/>
  <c r="F238" i="14"/>
  <c r="C248" i="14"/>
  <c r="I246" i="14"/>
  <c r="I231" i="14" s="1"/>
  <c r="C253" i="14"/>
  <c r="F252" i="14"/>
  <c r="C265" i="14"/>
  <c r="F264" i="14"/>
  <c r="C271" i="14"/>
  <c r="C273" i="14"/>
  <c r="F272" i="14"/>
  <c r="C283" i="14"/>
  <c r="C284" i="14"/>
  <c r="I290" i="14"/>
  <c r="C296" i="14"/>
  <c r="C297" i="14"/>
  <c r="N75" i="14" l="1"/>
  <c r="N52" i="14" s="1"/>
  <c r="I130" i="14"/>
  <c r="G75" i="14"/>
  <c r="L231" i="14"/>
  <c r="G194" i="14"/>
  <c r="O259" i="14"/>
  <c r="C136" i="14"/>
  <c r="J75" i="14"/>
  <c r="J52" i="14" s="1"/>
  <c r="D75" i="14"/>
  <c r="D52" i="14" s="1"/>
  <c r="D51" i="14" s="1"/>
  <c r="O54" i="14"/>
  <c r="O53" i="14" s="1"/>
  <c r="L53" i="14"/>
  <c r="G52" i="14"/>
  <c r="G51" i="14" s="1"/>
  <c r="G287" i="14" s="1"/>
  <c r="L83" i="14"/>
  <c r="L75" i="14" s="1"/>
  <c r="F288" i="14"/>
  <c r="H194" i="14"/>
  <c r="C141" i="14"/>
  <c r="K75" i="14"/>
  <c r="K52" i="14" s="1"/>
  <c r="I230" i="14"/>
  <c r="K51" i="14"/>
  <c r="K50" i="14" s="1"/>
  <c r="C216" i="14"/>
  <c r="O195" i="14"/>
  <c r="O130" i="14"/>
  <c r="C165" i="14"/>
  <c r="N194" i="14"/>
  <c r="N51" i="14" s="1"/>
  <c r="C238" i="14"/>
  <c r="C122" i="14"/>
  <c r="C116" i="14"/>
  <c r="I83" i="14"/>
  <c r="I75" i="14" s="1"/>
  <c r="L130" i="14"/>
  <c r="C58" i="14"/>
  <c r="E75" i="14"/>
  <c r="E52" i="14" s="1"/>
  <c r="J194" i="14"/>
  <c r="O270" i="14"/>
  <c r="O269" i="14" s="1"/>
  <c r="I204" i="14"/>
  <c r="C160" i="14"/>
  <c r="C144" i="14"/>
  <c r="C264" i="14"/>
  <c r="C246" i="14"/>
  <c r="O83" i="14"/>
  <c r="G286" i="14"/>
  <c r="K286" i="14"/>
  <c r="M75" i="14"/>
  <c r="M286" i="14" s="1"/>
  <c r="O76" i="14"/>
  <c r="I54" i="14"/>
  <c r="I53" i="14" s="1"/>
  <c r="C84" i="14"/>
  <c r="H52" i="14"/>
  <c r="H286" i="14"/>
  <c r="F270" i="14"/>
  <c r="C272" i="14"/>
  <c r="M194" i="14"/>
  <c r="C290" i="14"/>
  <c r="L195" i="14"/>
  <c r="N286" i="14"/>
  <c r="C260" i="14"/>
  <c r="F259" i="14"/>
  <c r="C198" i="14"/>
  <c r="I196" i="14"/>
  <c r="C188" i="14"/>
  <c r="C166" i="14"/>
  <c r="F231" i="14"/>
  <c r="C80" i="14"/>
  <c r="F76" i="14"/>
  <c r="C27" i="14"/>
  <c r="L26" i="14"/>
  <c r="C67" i="14"/>
  <c r="C69" i="14"/>
  <c r="I289" i="14"/>
  <c r="I288" i="14" s="1"/>
  <c r="I20" i="14"/>
  <c r="E194" i="14"/>
  <c r="C205" i="14"/>
  <c r="F204" i="14"/>
  <c r="C45" i="14"/>
  <c r="O20" i="14"/>
  <c r="C103" i="14"/>
  <c r="C252" i="14"/>
  <c r="F251" i="14"/>
  <c r="C251" i="14" s="1"/>
  <c r="C192" i="14"/>
  <c r="F191" i="14"/>
  <c r="C191" i="14" s="1"/>
  <c r="C276" i="14"/>
  <c r="O230" i="14"/>
  <c r="C89" i="14"/>
  <c r="F83" i="14"/>
  <c r="C95" i="14"/>
  <c r="C77" i="14"/>
  <c r="L259" i="14"/>
  <c r="F174" i="14"/>
  <c r="C175" i="14"/>
  <c r="F130" i="14"/>
  <c r="C131" i="14"/>
  <c r="C112" i="14"/>
  <c r="C289" i="14"/>
  <c r="C55" i="14"/>
  <c r="F54" i="14"/>
  <c r="C21" i="14"/>
  <c r="L230" i="14" l="1"/>
  <c r="E51" i="14"/>
  <c r="E287" i="14" s="1"/>
  <c r="I195" i="14"/>
  <c r="I286" i="14" s="1"/>
  <c r="G50" i="14"/>
  <c r="D286" i="14"/>
  <c r="J286" i="14"/>
  <c r="L52" i="14"/>
  <c r="O75" i="14"/>
  <c r="O52" i="14" s="1"/>
  <c r="I52" i="14"/>
  <c r="N50" i="14"/>
  <c r="N287" i="14"/>
  <c r="D24" i="14"/>
  <c r="D287" i="14" s="1"/>
  <c r="D50" i="14"/>
  <c r="C204" i="14"/>
  <c r="C288" i="14"/>
  <c r="M52" i="14"/>
  <c r="C196" i="14"/>
  <c r="C83" i="14"/>
  <c r="H51" i="14"/>
  <c r="H50" i="14" s="1"/>
  <c r="L286" i="14"/>
  <c r="F187" i="14"/>
  <c r="C187" i="14" s="1"/>
  <c r="C259" i="14"/>
  <c r="I194" i="14"/>
  <c r="K287" i="14"/>
  <c r="E286" i="14"/>
  <c r="C130" i="14"/>
  <c r="J51" i="14"/>
  <c r="E50" i="14"/>
  <c r="F195" i="14"/>
  <c r="C26" i="14"/>
  <c r="L20" i="14"/>
  <c r="F230" i="14"/>
  <c r="C230" i="14" s="1"/>
  <c r="C231" i="14"/>
  <c r="I51" i="14"/>
  <c r="C76" i="14"/>
  <c r="F75" i="14"/>
  <c r="C75" i="14" s="1"/>
  <c r="O194" i="14"/>
  <c r="M51" i="14"/>
  <c r="L194" i="14"/>
  <c r="L51" i="14" s="1"/>
  <c r="L50" i="14" s="1"/>
  <c r="F24" i="14"/>
  <c r="F53" i="14"/>
  <c r="C54" i="14"/>
  <c r="C174" i="14"/>
  <c r="F173" i="14"/>
  <c r="C173" i="14" s="1"/>
  <c r="F269" i="14"/>
  <c r="C270" i="14"/>
  <c r="H287" i="14"/>
  <c r="D20" i="14" l="1"/>
  <c r="O51" i="14"/>
  <c r="O287" i="14" s="1"/>
  <c r="O286" i="14"/>
  <c r="J50" i="14"/>
  <c r="J287" i="14"/>
  <c r="O50" i="14"/>
  <c r="F194" i="14"/>
  <c r="C194" i="14" s="1"/>
  <c r="C195" i="14"/>
  <c r="C269" i="14"/>
  <c r="F286" i="14"/>
  <c r="C286" i="14" s="1"/>
  <c r="F52" i="14"/>
  <c r="C53" i="14"/>
  <c r="M50" i="14"/>
  <c r="M287" i="14"/>
  <c r="I287" i="14"/>
  <c r="I50" i="14"/>
  <c r="C24" i="14"/>
  <c r="F20" i="14"/>
  <c r="C20" i="14" s="1"/>
  <c r="L287" i="14"/>
  <c r="C52" i="14" l="1"/>
  <c r="F51" i="14"/>
  <c r="F287" i="14" l="1"/>
  <c r="C287" i="14" s="1"/>
  <c r="C51" i="14"/>
  <c r="F50" i="14"/>
  <c r="C50" i="14" s="1"/>
  <c r="E24" i="3" l="1"/>
  <c r="E125" i="3"/>
  <c r="O298" i="13"/>
  <c r="L298" i="13"/>
  <c r="I298" i="13"/>
  <c r="F298" i="13"/>
  <c r="O297" i="13"/>
  <c r="L297" i="13"/>
  <c r="I297" i="13"/>
  <c r="F297" i="13"/>
  <c r="O296" i="13"/>
  <c r="L296" i="13"/>
  <c r="I296" i="13"/>
  <c r="F296" i="13"/>
  <c r="O295" i="13"/>
  <c r="L295" i="13"/>
  <c r="I295" i="13"/>
  <c r="F295" i="13"/>
  <c r="O294" i="13"/>
  <c r="L294" i="13"/>
  <c r="I294" i="13"/>
  <c r="F294" i="13"/>
  <c r="O293" i="13"/>
  <c r="L293" i="13"/>
  <c r="I293" i="13"/>
  <c r="F293" i="13"/>
  <c r="O292" i="13"/>
  <c r="L292" i="13"/>
  <c r="I292" i="13"/>
  <c r="F292" i="13"/>
  <c r="O291" i="13"/>
  <c r="O290" i="13" s="1"/>
  <c r="L291" i="13"/>
  <c r="I291" i="13"/>
  <c r="F291" i="13"/>
  <c r="N290" i="13"/>
  <c r="M290" i="13"/>
  <c r="K290" i="13"/>
  <c r="J290" i="13"/>
  <c r="H290" i="13"/>
  <c r="G290" i="13"/>
  <c r="E290" i="13"/>
  <c r="D290" i="13"/>
  <c r="O285" i="13"/>
  <c r="L285" i="13"/>
  <c r="I285" i="13"/>
  <c r="F285" i="13"/>
  <c r="O284" i="13"/>
  <c r="L284" i="13"/>
  <c r="L283" i="13" s="1"/>
  <c r="I284" i="13"/>
  <c r="F284" i="13"/>
  <c r="F283" i="13" s="1"/>
  <c r="O283" i="13"/>
  <c r="N283" i="13"/>
  <c r="M283" i="13"/>
  <c r="K283" i="13"/>
  <c r="J283" i="13"/>
  <c r="H283" i="13"/>
  <c r="G283" i="13"/>
  <c r="E283" i="13"/>
  <c r="D283" i="13"/>
  <c r="O282" i="13"/>
  <c r="L282" i="13"/>
  <c r="L281" i="13" s="1"/>
  <c r="I282" i="13"/>
  <c r="I281" i="13" s="1"/>
  <c r="F282" i="13"/>
  <c r="O281" i="13"/>
  <c r="N281" i="13"/>
  <c r="M281" i="13"/>
  <c r="K281" i="13"/>
  <c r="J281" i="13"/>
  <c r="H281" i="13"/>
  <c r="G281" i="13"/>
  <c r="E281" i="13"/>
  <c r="D281" i="13"/>
  <c r="O280" i="13"/>
  <c r="L280" i="13"/>
  <c r="I280" i="13"/>
  <c r="F280" i="13"/>
  <c r="O279" i="13"/>
  <c r="L279" i="13"/>
  <c r="I279" i="13"/>
  <c r="F279" i="13"/>
  <c r="O278" i="13"/>
  <c r="L278" i="13"/>
  <c r="I278" i="13"/>
  <c r="F278" i="13"/>
  <c r="O277" i="13"/>
  <c r="L277" i="13"/>
  <c r="L276" i="13" s="1"/>
  <c r="I277" i="13"/>
  <c r="F277" i="13"/>
  <c r="N276" i="13"/>
  <c r="M276" i="13"/>
  <c r="K276" i="13"/>
  <c r="J276" i="13"/>
  <c r="H276" i="13"/>
  <c r="G276" i="13"/>
  <c r="F276" i="13"/>
  <c r="E276" i="13"/>
  <c r="E270" i="13" s="1"/>
  <c r="D276" i="13"/>
  <c r="O275" i="13"/>
  <c r="L275" i="13"/>
  <c r="I275" i="13"/>
  <c r="F275" i="13"/>
  <c r="O274" i="13"/>
  <c r="L274" i="13"/>
  <c r="I274" i="13"/>
  <c r="F274" i="13"/>
  <c r="O273" i="13"/>
  <c r="O272" i="13" s="1"/>
  <c r="L273" i="13"/>
  <c r="L272" i="13" s="1"/>
  <c r="I273" i="13"/>
  <c r="F273" i="13"/>
  <c r="N272" i="13"/>
  <c r="M272" i="13"/>
  <c r="M270" i="13" s="1"/>
  <c r="M269" i="13" s="1"/>
  <c r="K272" i="13"/>
  <c r="J272" i="13"/>
  <c r="H272" i="13"/>
  <c r="H270" i="13" s="1"/>
  <c r="H269" i="13" s="1"/>
  <c r="G272" i="13"/>
  <c r="G270" i="13" s="1"/>
  <c r="F272" i="13"/>
  <c r="E272" i="13"/>
  <c r="D272" i="13"/>
  <c r="D270" i="13" s="1"/>
  <c r="D269" i="13" s="1"/>
  <c r="O271" i="13"/>
  <c r="L271" i="13"/>
  <c r="I271" i="13"/>
  <c r="F271" i="13"/>
  <c r="K270" i="13"/>
  <c r="K269" i="13" s="1"/>
  <c r="O268" i="13"/>
  <c r="L268" i="13"/>
  <c r="I268" i="13"/>
  <c r="F268" i="13"/>
  <c r="O267" i="13"/>
  <c r="L267" i="13"/>
  <c r="I267" i="13"/>
  <c r="F267" i="13"/>
  <c r="C267" i="13" s="1"/>
  <c r="O266" i="13"/>
  <c r="L266" i="13"/>
  <c r="I266" i="13"/>
  <c r="F266" i="13"/>
  <c r="O265" i="13"/>
  <c r="L265" i="13"/>
  <c r="I265" i="13"/>
  <c r="F265" i="13"/>
  <c r="N264" i="13"/>
  <c r="M264" i="13"/>
  <c r="K264" i="13"/>
  <c r="K259" i="13" s="1"/>
  <c r="J264" i="13"/>
  <c r="H264" i="13"/>
  <c r="G264" i="13"/>
  <c r="E264" i="13"/>
  <c r="D264" i="13"/>
  <c r="O263" i="13"/>
  <c r="L263" i="13"/>
  <c r="I263" i="13"/>
  <c r="F263" i="13"/>
  <c r="O262" i="13"/>
  <c r="L262" i="13"/>
  <c r="I262" i="13"/>
  <c r="F262" i="13"/>
  <c r="O261" i="13"/>
  <c r="O260" i="13" s="1"/>
  <c r="L261" i="13"/>
  <c r="L260" i="13" s="1"/>
  <c r="I261" i="13"/>
  <c r="F261" i="13"/>
  <c r="N260" i="13"/>
  <c r="N259" i="13" s="1"/>
  <c r="M260" i="13"/>
  <c r="K260" i="13"/>
  <c r="J260" i="13"/>
  <c r="H260" i="13"/>
  <c r="H259" i="13" s="1"/>
  <c r="G260" i="13"/>
  <c r="G259" i="13" s="1"/>
  <c r="E260" i="13"/>
  <c r="D260" i="13"/>
  <c r="M259" i="13"/>
  <c r="E259" i="13"/>
  <c r="O258" i="13"/>
  <c r="L258" i="13"/>
  <c r="I258" i="13"/>
  <c r="F258" i="13"/>
  <c r="O257" i="13"/>
  <c r="L257" i="13"/>
  <c r="I257" i="13"/>
  <c r="F257" i="13"/>
  <c r="O256" i="13"/>
  <c r="L256" i="13"/>
  <c r="I256" i="13"/>
  <c r="F256" i="13"/>
  <c r="O255" i="13"/>
  <c r="L255" i="13"/>
  <c r="I255" i="13"/>
  <c r="F255" i="13"/>
  <c r="C255" i="13" s="1"/>
  <c r="O254" i="13"/>
  <c r="L254" i="13"/>
  <c r="I254" i="13"/>
  <c r="F254" i="13"/>
  <c r="O253" i="13"/>
  <c r="L253" i="13"/>
  <c r="I253" i="13"/>
  <c r="F253" i="13"/>
  <c r="N252" i="13"/>
  <c r="N251" i="13" s="1"/>
  <c r="M252" i="13"/>
  <c r="K252" i="13"/>
  <c r="K251" i="13" s="1"/>
  <c r="J252" i="13"/>
  <c r="J251" i="13" s="1"/>
  <c r="H252" i="13"/>
  <c r="H251" i="13" s="1"/>
  <c r="G252" i="13"/>
  <c r="E252" i="13"/>
  <c r="D252" i="13"/>
  <c r="D251" i="13" s="1"/>
  <c r="M251" i="13"/>
  <c r="G251" i="13"/>
  <c r="E251" i="13"/>
  <c r="O250" i="13"/>
  <c r="L250" i="13"/>
  <c r="I250" i="13"/>
  <c r="F250" i="13"/>
  <c r="O249" i="13"/>
  <c r="L249" i="13"/>
  <c r="I249" i="13"/>
  <c r="F249" i="13"/>
  <c r="O248" i="13"/>
  <c r="L248" i="13"/>
  <c r="I248" i="13"/>
  <c r="F248" i="13"/>
  <c r="O247" i="13"/>
  <c r="O246" i="13" s="1"/>
  <c r="L247" i="13"/>
  <c r="I247" i="13"/>
  <c r="I246" i="13" s="1"/>
  <c r="F247" i="13"/>
  <c r="N246" i="13"/>
  <c r="M246" i="13"/>
  <c r="K246" i="13"/>
  <c r="J246" i="13"/>
  <c r="H246" i="13"/>
  <c r="G246" i="13"/>
  <c r="E246" i="13"/>
  <c r="D246" i="13"/>
  <c r="O245" i="13"/>
  <c r="L245" i="13"/>
  <c r="I245" i="13"/>
  <c r="C245" i="13" s="1"/>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N238" i="13"/>
  <c r="M238" i="13"/>
  <c r="K238" i="13"/>
  <c r="J238" i="13"/>
  <c r="H238" i="13"/>
  <c r="G238" i="13"/>
  <c r="E238" i="13"/>
  <c r="D238" i="13"/>
  <c r="O237" i="13"/>
  <c r="L237" i="13"/>
  <c r="I237" i="13"/>
  <c r="F237" i="13"/>
  <c r="O236" i="13"/>
  <c r="L236" i="13"/>
  <c r="L235" i="13" s="1"/>
  <c r="I236" i="13"/>
  <c r="F236" i="13"/>
  <c r="F235" i="13" s="1"/>
  <c r="O235" i="13"/>
  <c r="N235" i="13"/>
  <c r="M235" i="13"/>
  <c r="K235" i="13"/>
  <c r="J235" i="13"/>
  <c r="J231" i="13" s="1"/>
  <c r="H235" i="13"/>
  <c r="G235" i="13"/>
  <c r="E235" i="13"/>
  <c r="D235" i="13"/>
  <c r="O234" i="13"/>
  <c r="L234" i="13"/>
  <c r="L233" i="13" s="1"/>
  <c r="I234" i="13"/>
  <c r="I233" i="13" s="1"/>
  <c r="F234" i="13"/>
  <c r="O233" i="13"/>
  <c r="N233" i="13"/>
  <c r="M233" i="13"/>
  <c r="M231" i="13" s="1"/>
  <c r="K233" i="13"/>
  <c r="J233" i="13"/>
  <c r="H233" i="13"/>
  <c r="G233" i="13"/>
  <c r="G231" i="13" s="1"/>
  <c r="E233" i="13"/>
  <c r="D233" i="13"/>
  <c r="O232" i="13"/>
  <c r="L232" i="13"/>
  <c r="I232" i="13"/>
  <c r="F232" i="13"/>
  <c r="O229" i="13"/>
  <c r="L229" i="13"/>
  <c r="I229" i="13"/>
  <c r="F229" i="13"/>
  <c r="O228" i="13"/>
  <c r="L228" i="13"/>
  <c r="L227" i="13" s="1"/>
  <c r="I228" i="13"/>
  <c r="F228" i="13"/>
  <c r="O227" i="13"/>
  <c r="N227" i="13"/>
  <c r="M227" i="13"/>
  <c r="K227" i="13"/>
  <c r="J227" i="13"/>
  <c r="I227" i="13"/>
  <c r="H227" i="13"/>
  <c r="G227" i="13"/>
  <c r="F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I220" i="13"/>
  <c r="F220" i="13"/>
  <c r="O219" i="13"/>
  <c r="L219" i="13"/>
  <c r="I219" i="13"/>
  <c r="F219" i="13"/>
  <c r="C219" i="13" s="1"/>
  <c r="O218" i="13"/>
  <c r="L218" i="13"/>
  <c r="I218" i="13"/>
  <c r="F218" i="13"/>
  <c r="O217" i="13"/>
  <c r="L217" i="13"/>
  <c r="I217" i="13"/>
  <c r="F217" i="13"/>
  <c r="F216" i="13" s="1"/>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C207" i="13" s="1"/>
  <c r="O206" i="13"/>
  <c r="L206" i="13"/>
  <c r="I206" i="13"/>
  <c r="F206" i="13"/>
  <c r="N205" i="13"/>
  <c r="M205" i="13"/>
  <c r="M204" i="13" s="1"/>
  <c r="K205" i="13"/>
  <c r="J205" i="13"/>
  <c r="J204" i="13" s="1"/>
  <c r="H205" i="13"/>
  <c r="G205" i="13"/>
  <c r="E205" i="13"/>
  <c r="D205" i="13"/>
  <c r="D204" i="13" s="1"/>
  <c r="H204" i="13"/>
  <c r="O203" i="13"/>
  <c r="L203" i="13"/>
  <c r="I203" i="13"/>
  <c r="F203" i="13"/>
  <c r="O202" i="13"/>
  <c r="L202" i="13"/>
  <c r="I202" i="13"/>
  <c r="F202" i="13"/>
  <c r="O201" i="13"/>
  <c r="L201" i="13"/>
  <c r="I201" i="13"/>
  <c r="F201" i="13"/>
  <c r="O200" i="13"/>
  <c r="L200" i="13"/>
  <c r="I200" i="13"/>
  <c r="F200" i="13"/>
  <c r="O199" i="13"/>
  <c r="O198" i="13" s="1"/>
  <c r="L199" i="13"/>
  <c r="I199" i="13"/>
  <c r="F199" i="13"/>
  <c r="N198" i="13"/>
  <c r="M198" i="13"/>
  <c r="M196" i="13" s="1"/>
  <c r="K198" i="13"/>
  <c r="K196" i="13" s="1"/>
  <c r="J198" i="13"/>
  <c r="H198" i="13"/>
  <c r="H196" i="13" s="1"/>
  <c r="G198" i="13"/>
  <c r="G196" i="13" s="1"/>
  <c r="F198" i="13"/>
  <c r="E198" i="13"/>
  <c r="D198" i="13"/>
  <c r="D196" i="13" s="1"/>
  <c r="O197" i="13"/>
  <c r="O196" i="13" s="1"/>
  <c r="L197" i="13"/>
  <c r="I197" i="13"/>
  <c r="F197" i="13"/>
  <c r="F196" i="13" s="1"/>
  <c r="N196" i="13"/>
  <c r="J196" i="13"/>
  <c r="E196" i="13"/>
  <c r="O193" i="13"/>
  <c r="O192" i="13" s="1"/>
  <c r="L193" i="13"/>
  <c r="I193" i="13"/>
  <c r="F193" i="13"/>
  <c r="N192" i="13"/>
  <c r="N191" i="13" s="1"/>
  <c r="M192" i="13"/>
  <c r="L192" i="13"/>
  <c r="L191" i="13" s="1"/>
  <c r="K192" i="13"/>
  <c r="J192" i="13"/>
  <c r="I192" i="13"/>
  <c r="I191" i="13" s="1"/>
  <c r="H192" i="13"/>
  <c r="H191" i="13" s="1"/>
  <c r="G192" i="13"/>
  <c r="E192" i="13"/>
  <c r="E191" i="13" s="1"/>
  <c r="D192" i="13"/>
  <c r="O191" i="13"/>
  <c r="M191" i="13"/>
  <c r="K191" i="13"/>
  <c r="J191" i="13"/>
  <c r="G191" i="13"/>
  <c r="D191" i="13"/>
  <c r="O190" i="13"/>
  <c r="L190" i="13"/>
  <c r="I190" i="13"/>
  <c r="F190" i="13"/>
  <c r="O189" i="13"/>
  <c r="L189" i="13"/>
  <c r="I189" i="13"/>
  <c r="I188" i="13" s="1"/>
  <c r="I187" i="13" s="1"/>
  <c r="F189" i="13"/>
  <c r="N188" i="13"/>
  <c r="N187" i="13" s="1"/>
  <c r="M188" i="13"/>
  <c r="L188" i="13"/>
  <c r="L187" i="13" s="1"/>
  <c r="K188" i="13"/>
  <c r="J188" i="13"/>
  <c r="H188" i="13"/>
  <c r="G188" i="13"/>
  <c r="E188" i="13"/>
  <c r="D188" i="13"/>
  <c r="O186" i="13"/>
  <c r="L186" i="13"/>
  <c r="I186" i="13"/>
  <c r="F186" i="13"/>
  <c r="O185" i="13"/>
  <c r="O184" i="13" s="1"/>
  <c r="L185" i="13"/>
  <c r="I185" i="13"/>
  <c r="I184" i="13" s="1"/>
  <c r="F185" i="13"/>
  <c r="N184" i="13"/>
  <c r="M184" i="13"/>
  <c r="K184" i="13"/>
  <c r="J184" i="13"/>
  <c r="H184" i="13"/>
  <c r="G184" i="13"/>
  <c r="E184" i="13"/>
  <c r="D184" i="13"/>
  <c r="O183" i="13"/>
  <c r="L183" i="13"/>
  <c r="I183" i="13"/>
  <c r="F183" i="13"/>
  <c r="O182" i="13"/>
  <c r="L182" i="13"/>
  <c r="I182" i="13"/>
  <c r="F182" i="13"/>
  <c r="O181" i="13"/>
  <c r="L181" i="13"/>
  <c r="I181" i="13"/>
  <c r="F181" i="13"/>
  <c r="O180" i="13"/>
  <c r="O179" i="13" s="1"/>
  <c r="L180" i="13"/>
  <c r="I180" i="13"/>
  <c r="F180" i="13"/>
  <c r="N179" i="13"/>
  <c r="M179" i="13"/>
  <c r="K179" i="13"/>
  <c r="J179" i="13"/>
  <c r="H179" i="13"/>
  <c r="G179" i="13"/>
  <c r="E179" i="13"/>
  <c r="D179" i="13"/>
  <c r="O178" i="13"/>
  <c r="L178" i="13"/>
  <c r="I178" i="13"/>
  <c r="F178" i="13"/>
  <c r="O177" i="13"/>
  <c r="L177" i="13"/>
  <c r="I177" i="13"/>
  <c r="F177" i="13"/>
  <c r="O176" i="13"/>
  <c r="O175" i="13" s="1"/>
  <c r="L176" i="13"/>
  <c r="I176" i="13"/>
  <c r="I175" i="13" s="1"/>
  <c r="F176" i="13"/>
  <c r="N175" i="13"/>
  <c r="M175" i="13"/>
  <c r="M174" i="13" s="1"/>
  <c r="M173" i="13" s="1"/>
  <c r="K175" i="13"/>
  <c r="K174" i="13" s="1"/>
  <c r="J175" i="13"/>
  <c r="H175" i="13"/>
  <c r="H174" i="13" s="1"/>
  <c r="H173" i="13" s="1"/>
  <c r="G175" i="13"/>
  <c r="G174" i="13" s="1"/>
  <c r="G173" i="13" s="1"/>
  <c r="E175" i="13"/>
  <c r="D175" i="13"/>
  <c r="D174" i="13" s="1"/>
  <c r="D173" i="13" s="1"/>
  <c r="N174" i="13"/>
  <c r="N173" i="13" s="1"/>
  <c r="O172" i="13"/>
  <c r="L172" i="13"/>
  <c r="I172" i="13"/>
  <c r="F172" i="13"/>
  <c r="O171" i="13"/>
  <c r="L171" i="13"/>
  <c r="I171" i="13"/>
  <c r="F171" i="13"/>
  <c r="O170" i="13"/>
  <c r="L170" i="13"/>
  <c r="I170" i="13"/>
  <c r="F170" i="13"/>
  <c r="O169" i="13"/>
  <c r="L169" i="13"/>
  <c r="I169" i="13"/>
  <c r="F169" i="13"/>
  <c r="O168" i="13"/>
  <c r="L168" i="13"/>
  <c r="I168" i="13"/>
  <c r="F168" i="13"/>
  <c r="O167" i="13"/>
  <c r="L167" i="13"/>
  <c r="I167" i="13"/>
  <c r="I166" i="13" s="1"/>
  <c r="I165" i="13" s="1"/>
  <c r="F167" i="13"/>
  <c r="N166" i="13"/>
  <c r="N165" i="13" s="1"/>
  <c r="M166" i="13"/>
  <c r="M165" i="13" s="1"/>
  <c r="K166" i="13"/>
  <c r="J166" i="13"/>
  <c r="J165" i="13" s="1"/>
  <c r="H166" i="13"/>
  <c r="H165" i="13" s="1"/>
  <c r="G166" i="13"/>
  <c r="G165" i="13" s="1"/>
  <c r="E166" i="13"/>
  <c r="E165" i="13" s="1"/>
  <c r="D166" i="13"/>
  <c r="D165" i="13" s="1"/>
  <c r="K165" i="13"/>
  <c r="O164" i="13"/>
  <c r="L164" i="13"/>
  <c r="I164" i="13"/>
  <c r="F164" i="13"/>
  <c r="O163" i="13"/>
  <c r="L163" i="13"/>
  <c r="I163" i="13"/>
  <c r="F163" i="13"/>
  <c r="O162" i="13"/>
  <c r="L162" i="13"/>
  <c r="I162" i="13"/>
  <c r="F162" i="13"/>
  <c r="C162" i="13" s="1"/>
  <c r="O161" i="13"/>
  <c r="L161" i="13"/>
  <c r="I161" i="13"/>
  <c r="I160" i="13" s="1"/>
  <c r="F161" i="13"/>
  <c r="N160" i="13"/>
  <c r="M160" i="13"/>
  <c r="K160" i="13"/>
  <c r="J160" i="13"/>
  <c r="H160" i="13"/>
  <c r="G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O151" i="13" s="1"/>
  <c r="L152" i="13"/>
  <c r="I152" i="13"/>
  <c r="F152" i="13"/>
  <c r="N151" i="13"/>
  <c r="M151" i="13"/>
  <c r="K151" i="13"/>
  <c r="J151" i="13"/>
  <c r="H151" i="13"/>
  <c r="G151" i="13"/>
  <c r="F151" i="13"/>
  <c r="E151" i="13"/>
  <c r="D151" i="13"/>
  <c r="O150" i="13"/>
  <c r="L150" i="13"/>
  <c r="I150" i="13"/>
  <c r="F150" i="13"/>
  <c r="O149" i="13"/>
  <c r="L149" i="13"/>
  <c r="I149" i="13"/>
  <c r="F149" i="13"/>
  <c r="O148" i="13"/>
  <c r="L148" i="13"/>
  <c r="I148" i="13"/>
  <c r="F148" i="13"/>
  <c r="O147" i="13"/>
  <c r="L147" i="13"/>
  <c r="I147" i="13"/>
  <c r="F147" i="13"/>
  <c r="O146" i="13"/>
  <c r="L146" i="13"/>
  <c r="I146" i="13"/>
  <c r="F146" i="13"/>
  <c r="C146" i="13" s="1"/>
  <c r="O145" i="13"/>
  <c r="L145" i="13"/>
  <c r="I145" i="13"/>
  <c r="F145" i="13"/>
  <c r="N144" i="13"/>
  <c r="M144" i="13"/>
  <c r="K144" i="13"/>
  <c r="J144" i="13"/>
  <c r="H144" i="13"/>
  <c r="G144" i="13"/>
  <c r="E144" i="13"/>
  <c r="D144" i="13"/>
  <c r="O143" i="13"/>
  <c r="L143" i="13"/>
  <c r="I143" i="13"/>
  <c r="F143" i="13"/>
  <c r="O142" i="13"/>
  <c r="O141" i="13" s="1"/>
  <c r="L142" i="13"/>
  <c r="I142" i="13"/>
  <c r="I141" i="13" s="1"/>
  <c r="F142" i="13"/>
  <c r="N141" i="13"/>
  <c r="M141" i="13"/>
  <c r="L141" i="13"/>
  <c r="K141" i="13"/>
  <c r="J141" i="13"/>
  <c r="H141" i="13"/>
  <c r="G141" i="13"/>
  <c r="E141" i="13"/>
  <c r="D141" i="13"/>
  <c r="O140" i="13"/>
  <c r="L140" i="13"/>
  <c r="I140" i="13"/>
  <c r="F140" i="13"/>
  <c r="O139" i="13"/>
  <c r="L139" i="13"/>
  <c r="I139" i="13"/>
  <c r="F139" i="13"/>
  <c r="O138" i="13"/>
  <c r="L138" i="13"/>
  <c r="L136" i="13" s="1"/>
  <c r="I138" i="13"/>
  <c r="F138" i="13"/>
  <c r="C138" i="13" s="1"/>
  <c r="O137" i="13"/>
  <c r="L137" i="13"/>
  <c r="I137" i="13"/>
  <c r="I136" i="13" s="1"/>
  <c r="F137" i="13"/>
  <c r="N136" i="13"/>
  <c r="M136" i="13"/>
  <c r="K136" i="13"/>
  <c r="J136" i="13"/>
  <c r="H136" i="13"/>
  <c r="G136" i="13"/>
  <c r="E136" i="13"/>
  <c r="D136" i="13"/>
  <c r="O135" i="13"/>
  <c r="L135" i="13"/>
  <c r="I135" i="13"/>
  <c r="F135" i="13"/>
  <c r="O134" i="13"/>
  <c r="L134" i="13"/>
  <c r="I134" i="13"/>
  <c r="F134" i="13"/>
  <c r="O133" i="13"/>
  <c r="L133" i="13"/>
  <c r="I133" i="13"/>
  <c r="F133" i="13"/>
  <c r="O132" i="13"/>
  <c r="O131" i="13" s="1"/>
  <c r="L132" i="13"/>
  <c r="I132" i="13"/>
  <c r="F132" i="13"/>
  <c r="N131" i="13"/>
  <c r="M131" i="13"/>
  <c r="K131" i="13"/>
  <c r="J131" i="13"/>
  <c r="H131" i="13"/>
  <c r="G131" i="13"/>
  <c r="E131" i="13"/>
  <c r="D131" i="13"/>
  <c r="O129" i="13"/>
  <c r="O128" i="13" s="1"/>
  <c r="L129" i="13"/>
  <c r="L128" i="13" s="1"/>
  <c r="I129" i="13"/>
  <c r="F129" i="13"/>
  <c r="F128" i="13" s="1"/>
  <c r="N128" i="13"/>
  <c r="M128" i="13"/>
  <c r="K128" i="13"/>
  <c r="J128" i="13"/>
  <c r="I128" i="13"/>
  <c r="H128" i="13"/>
  <c r="G128" i="13"/>
  <c r="E128" i="13"/>
  <c r="D128" i="13"/>
  <c r="O127" i="13"/>
  <c r="O122" i="13" s="1"/>
  <c r="L127" i="13"/>
  <c r="I127" i="13"/>
  <c r="F127" i="13"/>
  <c r="E127" i="13"/>
  <c r="O126" i="13"/>
  <c r="L126" i="13"/>
  <c r="I126" i="13"/>
  <c r="F126" i="13"/>
  <c r="O125" i="13"/>
  <c r="L125" i="13"/>
  <c r="I125" i="13"/>
  <c r="F125" i="13"/>
  <c r="O124" i="13"/>
  <c r="L124" i="13"/>
  <c r="I124" i="13"/>
  <c r="F124" i="13"/>
  <c r="O123" i="13"/>
  <c r="L123" i="13"/>
  <c r="I123" i="13"/>
  <c r="F123" i="13"/>
  <c r="N122" i="13"/>
  <c r="M122" i="13"/>
  <c r="K122" i="13"/>
  <c r="J122" i="13"/>
  <c r="H122" i="13"/>
  <c r="G122" i="13"/>
  <c r="E122" i="13"/>
  <c r="D122" i="13"/>
  <c r="O121" i="13"/>
  <c r="L121" i="13"/>
  <c r="I121" i="13"/>
  <c r="F121" i="13"/>
  <c r="O120" i="13"/>
  <c r="L120" i="13"/>
  <c r="I120" i="13"/>
  <c r="F120" i="13"/>
  <c r="O119" i="13"/>
  <c r="L119" i="13"/>
  <c r="I119" i="13"/>
  <c r="F119" i="13"/>
  <c r="O118" i="13"/>
  <c r="C118" i="13" s="1"/>
  <c r="L118" i="13"/>
  <c r="I118" i="13"/>
  <c r="F118" i="13"/>
  <c r="O117" i="13"/>
  <c r="L117" i="13"/>
  <c r="I117" i="13"/>
  <c r="F117" i="13"/>
  <c r="N116" i="13"/>
  <c r="M116" i="13"/>
  <c r="K116" i="13"/>
  <c r="J116" i="13"/>
  <c r="H116" i="13"/>
  <c r="G116" i="13"/>
  <c r="E116" i="13"/>
  <c r="D116" i="13"/>
  <c r="O115" i="13"/>
  <c r="L115" i="13"/>
  <c r="I115" i="13"/>
  <c r="F115" i="13"/>
  <c r="O114" i="13"/>
  <c r="L114" i="13"/>
  <c r="I114" i="13"/>
  <c r="F114" i="13"/>
  <c r="C114" i="13"/>
  <c r="O113" i="13"/>
  <c r="L113" i="13"/>
  <c r="I113" i="13"/>
  <c r="F113" i="13"/>
  <c r="C113" i="13" s="1"/>
  <c r="N112" i="13"/>
  <c r="M112" i="13"/>
  <c r="K112" i="13"/>
  <c r="J112" i="13"/>
  <c r="H112" i="13"/>
  <c r="G112" i="13"/>
  <c r="E112" i="13"/>
  <c r="D112" i="13"/>
  <c r="O111" i="13"/>
  <c r="L111" i="13"/>
  <c r="I111" i="13"/>
  <c r="F111" i="13"/>
  <c r="O110" i="13"/>
  <c r="L110" i="13"/>
  <c r="I110" i="13"/>
  <c r="C110" i="13" s="1"/>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L103" i="13" s="1"/>
  <c r="I104" i="13"/>
  <c r="F104" i="13"/>
  <c r="N103" i="13"/>
  <c r="M103" i="13"/>
  <c r="K103" i="13"/>
  <c r="J103" i="13"/>
  <c r="H103" i="13"/>
  <c r="G103" i="13"/>
  <c r="E103" i="13"/>
  <c r="D103" i="13"/>
  <c r="O102" i="13"/>
  <c r="L102" i="13"/>
  <c r="I102" i="13"/>
  <c r="F102" i="13"/>
  <c r="O101" i="13"/>
  <c r="L101" i="13"/>
  <c r="I101" i="13"/>
  <c r="F101" i="13"/>
  <c r="O100" i="13"/>
  <c r="L100" i="13"/>
  <c r="C100" i="13" s="1"/>
  <c r="I100" i="13"/>
  <c r="F100" i="13"/>
  <c r="O99" i="13"/>
  <c r="L99" i="13"/>
  <c r="C99" i="13" s="1"/>
  <c r="I99" i="13"/>
  <c r="F99" i="13"/>
  <c r="O98" i="13"/>
  <c r="L98" i="13"/>
  <c r="I98" i="13"/>
  <c r="F98" i="13"/>
  <c r="O97" i="13"/>
  <c r="L97" i="13"/>
  <c r="I97" i="13"/>
  <c r="F97" i="13"/>
  <c r="O96" i="13"/>
  <c r="L96" i="13"/>
  <c r="I96" i="13"/>
  <c r="F96" i="13"/>
  <c r="N95" i="13"/>
  <c r="M95" i="13"/>
  <c r="K95" i="13"/>
  <c r="J95" i="13"/>
  <c r="H95" i="13"/>
  <c r="G95" i="13"/>
  <c r="E95" i="13"/>
  <c r="D95" i="13"/>
  <c r="O94" i="13"/>
  <c r="L94" i="13"/>
  <c r="I94" i="13"/>
  <c r="F94" i="13"/>
  <c r="O93" i="13"/>
  <c r="L93" i="13"/>
  <c r="I93" i="13"/>
  <c r="F93" i="13"/>
  <c r="O92" i="13"/>
  <c r="L92" i="13"/>
  <c r="I92" i="13"/>
  <c r="F92" i="13"/>
  <c r="C92" i="13" s="1"/>
  <c r="O91" i="13"/>
  <c r="L91" i="13"/>
  <c r="I91" i="13"/>
  <c r="F91" i="13"/>
  <c r="O90" i="13"/>
  <c r="L90" i="13"/>
  <c r="I90" i="13"/>
  <c r="I89" i="13" s="1"/>
  <c r="F90" i="13"/>
  <c r="N89" i="13"/>
  <c r="M89" i="13"/>
  <c r="K89" i="13"/>
  <c r="J89" i="13"/>
  <c r="H89" i="13"/>
  <c r="G89" i="13"/>
  <c r="E89" i="13"/>
  <c r="D89" i="13"/>
  <c r="O88" i="13"/>
  <c r="L88" i="13"/>
  <c r="I88" i="13"/>
  <c r="F88" i="13"/>
  <c r="O87" i="13"/>
  <c r="L87" i="13"/>
  <c r="I87" i="13"/>
  <c r="F87" i="13"/>
  <c r="O86" i="13"/>
  <c r="L86" i="13"/>
  <c r="I86" i="13"/>
  <c r="F86" i="13"/>
  <c r="O85" i="13"/>
  <c r="O84" i="13" s="1"/>
  <c r="L85" i="13"/>
  <c r="L84" i="13" s="1"/>
  <c r="I85" i="13"/>
  <c r="I84" i="13" s="1"/>
  <c r="F85" i="13"/>
  <c r="N84" i="13"/>
  <c r="M84" i="13"/>
  <c r="K84" i="13"/>
  <c r="J84" i="13"/>
  <c r="H84" i="13"/>
  <c r="G84" i="13"/>
  <c r="E84" i="13"/>
  <c r="D84" i="13"/>
  <c r="K83" i="13"/>
  <c r="O82" i="13"/>
  <c r="L82" i="13"/>
  <c r="I82" i="13"/>
  <c r="F82" i="13"/>
  <c r="O81" i="13"/>
  <c r="L81" i="13"/>
  <c r="I81" i="13"/>
  <c r="I80" i="13" s="1"/>
  <c r="F81" i="13"/>
  <c r="O80" i="13"/>
  <c r="N80" i="13"/>
  <c r="M80" i="13"/>
  <c r="K80" i="13"/>
  <c r="J80" i="13"/>
  <c r="H80" i="13"/>
  <c r="G80" i="13"/>
  <c r="F80" i="13"/>
  <c r="E80" i="13"/>
  <c r="D80" i="13"/>
  <c r="O79" i="13"/>
  <c r="L79" i="13"/>
  <c r="I79" i="13"/>
  <c r="F79" i="13"/>
  <c r="C79" i="13" s="1"/>
  <c r="O78" i="13"/>
  <c r="L78" i="13"/>
  <c r="I78" i="13"/>
  <c r="I77" i="13" s="1"/>
  <c r="F78" i="13"/>
  <c r="N77" i="13"/>
  <c r="M77" i="13"/>
  <c r="K77" i="13"/>
  <c r="J77" i="13"/>
  <c r="H77" i="13"/>
  <c r="G77" i="13"/>
  <c r="E77" i="13"/>
  <c r="E76" i="13" s="1"/>
  <c r="D77" i="13"/>
  <c r="H76" i="13"/>
  <c r="O74" i="13"/>
  <c r="L74" i="13"/>
  <c r="I74" i="13"/>
  <c r="F74" i="13"/>
  <c r="C74" i="13" s="1"/>
  <c r="O73" i="13"/>
  <c r="L73" i="13"/>
  <c r="I73" i="13"/>
  <c r="F73" i="13"/>
  <c r="O72" i="13"/>
  <c r="L72" i="13"/>
  <c r="I72" i="13"/>
  <c r="F72" i="13"/>
  <c r="O71" i="13"/>
  <c r="L71" i="13"/>
  <c r="I71" i="13"/>
  <c r="F71" i="13"/>
  <c r="C71" i="13" s="1"/>
  <c r="O70" i="13"/>
  <c r="L70" i="13"/>
  <c r="I70" i="13"/>
  <c r="I69" i="13" s="1"/>
  <c r="F70" i="13"/>
  <c r="F69" i="13" s="1"/>
  <c r="N69" i="13"/>
  <c r="N67" i="13" s="1"/>
  <c r="M69" i="13"/>
  <c r="M67" i="13" s="1"/>
  <c r="K69" i="13"/>
  <c r="K67" i="13" s="1"/>
  <c r="J69" i="13"/>
  <c r="J67" i="13" s="1"/>
  <c r="H69" i="13"/>
  <c r="H67" i="13" s="1"/>
  <c r="G69" i="13"/>
  <c r="G67" i="13" s="1"/>
  <c r="E69" i="13"/>
  <c r="D69" i="13"/>
  <c r="O68" i="13"/>
  <c r="L68" i="13"/>
  <c r="I68" i="13"/>
  <c r="F68" i="13"/>
  <c r="C68" i="13"/>
  <c r="E67" i="13"/>
  <c r="D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L58" i="13" s="1"/>
  <c r="I59" i="13"/>
  <c r="F59" i="13"/>
  <c r="F58" i="13" s="1"/>
  <c r="N58" i="13"/>
  <c r="M58" i="13"/>
  <c r="K58" i="13"/>
  <c r="J58" i="13"/>
  <c r="H58" i="13"/>
  <c r="G58" i="13"/>
  <c r="E58" i="13"/>
  <c r="D58" i="13"/>
  <c r="O57" i="13"/>
  <c r="L57" i="13"/>
  <c r="I57" i="13"/>
  <c r="F57" i="13"/>
  <c r="O56" i="13"/>
  <c r="L56" i="13"/>
  <c r="L55" i="13" s="1"/>
  <c r="I56" i="13"/>
  <c r="I55" i="13" s="1"/>
  <c r="F56" i="13"/>
  <c r="N55" i="13"/>
  <c r="M55" i="13"/>
  <c r="K55" i="13"/>
  <c r="K54" i="13" s="1"/>
  <c r="J55" i="13"/>
  <c r="J54" i="13" s="1"/>
  <c r="J53" i="13" s="1"/>
  <c r="H55" i="13"/>
  <c r="G55" i="13"/>
  <c r="G54" i="13" s="1"/>
  <c r="E55" i="13"/>
  <c r="E54" i="13" s="1"/>
  <c r="D55" i="13"/>
  <c r="M54" i="13"/>
  <c r="O47" i="13"/>
  <c r="C47" i="13" s="1"/>
  <c r="O46" i="13"/>
  <c r="C46" i="13" s="1"/>
  <c r="N45" i="13"/>
  <c r="M45" i="13"/>
  <c r="L44" i="13"/>
  <c r="L43" i="13" s="1"/>
  <c r="I44" i="13"/>
  <c r="I43" i="13" s="1"/>
  <c r="F44" i="13"/>
  <c r="C44" i="13" s="1"/>
  <c r="K43" i="13"/>
  <c r="J43" i="13"/>
  <c r="H43" i="13"/>
  <c r="G43" i="13"/>
  <c r="E43" i="13"/>
  <c r="D43" i="13"/>
  <c r="F42" i="13"/>
  <c r="F41" i="13" s="1"/>
  <c r="C41" i="13" s="1"/>
  <c r="E41" i="13"/>
  <c r="D41" i="13"/>
  <c r="L40" i="13"/>
  <c r="C40" i="13" s="1"/>
  <c r="L39" i="13"/>
  <c r="C39" i="13" s="1"/>
  <c r="L38" i="13"/>
  <c r="C38" i="13" s="1"/>
  <c r="L37" i="13"/>
  <c r="K36" i="13"/>
  <c r="J36" i="13"/>
  <c r="L35" i="13"/>
  <c r="C35" i="13" s="1"/>
  <c r="L34" i="13"/>
  <c r="C34" i="13"/>
  <c r="K33" i="13"/>
  <c r="J33" i="13"/>
  <c r="L32" i="13"/>
  <c r="L31" i="13" s="1"/>
  <c r="C31" i="13" s="1"/>
  <c r="C32" i="13"/>
  <c r="K31" i="13"/>
  <c r="J31" i="13"/>
  <c r="L30" i="13"/>
  <c r="C30" i="13" s="1"/>
  <c r="L29" i="13"/>
  <c r="C29" i="13" s="1"/>
  <c r="L28" i="13"/>
  <c r="K27" i="13"/>
  <c r="J27" i="13"/>
  <c r="F25" i="13"/>
  <c r="C25" i="13"/>
  <c r="I24" i="13"/>
  <c r="F24" i="13"/>
  <c r="C24" i="13" s="1"/>
  <c r="E24" i="13"/>
  <c r="O23" i="13"/>
  <c r="L23" i="13"/>
  <c r="I23" i="13"/>
  <c r="F23" i="13"/>
  <c r="O22" i="13"/>
  <c r="O21" i="13" s="1"/>
  <c r="L22" i="13"/>
  <c r="I22" i="13"/>
  <c r="C22" i="13" s="1"/>
  <c r="F22" i="13"/>
  <c r="F21" i="13" s="1"/>
  <c r="N21" i="13"/>
  <c r="N289" i="13" s="1"/>
  <c r="N288" i="13" s="1"/>
  <c r="M21" i="13"/>
  <c r="M289" i="13" s="1"/>
  <c r="M288" i="13" s="1"/>
  <c r="K21" i="13"/>
  <c r="J21" i="13"/>
  <c r="H21" i="13"/>
  <c r="G21" i="13"/>
  <c r="G289" i="13" s="1"/>
  <c r="E21" i="13"/>
  <c r="E20" i="13" s="1"/>
  <c r="D21" i="13"/>
  <c r="E53" i="13" l="1"/>
  <c r="G130" i="13"/>
  <c r="E187" i="13"/>
  <c r="H231" i="13"/>
  <c r="H230" i="13" s="1"/>
  <c r="N231" i="13"/>
  <c r="C293" i="13"/>
  <c r="G20" i="13"/>
  <c r="L54" i="13"/>
  <c r="I67" i="13"/>
  <c r="J76" i="13"/>
  <c r="O77" i="13"/>
  <c r="D83" i="13"/>
  <c r="C85" i="13"/>
  <c r="C87" i="13"/>
  <c r="O89" i="13"/>
  <c r="F112" i="13"/>
  <c r="I112" i="13"/>
  <c r="K130" i="13"/>
  <c r="F136" i="13"/>
  <c r="C149" i="13"/>
  <c r="L160" i="13"/>
  <c r="H187" i="13"/>
  <c r="C211" i="13"/>
  <c r="N204" i="13"/>
  <c r="C243" i="13"/>
  <c r="C247" i="13"/>
  <c r="C275" i="13"/>
  <c r="N20" i="13"/>
  <c r="O55" i="13"/>
  <c r="H54" i="13"/>
  <c r="H53" i="13" s="1"/>
  <c r="N54" i="13"/>
  <c r="N53" i="13" s="1"/>
  <c r="N76" i="13"/>
  <c r="E83" i="13"/>
  <c r="C108" i="13"/>
  <c r="C109" i="13"/>
  <c r="L131" i="13"/>
  <c r="I151" i="13"/>
  <c r="C170" i="13"/>
  <c r="K173" i="13"/>
  <c r="C223" i="13"/>
  <c r="C57" i="13"/>
  <c r="O69" i="13"/>
  <c r="O67" i="13" s="1"/>
  <c r="L77" i="13"/>
  <c r="I103" i="13"/>
  <c r="C127" i="13"/>
  <c r="C153" i="13"/>
  <c r="C181" i="13"/>
  <c r="C190" i="13"/>
  <c r="L198" i="13"/>
  <c r="L196" i="13" s="1"/>
  <c r="C218" i="13"/>
  <c r="C239" i="13"/>
  <c r="C271" i="13"/>
  <c r="C279" i="13"/>
  <c r="G269" i="13"/>
  <c r="C295" i="13"/>
  <c r="C296" i="13"/>
  <c r="J26" i="13"/>
  <c r="M53" i="13"/>
  <c r="C65" i="13"/>
  <c r="I76" i="13"/>
  <c r="D76" i="13"/>
  <c r="C98" i="13"/>
  <c r="O95" i="13"/>
  <c r="O166" i="13"/>
  <c r="O165" i="13" s="1"/>
  <c r="C193" i="13"/>
  <c r="F192" i="13"/>
  <c r="F191" i="13" s="1"/>
  <c r="C191" i="13" s="1"/>
  <c r="D195" i="13"/>
  <c r="H195" i="13"/>
  <c r="H194" i="13" s="1"/>
  <c r="E204" i="13"/>
  <c r="E195" i="13" s="1"/>
  <c r="C210" i="13"/>
  <c r="C227" i="13"/>
  <c r="I290" i="13"/>
  <c r="C291" i="13"/>
  <c r="C263" i="13"/>
  <c r="F260" i="13"/>
  <c r="C23" i="13"/>
  <c r="I21" i="13"/>
  <c r="I20" i="13" s="1"/>
  <c r="C42" i="13"/>
  <c r="F43" i="13"/>
  <c r="C60" i="13"/>
  <c r="C70" i="13"/>
  <c r="C105" i="13"/>
  <c r="C106" i="13"/>
  <c r="C107" i="13"/>
  <c r="C111" i="13"/>
  <c r="C117" i="13"/>
  <c r="J130" i="13"/>
  <c r="C133" i="13"/>
  <c r="C134" i="13"/>
  <c r="C142" i="13"/>
  <c r="F141" i="13"/>
  <c r="C143" i="13"/>
  <c r="I144" i="13"/>
  <c r="C150" i="13"/>
  <c r="C152" i="13"/>
  <c r="C177" i="13"/>
  <c r="F175" i="13"/>
  <c r="F174" i="13" s="1"/>
  <c r="C180" i="13"/>
  <c r="F179" i="13"/>
  <c r="K187" i="13"/>
  <c r="C203" i="13"/>
  <c r="C215" i="13"/>
  <c r="L27" i="13"/>
  <c r="C27" i="13" s="1"/>
  <c r="C28" i="13"/>
  <c r="C64" i="13"/>
  <c r="K53" i="13"/>
  <c r="H83" i="13"/>
  <c r="C158" i="13"/>
  <c r="F184" i="13"/>
  <c r="C185" i="13"/>
  <c r="G187" i="13"/>
  <c r="I198" i="13"/>
  <c r="C199" i="13"/>
  <c r="C201" i="13"/>
  <c r="L238" i="13"/>
  <c r="L270" i="13"/>
  <c r="C222" i="13"/>
  <c r="D231" i="13"/>
  <c r="C268" i="13"/>
  <c r="J270" i="13"/>
  <c r="J269" i="13" s="1"/>
  <c r="N270" i="13"/>
  <c r="N269" i="13" s="1"/>
  <c r="C278" i="13"/>
  <c r="L290" i="13"/>
  <c r="M230" i="13"/>
  <c r="C249" i="13"/>
  <c r="C258" i="13"/>
  <c r="D259" i="13"/>
  <c r="E289" i="13"/>
  <c r="E288" i="13" s="1"/>
  <c r="J289" i="13"/>
  <c r="J288" i="13" s="1"/>
  <c r="K26" i="13"/>
  <c r="L33" i="13"/>
  <c r="C33" i="13" s="1"/>
  <c r="C63" i="13"/>
  <c r="C73" i="13"/>
  <c r="G76" i="13"/>
  <c r="M76" i="13"/>
  <c r="C88" i="13"/>
  <c r="C97" i="13"/>
  <c r="I116" i="13"/>
  <c r="C126" i="13"/>
  <c r="C129" i="13"/>
  <c r="C135" i="13"/>
  <c r="C147" i="13"/>
  <c r="C148" i="13"/>
  <c r="C157" i="13"/>
  <c r="C163" i="13"/>
  <c r="C164" i="13"/>
  <c r="C171" i="13"/>
  <c r="C172" i="13"/>
  <c r="D187" i="13"/>
  <c r="M187" i="13"/>
  <c r="J195" i="13"/>
  <c r="M195" i="13"/>
  <c r="I205" i="13"/>
  <c r="C212" i="13"/>
  <c r="C213" i="13"/>
  <c r="C214" i="13"/>
  <c r="C224" i="13"/>
  <c r="C225" i="13"/>
  <c r="C226" i="13"/>
  <c r="C228" i="13"/>
  <c r="C229" i="13"/>
  <c r="C232" i="13"/>
  <c r="L246" i="13"/>
  <c r="C257" i="13"/>
  <c r="C274" i="13"/>
  <c r="C280" i="13"/>
  <c r="K231" i="13"/>
  <c r="K230" i="13" s="1"/>
  <c r="G288" i="13"/>
  <c r="K289" i="13"/>
  <c r="K288" i="13" s="1"/>
  <c r="L36" i="13"/>
  <c r="C36" i="13" s="1"/>
  <c r="O45" i="13"/>
  <c r="C45" i="13" s="1"/>
  <c r="D54" i="13"/>
  <c r="D53" i="13" s="1"/>
  <c r="C72" i="13"/>
  <c r="K76" i="13"/>
  <c r="K75" i="13" s="1"/>
  <c r="G83" i="13"/>
  <c r="C86" i="13"/>
  <c r="C93" i="13"/>
  <c r="C96" i="13"/>
  <c r="C101" i="13"/>
  <c r="O103" i="13"/>
  <c r="O112" i="13"/>
  <c r="C112" i="13" s="1"/>
  <c r="I122" i="13"/>
  <c r="I131" i="13"/>
  <c r="C141" i="13"/>
  <c r="C159" i="13"/>
  <c r="L166" i="13"/>
  <c r="L165" i="13" s="1"/>
  <c r="C176" i="13"/>
  <c r="I179" i="13"/>
  <c r="J187" i="13"/>
  <c r="C202" i="13"/>
  <c r="L205" i="13"/>
  <c r="O216" i="13"/>
  <c r="L216" i="13"/>
  <c r="E231" i="13"/>
  <c r="E230" i="13" s="1"/>
  <c r="I238" i="13"/>
  <c r="C241" i="13"/>
  <c r="C244" i="13"/>
  <c r="N230" i="13"/>
  <c r="L252" i="13"/>
  <c r="L251" i="13" s="1"/>
  <c r="C262" i="13"/>
  <c r="L264" i="13"/>
  <c r="L259" i="13" s="1"/>
  <c r="E269" i="13"/>
  <c r="J20" i="13"/>
  <c r="C58" i="13"/>
  <c r="L151" i="13"/>
  <c r="C151" i="13" s="1"/>
  <c r="C154" i="13"/>
  <c r="F20" i="13"/>
  <c r="C61" i="13"/>
  <c r="I58" i="13"/>
  <c r="C78" i="13"/>
  <c r="F77" i="13"/>
  <c r="O76" i="13"/>
  <c r="F103" i="13"/>
  <c r="C103" i="13" s="1"/>
  <c r="C104" i="13"/>
  <c r="L112" i="13"/>
  <c r="C115" i="13"/>
  <c r="F116" i="13"/>
  <c r="D289" i="13"/>
  <c r="D288" i="13" s="1"/>
  <c r="D20" i="13"/>
  <c r="I289" i="13"/>
  <c r="I288" i="13" s="1"/>
  <c r="I54" i="13"/>
  <c r="I53" i="13" s="1"/>
  <c r="C298" i="13"/>
  <c r="K20" i="13"/>
  <c r="F55" i="13"/>
  <c r="C56" i="13"/>
  <c r="M83" i="13"/>
  <c r="C123" i="13"/>
  <c r="L122" i="13"/>
  <c r="M20" i="13"/>
  <c r="O289" i="13"/>
  <c r="O288" i="13" s="1"/>
  <c r="O20" i="13"/>
  <c r="C43" i="13"/>
  <c r="G53" i="13"/>
  <c r="H289" i="13"/>
  <c r="H288" i="13" s="1"/>
  <c r="H20" i="13"/>
  <c r="L21" i="13"/>
  <c r="F289" i="13"/>
  <c r="L26" i="13"/>
  <c r="C37" i="13"/>
  <c r="C59" i="13"/>
  <c r="O58" i="13"/>
  <c r="O54" i="13" s="1"/>
  <c r="C81" i="13"/>
  <c r="L80" i="13"/>
  <c r="L76" i="13" s="1"/>
  <c r="C91" i="13"/>
  <c r="F89" i="13"/>
  <c r="I272" i="13"/>
  <c r="C273" i="13"/>
  <c r="F67" i="13"/>
  <c r="L89" i="13"/>
  <c r="H130" i="13"/>
  <c r="H75" i="13" s="1"/>
  <c r="H286" i="13" s="1"/>
  <c r="M130" i="13"/>
  <c r="F144" i="13"/>
  <c r="C145" i="13"/>
  <c r="F160" i="13"/>
  <c r="C161" i="13"/>
  <c r="L179" i="13"/>
  <c r="C179" i="13" s="1"/>
  <c r="C182" i="13"/>
  <c r="M194" i="13"/>
  <c r="C254" i="13"/>
  <c r="F252" i="13"/>
  <c r="C266" i="13"/>
  <c r="F264" i="13"/>
  <c r="C297" i="13"/>
  <c r="C66" i="13"/>
  <c r="C82" i="13"/>
  <c r="J83" i="13"/>
  <c r="J75" i="13" s="1"/>
  <c r="N83" i="13"/>
  <c r="C94" i="13"/>
  <c r="L95" i="13"/>
  <c r="D130" i="13"/>
  <c r="D75" i="13" s="1"/>
  <c r="N130" i="13"/>
  <c r="L144" i="13"/>
  <c r="L130" i="13" s="1"/>
  <c r="E174" i="13"/>
  <c r="E173" i="13" s="1"/>
  <c r="I174" i="13"/>
  <c r="O174" i="13"/>
  <c r="O173" i="13" s="1"/>
  <c r="L175" i="13"/>
  <c r="C175" i="13" s="1"/>
  <c r="C178" i="13"/>
  <c r="C62" i="13"/>
  <c r="L69" i="13"/>
  <c r="L67" i="13" s="1"/>
  <c r="L53" i="13" s="1"/>
  <c r="F84" i="13"/>
  <c r="C90" i="13"/>
  <c r="I95" i="13"/>
  <c r="I83" i="13" s="1"/>
  <c r="F95" i="13"/>
  <c r="C102" i="13"/>
  <c r="O116" i="13"/>
  <c r="L116" i="13"/>
  <c r="C119" i="13"/>
  <c r="C128" i="13"/>
  <c r="E130" i="13"/>
  <c r="E75" i="13" s="1"/>
  <c r="E52" i="13" s="1"/>
  <c r="E51" i="13" s="1"/>
  <c r="C139" i="13"/>
  <c r="C140" i="13"/>
  <c r="C169" i="13"/>
  <c r="F166" i="13"/>
  <c r="J174" i="13"/>
  <c r="J173" i="13" s="1"/>
  <c r="C186" i="13"/>
  <c r="L184" i="13"/>
  <c r="F188" i="13"/>
  <c r="C189" i="13"/>
  <c r="F270" i="13"/>
  <c r="C272" i="13"/>
  <c r="I276" i="13"/>
  <c r="I270" i="13" s="1"/>
  <c r="I269" i="13" s="1"/>
  <c r="C277" i="13"/>
  <c r="C285" i="13"/>
  <c r="I283" i="13"/>
  <c r="F131" i="13"/>
  <c r="C132" i="13"/>
  <c r="C137" i="13"/>
  <c r="O136" i="13"/>
  <c r="C192" i="13"/>
  <c r="I196" i="13"/>
  <c r="C196" i="13" s="1"/>
  <c r="C197" i="13"/>
  <c r="G230" i="13"/>
  <c r="J259" i="13"/>
  <c r="J230" i="13" s="1"/>
  <c r="I264" i="13"/>
  <c r="C265" i="13"/>
  <c r="C120" i="13"/>
  <c r="C121" i="13"/>
  <c r="C124" i="13"/>
  <c r="C125" i="13"/>
  <c r="F122" i="13"/>
  <c r="C122" i="13" s="1"/>
  <c r="O144" i="13"/>
  <c r="C155" i="13"/>
  <c r="C156" i="13"/>
  <c r="O160" i="13"/>
  <c r="C167" i="13"/>
  <c r="C168" i="13"/>
  <c r="C183" i="13"/>
  <c r="O188" i="13"/>
  <c r="O187" i="13" s="1"/>
  <c r="O252" i="13"/>
  <c r="O251" i="13" s="1"/>
  <c r="C283" i="13"/>
  <c r="C198" i="13"/>
  <c r="E194" i="13"/>
  <c r="C206" i="13"/>
  <c r="F205" i="13"/>
  <c r="O205" i="13"/>
  <c r="O204" i="13" s="1"/>
  <c r="O195" i="13" s="1"/>
  <c r="C217" i="13"/>
  <c r="C237" i="13"/>
  <c r="I235" i="13"/>
  <c r="I231" i="13" s="1"/>
  <c r="O238" i="13"/>
  <c r="O231" i="13" s="1"/>
  <c r="C248" i="13"/>
  <c r="C250" i="13"/>
  <c r="F246" i="13"/>
  <c r="C246" i="13" s="1"/>
  <c r="I252" i="13"/>
  <c r="I251" i="13" s="1"/>
  <c r="C253" i="13"/>
  <c r="C256" i="13"/>
  <c r="F259" i="13"/>
  <c r="O276" i="13"/>
  <c r="O270" i="13" s="1"/>
  <c r="O269" i="13" s="1"/>
  <c r="C282" i="13"/>
  <c r="F281" i="13"/>
  <c r="C281" i="13" s="1"/>
  <c r="N195" i="13"/>
  <c r="C200" i="13"/>
  <c r="G204" i="13"/>
  <c r="G195" i="13" s="1"/>
  <c r="K204" i="13"/>
  <c r="K195" i="13" s="1"/>
  <c r="K194" i="13" s="1"/>
  <c r="C208" i="13"/>
  <c r="C209" i="13"/>
  <c r="I216" i="13"/>
  <c r="C220" i="13"/>
  <c r="C221" i="13"/>
  <c r="L231" i="13"/>
  <c r="C234" i="13"/>
  <c r="F233" i="13"/>
  <c r="C240" i="13"/>
  <c r="C242" i="13"/>
  <c r="F238" i="13"/>
  <c r="I260" i="13"/>
  <c r="C261" i="13"/>
  <c r="O264" i="13"/>
  <c r="O259" i="13" s="1"/>
  <c r="L269" i="13"/>
  <c r="C292" i="13"/>
  <c r="C294" i="13"/>
  <c r="F290" i="13"/>
  <c r="C290" i="13" s="1"/>
  <c r="C236" i="13"/>
  <c r="C284" i="13"/>
  <c r="O130" i="13" l="1"/>
  <c r="O53" i="13"/>
  <c r="K52" i="13"/>
  <c r="K51" i="13" s="1"/>
  <c r="G75" i="13"/>
  <c r="G286" i="13" s="1"/>
  <c r="D230" i="13"/>
  <c r="D194" i="13" s="1"/>
  <c r="C184" i="13"/>
  <c r="F173" i="13"/>
  <c r="N75" i="13"/>
  <c r="N52" i="13" s="1"/>
  <c r="N51" i="13" s="1"/>
  <c r="C160" i="13"/>
  <c r="N194" i="13"/>
  <c r="O83" i="13"/>
  <c r="J52" i="13"/>
  <c r="H52" i="13"/>
  <c r="H51" i="13" s="1"/>
  <c r="L230" i="13"/>
  <c r="L194" i="13" s="1"/>
  <c r="C276" i="13"/>
  <c r="E286" i="13"/>
  <c r="L204" i="13"/>
  <c r="L195" i="13" s="1"/>
  <c r="I130" i="13"/>
  <c r="I75" i="13" s="1"/>
  <c r="C238" i="13"/>
  <c r="I204" i="13"/>
  <c r="L83" i="13"/>
  <c r="L75" i="13" s="1"/>
  <c r="C89" i="13"/>
  <c r="C21" i="13"/>
  <c r="M75" i="13"/>
  <c r="M52" i="13" s="1"/>
  <c r="M51" i="13" s="1"/>
  <c r="D52" i="13"/>
  <c r="D286" i="13"/>
  <c r="M50" i="13"/>
  <c r="M287" i="13"/>
  <c r="E287" i="13"/>
  <c r="E50" i="13"/>
  <c r="J194" i="13"/>
  <c r="J286" i="13"/>
  <c r="C188" i="13"/>
  <c r="F187" i="13"/>
  <c r="C187" i="13" s="1"/>
  <c r="O230" i="13"/>
  <c r="C116" i="13"/>
  <c r="H287" i="13"/>
  <c r="H50" i="13"/>
  <c r="N286" i="13"/>
  <c r="C216" i="13"/>
  <c r="G194" i="13"/>
  <c r="C136" i="13"/>
  <c r="M286" i="13"/>
  <c r="F165" i="13"/>
  <c r="C165" i="13" s="1"/>
  <c r="C166" i="13"/>
  <c r="L174" i="13"/>
  <c r="L173" i="13" s="1"/>
  <c r="F251" i="13"/>
  <c r="C251" i="13" s="1"/>
  <c r="C252" i="13"/>
  <c r="C144" i="13"/>
  <c r="C289" i="13"/>
  <c r="C69" i="13"/>
  <c r="C205" i="13"/>
  <c r="F204" i="13"/>
  <c r="C67" i="13"/>
  <c r="O75" i="13"/>
  <c r="O52" i="13" s="1"/>
  <c r="K286" i="13"/>
  <c r="I195" i="13"/>
  <c r="C131" i="13"/>
  <c r="F130" i="13"/>
  <c r="C130" i="13" s="1"/>
  <c r="C270" i="13"/>
  <c r="F269" i="13"/>
  <c r="F83" i="13"/>
  <c r="C84" i="13"/>
  <c r="C235" i="13"/>
  <c r="L289" i="13"/>
  <c r="L288" i="13" s="1"/>
  <c r="L20" i="13"/>
  <c r="C20" i="13" s="1"/>
  <c r="C55" i="13"/>
  <c r="F54" i="13"/>
  <c r="F288" i="13"/>
  <c r="C288" i="13" s="1"/>
  <c r="I259" i="13"/>
  <c r="C259" i="13" s="1"/>
  <c r="F231" i="13"/>
  <c r="C233" i="13"/>
  <c r="C260" i="13"/>
  <c r="C95" i="13"/>
  <c r="I173" i="13"/>
  <c r="C264" i="13"/>
  <c r="C26" i="13"/>
  <c r="C80" i="13"/>
  <c r="C77" i="13"/>
  <c r="F76" i="13"/>
  <c r="N287" i="13" l="1"/>
  <c r="N50" i="13"/>
  <c r="K50" i="13"/>
  <c r="K287" i="13"/>
  <c r="I52" i="13"/>
  <c r="J51" i="13"/>
  <c r="J287" i="13" s="1"/>
  <c r="G52" i="13"/>
  <c r="G51" i="13" s="1"/>
  <c r="D51" i="13"/>
  <c r="L286" i="13"/>
  <c r="C83" i="13"/>
  <c r="L52" i="13"/>
  <c r="L51" i="13" s="1"/>
  <c r="O286" i="13"/>
  <c r="L50" i="13"/>
  <c r="L287" i="13"/>
  <c r="I230" i="13"/>
  <c r="I286" i="13" s="1"/>
  <c r="C174" i="13"/>
  <c r="F75" i="13"/>
  <c r="C75" i="13" s="1"/>
  <c r="C76" i="13"/>
  <c r="C173" i="13"/>
  <c r="C54" i="13"/>
  <c r="F53" i="13"/>
  <c r="O194" i="13"/>
  <c r="O51" i="13" s="1"/>
  <c r="C269" i="13"/>
  <c r="F230" i="13"/>
  <c r="C230" i="13" s="1"/>
  <c r="C231" i="13"/>
  <c r="C204" i="13"/>
  <c r="F195" i="13"/>
  <c r="D287" i="13"/>
  <c r="D50" i="13"/>
  <c r="G50" i="13" l="1"/>
  <c r="G287" i="13"/>
  <c r="J50" i="13"/>
  <c r="O50" i="13"/>
  <c r="O287" i="13"/>
  <c r="C195" i="13"/>
  <c r="F194" i="13"/>
  <c r="I194" i="13"/>
  <c r="I51" i="13" s="1"/>
  <c r="C53" i="13"/>
  <c r="F52" i="13"/>
  <c r="F286" i="13"/>
  <c r="C286" i="13" s="1"/>
  <c r="C194" i="13" l="1"/>
  <c r="F51" i="13"/>
  <c r="C52" i="13"/>
  <c r="I287" i="13"/>
  <c r="I50" i="13"/>
  <c r="F287" i="13" l="1"/>
  <c r="C287" i="13" s="1"/>
  <c r="F50" i="13"/>
  <c r="C50" i="13" s="1"/>
  <c r="C51" i="13"/>
  <c r="E24" i="10" l="1"/>
  <c r="E226" i="10"/>
  <c r="D290" i="10"/>
  <c r="D283" i="10"/>
  <c r="D281" i="10"/>
  <c r="D276" i="10"/>
  <c r="D272" i="10"/>
  <c r="D270" i="10" s="1"/>
  <c r="D264" i="10"/>
  <c r="D260" i="10"/>
  <c r="D252" i="10"/>
  <c r="D251" i="10" s="1"/>
  <c r="D246" i="10"/>
  <c r="D238" i="10"/>
  <c r="D235" i="10"/>
  <c r="D231" i="10" s="1"/>
  <c r="D233" i="10"/>
  <c r="D227" i="10"/>
  <c r="D216" i="10"/>
  <c r="D205" i="10"/>
  <c r="D198" i="10"/>
  <c r="D196" i="10" s="1"/>
  <c r="D192" i="10"/>
  <c r="D191" i="10" s="1"/>
  <c r="D188" i="10"/>
  <c r="D184" i="10"/>
  <c r="D179" i="10"/>
  <c r="D175" i="10"/>
  <c r="D174" i="10" s="1"/>
  <c r="D173" i="10" s="1"/>
  <c r="D166" i="10"/>
  <c r="D165" i="10" s="1"/>
  <c r="D160" i="10"/>
  <c r="D151" i="10"/>
  <c r="D144" i="10"/>
  <c r="D141" i="10"/>
  <c r="D136" i="10"/>
  <c r="D131" i="10"/>
  <c r="D130" i="10" s="1"/>
  <c r="D128" i="10"/>
  <c r="D122" i="10"/>
  <c r="D116" i="10"/>
  <c r="D112" i="10"/>
  <c r="D103" i="10"/>
  <c r="D95" i="10"/>
  <c r="D89" i="10"/>
  <c r="D84" i="10"/>
  <c r="D83" i="10" s="1"/>
  <c r="D80" i="10"/>
  <c r="D77" i="10"/>
  <c r="D76" i="10" s="1"/>
  <c r="D69" i="10"/>
  <c r="D67" i="10" s="1"/>
  <c r="D58" i="10"/>
  <c r="D55" i="10"/>
  <c r="D54" i="10" s="1"/>
  <c r="D43" i="10"/>
  <c r="D41" i="10"/>
  <c r="D21" i="10"/>
  <c r="O298" i="10"/>
  <c r="L298" i="10"/>
  <c r="I298" i="10"/>
  <c r="F298" i="10"/>
  <c r="O297" i="10"/>
  <c r="L297" i="10"/>
  <c r="I297" i="10"/>
  <c r="F297" i="10"/>
  <c r="O296" i="10"/>
  <c r="L296" i="10"/>
  <c r="I296" i="10"/>
  <c r="F296" i="10"/>
  <c r="O295" i="10"/>
  <c r="L295" i="10"/>
  <c r="I295" i="10"/>
  <c r="F295" i="10"/>
  <c r="O294" i="10"/>
  <c r="L294" i="10"/>
  <c r="I294" i="10"/>
  <c r="F294" i="10"/>
  <c r="O293" i="10"/>
  <c r="L293" i="10"/>
  <c r="I293" i="10"/>
  <c r="F293" i="10"/>
  <c r="O292" i="10"/>
  <c r="L292" i="10"/>
  <c r="I292" i="10"/>
  <c r="F292" i="10"/>
  <c r="O291" i="10"/>
  <c r="O290" i="10" s="1"/>
  <c r="L291" i="10"/>
  <c r="I291" i="10"/>
  <c r="F291" i="10"/>
  <c r="N290" i="10"/>
  <c r="M290" i="10"/>
  <c r="K290" i="10"/>
  <c r="J290" i="10"/>
  <c r="H290" i="10"/>
  <c r="G290" i="10"/>
  <c r="E290" i="10"/>
  <c r="O285" i="10"/>
  <c r="L285" i="10"/>
  <c r="I285" i="10"/>
  <c r="F285" i="10"/>
  <c r="O284" i="10"/>
  <c r="L284" i="10"/>
  <c r="L283" i="10" s="1"/>
  <c r="I284" i="10"/>
  <c r="F284" i="10"/>
  <c r="O283" i="10"/>
  <c r="N283" i="10"/>
  <c r="M283" i="10"/>
  <c r="K283" i="10"/>
  <c r="J283" i="10"/>
  <c r="H283" i="10"/>
  <c r="G283" i="10"/>
  <c r="F283" i="10"/>
  <c r="E283" i="10"/>
  <c r="O282" i="10"/>
  <c r="L282" i="10"/>
  <c r="L281" i="10" s="1"/>
  <c r="I282" i="10"/>
  <c r="F282" i="10"/>
  <c r="O281" i="10"/>
  <c r="N281" i="10"/>
  <c r="M281" i="10"/>
  <c r="K281" i="10"/>
  <c r="J281" i="10"/>
  <c r="I281" i="10"/>
  <c r="H281" i="10"/>
  <c r="G281" i="10"/>
  <c r="E281" i="10"/>
  <c r="O280" i="10"/>
  <c r="L280" i="10"/>
  <c r="I280" i="10"/>
  <c r="F280" i="10"/>
  <c r="O279" i="10"/>
  <c r="L279" i="10"/>
  <c r="I279" i="10"/>
  <c r="F279" i="10"/>
  <c r="O278" i="10"/>
  <c r="L278" i="10"/>
  <c r="I278" i="10"/>
  <c r="F278" i="10"/>
  <c r="O277" i="10"/>
  <c r="O276" i="10" s="1"/>
  <c r="L277" i="10"/>
  <c r="L276" i="10" s="1"/>
  <c r="I277" i="10"/>
  <c r="I276" i="10" s="1"/>
  <c r="F277" i="10"/>
  <c r="N276" i="10"/>
  <c r="M276" i="10"/>
  <c r="K276" i="10"/>
  <c r="J276" i="10"/>
  <c r="H276" i="10"/>
  <c r="G276" i="10"/>
  <c r="E276" i="10"/>
  <c r="O275" i="10"/>
  <c r="L275" i="10"/>
  <c r="I275" i="10"/>
  <c r="F275" i="10"/>
  <c r="O274" i="10"/>
  <c r="L274" i="10"/>
  <c r="I274" i="10"/>
  <c r="F274" i="10"/>
  <c r="O273" i="10"/>
  <c r="O272" i="10" s="1"/>
  <c r="L273" i="10"/>
  <c r="L272" i="10" s="1"/>
  <c r="I273" i="10"/>
  <c r="I272" i="10" s="1"/>
  <c r="F273" i="10"/>
  <c r="F272" i="10" s="1"/>
  <c r="N272" i="10"/>
  <c r="M272" i="10"/>
  <c r="K272" i="10"/>
  <c r="J272" i="10"/>
  <c r="H272" i="10"/>
  <c r="G272" i="10"/>
  <c r="E272" i="10"/>
  <c r="O271" i="10"/>
  <c r="L271" i="10"/>
  <c r="I271" i="10"/>
  <c r="F271" i="10"/>
  <c r="E270" i="10"/>
  <c r="O268" i="10"/>
  <c r="L268" i="10"/>
  <c r="I268" i="10"/>
  <c r="F268" i="10"/>
  <c r="O267" i="10"/>
  <c r="L267" i="10"/>
  <c r="I267" i="10"/>
  <c r="F267" i="10"/>
  <c r="O266" i="10"/>
  <c r="L266" i="10"/>
  <c r="I266" i="10"/>
  <c r="F266" i="10"/>
  <c r="O265" i="10"/>
  <c r="L265" i="10"/>
  <c r="I265" i="10"/>
  <c r="I264" i="10" s="1"/>
  <c r="F265" i="10"/>
  <c r="N264" i="10"/>
  <c r="M264" i="10"/>
  <c r="K264" i="10"/>
  <c r="J264" i="10"/>
  <c r="H264" i="10"/>
  <c r="G264" i="10"/>
  <c r="E264" i="10"/>
  <c r="O263" i="10"/>
  <c r="L263" i="10"/>
  <c r="I263" i="10"/>
  <c r="F263" i="10"/>
  <c r="O262" i="10"/>
  <c r="L262" i="10"/>
  <c r="I262" i="10"/>
  <c r="F262" i="10"/>
  <c r="O261" i="10"/>
  <c r="L261" i="10"/>
  <c r="L260" i="10" s="1"/>
  <c r="I261" i="10"/>
  <c r="F261" i="10"/>
  <c r="F260" i="10" s="1"/>
  <c r="N260" i="10"/>
  <c r="M260" i="10"/>
  <c r="K260" i="10"/>
  <c r="J260" i="10"/>
  <c r="H260" i="10"/>
  <c r="H259" i="10" s="1"/>
  <c r="G260" i="10"/>
  <c r="G259" i="10" s="1"/>
  <c r="E260" i="10"/>
  <c r="E259" i="10" s="1"/>
  <c r="O258" i="10"/>
  <c r="L258" i="10"/>
  <c r="I258" i="10"/>
  <c r="F258" i="10"/>
  <c r="O257" i="10"/>
  <c r="L257" i="10"/>
  <c r="I257" i="10"/>
  <c r="F257" i="10"/>
  <c r="O256" i="10"/>
  <c r="L256" i="10"/>
  <c r="I256" i="10"/>
  <c r="F256" i="10"/>
  <c r="O255" i="10"/>
  <c r="L255" i="10"/>
  <c r="I255" i="10"/>
  <c r="F255" i="10"/>
  <c r="O254" i="10"/>
  <c r="L254" i="10"/>
  <c r="I254" i="10"/>
  <c r="F254" i="10"/>
  <c r="O253" i="10"/>
  <c r="O252" i="10" s="1"/>
  <c r="O251" i="10" s="1"/>
  <c r="L253" i="10"/>
  <c r="I253" i="10"/>
  <c r="F253" i="10"/>
  <c r="F252" i="10" s="1"/>
  <c r="N252" i="10"/>
  <c r="N251" i="10" s="1"/>
  <c r="M252" i="10"/>
  <c r="K252" i="10"/>
  <c r="K251" i="10" s="1"/>
  <c r="J252" i="10"/>
  <c r="J251" i="10" s="1"/>
  <c r="H252" i="10"/>
  <c r="H251" i="10" s="1"/>
  <c r="G252" i="10"/>
  <c r="G251" i="10" s="1"/>
  <c r="E252" i="10"/>
  <c r="E251" i="10" s="1"/>
  <c r="M251" i="10"/>
  <c r="O250" i="10"/>
  <c r="L250" i="10"/>
  <c r="I250" i="10"/>
  <c r="F250" i="10"/>
  <c r="O249" i="10"/>
  <c r="L249" i="10"/>
  <c r="I249" i="10"/>
  <c r="F249" i="10"/>
  <c r="O248" i="10"/>
  <c r="L248" i="10"/>
  <c r="I248" i="10"/>
  <c r="F248" i="10"/>
  <c r="O247" i="10"/>
  <c r="O246" i="10" s="1"/>
  <c r="L247" i="10"/>
  <c r="L246" i="10" s="1"/>
  <c r="I247" i="10"/>
  <c r="I246" i="10" s="1"/>
  <c r="F247" i="10"/>
  <c r="N246" i="10"/>
  <c r="M246" i="10"/>
  <c r="K246" i="10"/>
  <c r="J246" i="10"/>
  <c r="H246" i="10"/>
  <c r="G246" i="10"/>
  <c r="E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O238" i="10" s="1"/>
  <c r="L239" i="10"/>
  <c r="I239" i="10"/>
  <c r="F239" i="10"/>
  <c r="N238" i="10"/>
  <c r="M238" i="10"/>
  <c r="K238" i="10"/>
  <c r="J238" i="10"/>
  <c r="H238" i="10"/>
  <c r="G238" i="10"/>
  <c r="E238" i="10"/>
  <c r="O237" i="10"/>
  <c r="L237" i="10"/>
  <c r="I237" i="10"/>
  <c r="F237" i="10"/>
  <c r="O236" i="10"/>
  <c r="L236" i="10"/>
  <c r="L235" i="10" s="1"/>
  <c r="I236" i="10"/>
  <c r="F236" i="10"/>
  <c r="O235" i="10"/>
  <c r="N235" i="10"/>
  <c r="M235" i="10"/>
  <c r="K235" i="10"/>
  <c r="J235" i="10"/>
  <c r="H235" i="10"/>
  <c r="G235" i="10"/>
  <c r="F235" i="10"/>
  <c r="E235" i="10"/>
  <c r="O234" i="10"/>
  <c r="L234" i="10"/>
  <c r="I234" i="10"/>
  <c r="F234" i="10"/>
  <c r="O233" i="10"/>
  <c r="N233" i="10"/>
  <c r="M233" i="10"/>
  <c r="L233" i="10"/>
  <c r="K233" i="10"/>
  <c r="J233" i="10"/>
  <c r="I233" i="10"/>
  <c r="H233" i="10"/>
  <c r="G233" i="10"/>
  <c r="E233" i="10"/>
  <c r="O232" i="10"/>
  <c r="L232" i="10"/>
  <c r="I232" i="10"/>
  <c r="F232" i="10"/>
  <c r="K231" i="10"/>
  <c r="O229" i="10"/>
  <c r="L229" i="10"/>
  <c r="I229" i="10"/>
  <c r="F229" i="10"/>
  <c r="O228" i="10"/>
  <c r="L228" i="10"/>
  <c r="L227" i="10" s="1"/>
  <c r="I228" i="10"/>
  <c r="I227" i="10" s="1"/>
  <c r="F228" i="10"/>
  <c r="O227" i="10"/>
  <c r="N227" i="10"/>
  <c r="M227" i="10"/>
  <c r="K227" i="10"/>
  <c r="J227" i="10"/>
  <c r="H227" i="10"/>
  <c r="G227" i="10"/>
  <c r="E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L218" i="10"/>
  <c r="I218" i="10"/>
  <c r="F218" i="10"/>
  <c r="O217" i="10"/>
  <c r="L217" i="10"/>
  <c r="I217" i="10"/>
  <c r="F217" i="10"/>
  <c r="N216" i="10"/>
  <c r="M216" i="10"/>
  <c r="K216" i="10"/>
  <c r="J216" i="10"/>
  <c r="H216" i="10"/>
  <c r="G216" i="10"/>
  <c r="E216" i="10"/>
  <c r="O215" i="10"/>
  <c r="L215" i="10"/>
  <c r="I215" i="10"/>
  <c r="F215" i="10"/>
  <c r="O214" i="10"/>
  <c r="L214" i="10"/>
  <c r="I214" i="10"/>
  <c r="F214" i="10"/>
  <c r="O213" i="10"/>
  <c r="L213" i="10"/>
  <c r="I213" i="10"/>
  <c r="F213" i="10"/>
  <c r="O212" i="10"/>
  <c r="L212" i="10"/>
  <c r="I212" i="10"/>
  <c r="F212" i="10"/>
  <c r="O211" i="10"/>
  <c r="L211" i="10"/>
  <c r="I211" i="10"/>
  <c r="F211" i="10"/>
  <c r="O210" i="10"/>
  <c r="L210" i="10"/>
  <c r="I210" i="10"/>
  <c r="F210" i="10"/>
  <c r="O209" i="10"/>
  <c r="L209" i="10"/>
  <c r="I209" i="10"/>
  <c r="F209" i="10"/>
  <c r="O208" i="10"/>
  <c r="L208" i="10"/>
  <c r="I208" i="10"/>
  <c r="F208" i="10"/>
  <c r="O207" i="10"/>
  <c r="L207" i="10"/>
  <c r="I207" i="10"/>
  <c r="F207" i="10"/>
  <c r="O206" i="10"/>
  <c r="L206" i="10"/>
  <c r="I206" i="10"/>
  <c r="F206" i="10"/>
  <c r="N205" i="10"/>
  <c r="N204" i="10" s="1"/>
  <c r="M205" i="10"/>
  <c r="K205" i="10"/>
  <c r="J205" i="10"/>
  <c r="H205" i="10"/>
  <c r="H204" i="10" s="1"/>
  <c r="G205" i="10"/>
  <c r="E205" i="10"/>
  <c r="O203" i="10"/>
  <c r="L203" i="10"/>
  <c r="I203" i="10"/>
  <c r="F203" i="10"/>
  <c r="O202" i="10"/>
  <c r="L202" i="10"/>
  <c r="I202" i="10"/>
  <c r="F202" i="10"/>
  <c r="O201" i="10"/>
  <c r="L201" i="10"/>
  <c r="I201" i="10"/>
  <c r="F201" i="10"/>
  <c r="O200" i="10"/>
  <c r="L200" i="10"/>
  <c r="I200" i="10"/>
  <c r="F200" i="10"/>
  <c r="O199" i="10"/>
  <c r="O198" i="10" s="1"/>
  <c r="L199" i="10"/>
  <c r="I199" i="10"/>
  <c r="I198" i="10" s="1"/>
  <c r="F199" i="10"/>
  <c r="F198" i="10" s="1"/>
  <c r="N198" i="10"/>
  <c r="N196" i="10" s="1"/>
  <c r="M198" i="10"/>
  <c r="M196" i="10" s="1"/>
  <c r="L198" i="10"/>
  <c r="K198" i="10"/>
  <c r="K196" i="10" s="1"/>
  <c r="J198" i="10"/>
  <c r="H198" i="10"/>
  <c r="H196" i="10" s="1"/>
  <c r="G198" i="10"/>
  <c r="G196" i="10" s="1"/>
  <c r="E198" i="10"/>
  <c r="O197" i="10"/>
  <c r="L197" i="10"/>
  <c r="I197" i="10"/>
  <c r="F197" i="10"/>
  <c r="J196" i="10"/>
  <c r="E196" i="10"/>
  <c r="O193" i="10"/>
  <c r="O192" i="10" s="1"/>
  <c r="O191" i="10" s="1"/>
  <c r="L193" i="10"/>
  <c r="L192" i="10" s="1"/>
  <c r="L191" i="10" s="1"/>
  <c r="I193" i="10"/>
  <c r="F193" i="10"/>
  <c r="F192" i="10" s="1"/>
  <c r="F191" i="10" s="1"/>
  <c r="N192" i="10"/>
  <c r="N191" i="10" s="1"/>
  <c r="M192" i="10"/>
  <c r="M191" i="10" s="1"/>
  <c r="K192" i="10"/>
  <c r="K191" i="10" s="1"/>
  <c r="J192" i="10"/>
  <c r="J191" i="10" s="1"/>
  <c r="H192" i="10"/>
  <c r="H191" i="10" s="1"/>
  <c r="G192" i="10"/>
  <c r="G191" i="10" s="1"/>
  <c r="E192" i="10"/>
  <c r="E191" i="10" s="1"/>
  <c r="O190" i="10"/>
  <c r="L190" i="10"/>
  <c r="I190" i="10"/>
  <c r="F190" i="10"/>
  <c r="O189" i="10"/>
  <c r="O188" i="10" s="1"/>
  <c r="L189" i="10"/>
  <c r="I189" i="10"/>
  <c r="I188" i="10" s="1"/>
  <c r="F189" i="10"/>
  <c r="F188" i="10" s="1"/>
  <c r="N188" i="10"/>
  <c r="M188" i="10"/>
  <c r="K188" i="10"/>
  <c r="J188" i="10"/>
  <c r="H188" i="10"/>
  <c r="H187" i="10" s="1"/>
  <c r="G188" i="10"/>
  <c r="E188" i="10"/>
  <c r="O186" i="10"/>
  <c r="L186" i="10"/>
  <c r="I186" i="10"/>
  <c r="F186" i="10"/>
  <c r="O185" i="10"/>
  <c r="O184" i="10" s="1"/>
  <c r="L185" i="10"/>
  <c r="L184" i="10" s="1"/>
  <c r="I185" i="10"/>
  <c r="I184" i="10" s="1"/>
  <c r="F185" i="10"/>
  <c r="N184" i="10"/>
  <c r="M184" i="10"/>
  <c r="K184" i="10"/>
  <c r="J184" i="10"/>
  <c r="H184" i="10"/>
  <c r="G184" i="10"/>
  <c r="E184" i="10"/>
  <c r="O183" i="10"/>
  <c r="L183" i="10"/>
  <c r="I183" i="10"/>
  <c r="F183" i="10"/>
  <c r="O182" i="10"/>
  <c r="L182" i="10"/>
  <c r="I182" i="10"/>
  <c r="F182" i="10"/>
  <c r="O181" i="10"/>
  <c r="L181" i="10"/>
  <c r="I181" i="10"/>
  <c r="F181" i="10"/>
  <c r="O180" i="10"/>
  <c r="L180" i="10"/>
  <c r="I180" i="10"/>
  <c r="I179" i="10" s="1"/>
  <c r="F180" i="10"/>
  <c r="N179" i="10"/>
  <c r="N174" i="10" s="1"/>
  <c r="M179" i="10"/>
  <c r="K179" i="10"/>
  <c r="J179" i="10"/>
  <c r="H179" i="10"/>
  <c r="G179" i="10"/>
  <c r="E179" i="10"/>
  <c r="O178" i="10"/>
  <c r="L178" i="10"/>
  <c r="I178" i="10"/>
  <c r="F178" i="10"/>
  <c r="O177" i="10"/>
  <c r="L177" i="10"/>
  <c r="I177" i="10"/>
  <c r="F177" i="10"/>
  <c r="O176" i="10"/>
  <c r="L176" i="10"/>
  <c r="I176" i="10"/>
  <c r="F176" i="10"/>
  <c r="N175" i="10"/>
  <c r="M175" i="10"/>
  <c r="K175" i="10"/>
  <c r="J175" i="10"/>
  <c r="J174" i="10" s="1"/>
  <c r="H175" i="10"/>
  <c r="G175" i="10"/>
  <c r="G174" i="10" s="1"/>
  <c r="G173" i="10" s="1"/>
  <c r="E175" i="10"/>
  <c r="O172" i="10"/>
  <c r="L172" i="10"/>
  <c r="I172" i="10"/>
  <c r="F172" i="10"/>
  <c r="O171" i="10"/>
  <c r="L171" i="10"/>
  <c r="I171" i="10"/>
  <c r="F171" i="10"/>
  <c r="O170" i="10"/>
  <c r="L170" i="10"/>
  <c r="I170" i="10"/>
  <c r="F170" i="10"/>
  <c r="O169" i="10"/>
  <c r="L169" i="10"/>
  <c r="I169" i="10"/>
  <c r="F169" i="10"/>
  <c r="O168" i="10"/>
  <c r="L168" i="10"/>
  <c r="I168" i="10"/>
  <c r="F168" i="10"/>
  <c r="O167" i="10"/>
  <c r="L167" i="10"/>
  <c r="I167" i="10"/>
  <c r="F167" i="10"/>
  <c r="F166" i="10" s="1"/>
  <c r="N166" i="10"/>
  <c r="N165" i="10" s="1"/>
  <c r="M166" i="10"/>
  <c r="M165" i="10" s="1"/>
  <c r="K166" i="10"/>
  <c r="K165" i="10" s="1"/>
  <c r="J166" i="10"/>
  <c r="J165" i="10" s="1"/>
  <c r="H166" i="10"/>
  <c r="H165" i="10" s="1"/>
  <c r="G166" i="10"/>
  <c r="G165" i="10" s="1"/>
  <c r="E166" i="10"/>
  <c r="E165" i="10" s="1"/>
  <c r="O164" i="10"/>
  <c r="L164" i="10"/>
  <c r="I164" i="10"/>
  <c r="F164" i="10"/>
  <c r="O163" i="10"/>
  <c r="L163" i="10"/>
  <c r="I163" i="10"/>
  <c r="F163" i="10"/>
  <c r="O162" i="10"/>
  <c r="L162" i="10"/>
  <c r="I162" i="10"/>
  <c r="F162" i="10"/>
  <c r="O161" i="10"/>
  <c r="O160" i="10" s="1"/>
  <c r="L161" i="10"/>
  <c r="L160" i="10" s="1"/>
  <c r="I161" i="10"/>
  <c r="I160" i="10" s="1"/>
  <c r="F161" i="10"/>
  <c r="N160" i="10"/>
  <c r="M160" i="10"/>
  <c r="K160" i="10"/>
  <c r="J160" i="10"/>
  <c r="H160" i="10"/>
  <c r="G160" i="10"/>
  <c r="E160"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O153" i="10"/>
  <c r="L153" i="10"/>
  <c r="I153" i="10"/>
  <c r="F153" i="10"/>
  <c r="O152" i="10"/>
  <c r="L152" i="10"/>
  <c r="I152" i="10"/>
  <c r="F152" i="10"/>
  <c r="N151" i="10"/>
  <c r="M151" i="10"/>
  <c r="K151" i="10"/>
  <c r="J151" i="10"/>
  <c r="H151" i="10"/>
  <c r="G151" i="10"/>
  <c r="E151" i="10"/>
  <c r="O150" i="10"/>
  <c r="L150" i="10"/>
  <c r="I150" i="10"/>
  <c r="F150" i="10"/>
  <c r="O149" i="10"/>
  <c r="L149" i="10"/>
  <c r="I149" i="10"/>
  <c r="F149" i="10"/>
  <c r="O148" i="10"/>
  <c r="L148" i="10"/>
  <c r="I148" i="10"/>
  <c r="F148" i="10"/>
  <c r="O147" i="10"/>
  <c r="L147" i="10"/>
  <c r="I147" i="10"/>
  <c r="F147" i="10"/>
  <c r="O146" i="10"/>
  <c r="L146" i="10"/>
  <c r="I146" i="10"/>
  <c r="F146" i="10"/>
  <c r="O145" i="10"/>
  <c r="L145" i="10"/>
  <c r="L144" i="10" s="1"/>
  <c r="I145" i="10"/>
  <c r="F145" i="10"/>
  <c r="N144" i="10"/>
  <c r="M144" i="10"/>
  <c r="K144" i="10"/>
  <c r="J144" i="10"/>
  <c r="H144" i="10"/>
  <c r="G144" i="10"/>
  <c r="E144" i="10"/>
  <c r="O143" i="10"/>
  <c r="L143" i="10"/>
  <c r="I143" i="10"/>
  <c r="F143" i="10"/>
  <c r="O142" i="10"/>
  <c r="L142" i="10"/>
  <c r="L141" i="10" s="1"/>
  <c r="I142" i="10"/>
  <c r="F142" i="10"/>
  <c r="F141" i="10" s="1"/>
  <c r="O141" i="10"/>
  <c r="N141" i="10"/>
  <c r="M141" i="10"/>
  <c r="K141" i="10"/>
  <c r="J141" i="10"/>
  <c r="H141" i="10"/>
  <c r="G141" i="10"/>
  <c r="E141" i="10"/>
  <c r="O140" i="10"/>
  <c r="L140" i="10"/>
  <c r="I140" i="10"/>
  <c r="F140" i="10"/>
  <c r="O139" i="10"/>
  <c r="L139" i="10"/>
  <c r="I139" i="10"/>
  <c r="F139" i="10"/>
  <c r="O138" i="10"/>
  <c r="L138" i="10"/>
  <c r="I138" i="10"/>
  <c r="F138" i="10"/>
  <c r="O137" i="10"/>
  <c r="O136" i="10" s="1"/>
  <c r="L137" i="10"/>
  <c r="L136" i="10" s="1"/>
  <c r="I137" i="10"/>
  <c r="I136" i="10" s="1"/>
  <c r="F137" i="10"/>
  <c r="F136" i="10" s="1"/>
  <c r="N136" i="10"/>
  <c r="M136" i="10"/>
  <c r="K136" i="10"/>
  <c r="J136" i="10"/>
  <c r="H136" i="10"/>
  <c r="G136" i="10"/>
  <c r="E136" i="10"/>
  <c r="O135" i="10"/>
  <c r="L135" i="10"/>
  <c r="I135" i="10"/>
  <c r="F135" i="10"/>
  <c r="O134" i="10"/>
  <c r="L134" i="10"/>
  <c r="I134" i="10"/>
  <c r="F134" i="10"/>
  <c r="O133" i="10"/>
  <c r="L133" i="10"/>
  <c r="I133" i="10"/>
  <c r="F133" i="10"/>
  <c r="O132" i="10"/>
  <c r="L132" i="10"/>
  <c r="I132" i="10"/>
  <c r="F132" i="10"/>
  <c r="N131" i="10"/>
  <c r="M131" i="10"/>
  <c r="K131" i="10"/>
  <c r="J131" i="10"/>
  <c r="J130" i="10" s="1"/>
  <c r="I131" i="10"/>
  <c r="H131" i="10"/>
  <c r="G131" i="10"/>
  <c r="E131" i="10"/>
  <c r="E130" i="10" s="1"/>
  <c r="O129" i="10"/>
  <c r="O128" i="10" s="1"/>
  <c r="L129" i="10"/>
  <c r="L128" i="10" s="1"/>
  <c r="I129" i="10"/>
  <c r="I128" i="10" s="1"/>
  <c r="F129" i="10"/>
  <c r="F128" i="10" s="1"/>
  <c r="N128" i="10"/>
  <c r="M128" i="10"/>
  <c r="K128" i="10"/>
  <c r="J128" i="10"/>
  <c r="H128" i="10"/>
  <c r="G128" i="10"/>
  <c r="E128" i="10"/>
  <c r="O127" i="10"/>
  <c r="L127" i="10"/>
  <c r="I127" i="10"/>
  <c r="F127" i="10"/>
  <c r="O126" i="10"/>
  <c r="L126" i="10"/>
  <c r="I126" i="10"/>
  <c r="F126" i="10"/>
  <c r="O125" i="10"/>
  <c r="L125" i="10"/>
  <c r="I125" i="10"/>
  <c r="F125" i="10"/>
  <c r="O124" i="10"/>
  <c r="L124" i="10"/>
  <c r="I124" i="10"/>
  <c r="F124" i="10"/>
  <c r="O123" i="10"/>
  <c r="O122" i="10" s="1"/>
  <c r="L123" i="10"/>
  <c r="I123" i="10"/>
  <c r="F123" i="10"/>
  <c r="F122" i="10" s="1"/>
  <c r="N122" i="10"/>
  <c r="M122" i="10"/>
  <c r="K122" i="10"/>
  <c r="J122" i="10"/>
  <c r="H122" i="10"/>
  <c r="G122" i="10"/>
  <c r="E122" i="10"/>
  <c r="O121" i="10"/>
  <c r="L121" i="10"/>
  <c r="I121" i="10"/>
  <c r="F121" i="10"/>
  <c r="O120" i="10"/>
  <c r="L120" i="10"/>
  <c r="I120" i="10"/>
  <c r="F120" i="10"/>
  <c r="O119" i="10"/>
  <c r="L119" i="10"/>
  <c r="I119" i="10"/>
  <c r="F119" i="10"/>
  <c r="O118" i="10"/>
  <c r="L118" i="10"/>
  <c r="I118" i="10"/>
  <c r="F118" i="10"/>
  <c r="O117" i="10"/>
  <c r="L117" i="10"/>
  <c r="I117" i="10"/>
  <c r="F117" i="10"/>
  <c r="N116" i="10"/>
  <c r="M116" i="10"/>
  <c r="K116" i="10"/>
  <c r="J116" i="10"/>
  <c r="H116" i="10"/>
  <c r="G116" i="10"/>
  <c r="E116" i="10"/>
  <c r="O115" i="10"/>
  <c r="L115" i="10"/>
  <c r="I115" i="10"/>
  <c r="F115" i="10"/>
  <c r="O114" i="10"/>
  <c r="L114" i="10"/>
  <c r="I114" i="10"/>
  <c r="F114" i="10"/>
  <c r="O113" i="10"/>
  <c r="L113" i="10"/>
  <c r="L112" i="10" s="1"/>
  <c r="I113" i="10"/>
  <c r="F113" i="10"/>
  <c r="N112" i="10"/>
  <c r="M112" i="10"/>
  <c r="K112" i="10"/>
  <c r="J112" i="10"/>
  <c r="H112" i="10"/>
  <c r="G112" i="10"/>
  <c r="E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N103" i="10"/>
  <c r="M103" i="10"/>
  <c r="K103" i="10"/>
  <c r="J103" i="10"/>
  <c r="H103" i="10"/>
  <c r="G103" i="10"/>
  <c r="E103" i="10"/>
  <c r="O102" i="10"/>
  <c r="L102" i="10"/>
  <c r="I102" i="10"/>
  <c r="F102" i="10"/>
  <c r="O101" i="10"/>
  <c r="L101" i="10"/>
  <c r="I101" i="10"/>
  <c r="F101" i="10"/>
  <c r="O100" i="10"/>
  <c r="L100" i="10"/>
  <c r="I100" i="10"/>
  <c r="F100" i="10"/>
  <c r="O99" i="10"/>
  <c r="L99" i="10"/>
  <c r="I99" i="10"/>
  <c r="F99" i="10"/>
  <c r="O98" i="10"/>
  <c r="L98" i="10"/>
  <c r="I98" i="10"/>
  <c r="F98" i="10"/>
  <c r="O97" i="10"/>
  <c r="L97" i="10"/>
  <c r="I97" i="10"/>
  <c r="F97" i="10"/>
  <c r="O96" i="10"/>
  <c r="L96" i="10"/>
  <c r="I96" i="10"/>
  <c r="I95" i="10" s="1"/>
  <c r="F96" i="10"/>
  <c r="N95" i="10"/>
  <c r="M95" i="10"/>
  <c r="K95" i="10"/>
  <c r="J95" i="10"/>
  <c r="H95" i="10"/>
  <c r="G95" i="10"/>
  <c r="E95" i="10"/>
  <c r="O94" i="10"/>
  <c r="L94" i="10"/>
  <c r="I94" i="10"/>
  <c r="F94" i="10"/>
  <c r="O93" i="10"/>
  <c r="L93" i="10"/>
  <c r="I93" i="10"/>
  <c r="F93" i="10"/>
  <c r="O92" i="10"/>
  <c r="L92" i="10"/>
  <c r="I92" i="10"/>
  <c r="F92" i="10"/>
  <c r="O91" i="10"/>
  <c r="L91" i="10"/>
  <c r="I91" i="10"/>
  <c r="F91" i="10"/>
  <c r="O90" i="10"/>
  <c r="L90" i="10"/>
  <c r="I90" i="10"/>
  <c r="F90" i="10"/>
  <c r="N89" i="10"/>
  <c r="M89" i="10"/>
  <c r="K89" i="10"/>
  <c r="J89" i="10"/>
  <c r="H89" i="10"/>
  <c r="G89" i="10"/>
  <c r="E89" i="10"/>
  <c r="O88" i="10"/>
  <c r="L88" i="10"/>
  <c r="I88" i="10"/>
  <c r="F88" i="10"/>
  <c r="O87" i="10"/>
  <c r="L87" i="10"/>
  <c r="I87" i="10"/>
  <c r="F87" i="10"/>
  <c r="O86" i="10"/>
  <c r="L86" i="10"/>
  <c r="I86" i="10"/>
  <c r="F86" i="10"/>
  <c r="O85" i="10"/>
  <c r="O84" i="10" s="1"/>
  <c r="L85" i="10"/>
  <c r="L84" i="10" s="1"/>
  <c r="I85" i="10"/>
  <c r="F85" i="10"/>
  <c r="F84" i="10" s="1"/>
  <c r="N84" i="10"/>
  <c r="M84" i="10"/>
  <c r="K84" i="10"/>
  <c r="J84" i="10"/>
  <c r="H84" i="10"/>
  <c r="G84" i="10"/>
  <c r="E84" i="10"/>
  <c r="O82" i="10"/>
  <c r="L82" i="10"/>
  <c r="I82" i="10"/>
  <c r="F82" i="10"/>
  <c r="O81" i="10"/>
  <c r="O80" i="10" s="1"/>
  <c r="L81" i="10"/>
  <c r="L80" i="10" s="1"/>
  <c r="I81" i="10"/>
  <c r="I80" i="10" s="1"/>
  <c r="F81" i="10"/>
  <c r="N80" i="10"/>
  <c r="M80" i="10"/>
  <c r="K80" i="10"/>
  <c r="J80" i="10"/>
  <c r="H80" i="10"/>
  <c r="G80" i="10"/>
  <c r="E80" i="10"/>
  <c r="O79" i="10"/>
  <c r="L79" i="10"/>
  <c r="I79" i="10"/>
  <c r="F79" i="10"/>
  <c r="O78" i="10"/>
  <c r="L78" i="10"/>
  <c r="L77" i="10" s="1"/>
  <c r="I78" i="10"/>
  <c r="I77" i="10" s="1"/>
  <c r="F78" i="10"/>
  <c r="O77" i="10"/>
  <c r="N77" i="10"/>
  <c r="M77" i="10"/>
  <c r="K77" i="10"/>
  <c r="J77" i="10"/>
  <c r="H77" i="10"/>
  <c r="G77" i="10"/>
  <c r="G76" i="10" s="1"/>
  <c r="E77" i="10"/>
  <c r="H76" i="10"/>
  <c r="O74" i="10"/>
  <c r="L74" i="10"/>
  <c r="I74" i="10"/>
  <c r="F74" i="10"/>
  <c r="O73" i="10"/>
  <c r="L73" i="10"/>
  <c r="I73" i="10"/>
  <c r="F73" i="10"/>
  <c r="O72" i="10"/>
  <c r="L72" i="10"/>
  <c r="I72" i="10"/>
  <c r="F72" i="10"/>
  <c r="O71" i="10"/>
  <c r="L71" i="10"/>
  <c r="I71" i="10"/>
  <c r="F71" i="10"/>
  <c r="O70" i="10"/>
  <c r="L70" i="10"/>
  <c r="I70" i="10"/>
  <c r="I69" i="10" s="1"/>
  <c r="F70" i="10"/>
  <c r="N69" i="10"/>
  <c r="N67" i="10" s="1"/>
  <c r="M69" i="10"/>
  <c r="M67" i="10" s="1"/>
  <c r="K69" i="10"/>
  <c r="K67" i="10" s="1"/>
  <c r="J69" i="10"/>
  <c r="J67" i="10" s="1"/>
  <c r="H69" i="10"/>
  <c r="H67" i="10" s="1"/>
  <c r="G69" i="10"/>
  <c r="G67" i="10" s="1"/>
  <c r="E69" i="10"/>
  <c r="E67" i="10" s="1"/>
  <c r="O68" i="10"/>
  <c r="L68" i="10"/>
  <c r="I68" i="10"/>
  <c r="F68"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L59" i="10"/>
  <c r="I59" i="10"/>
  <c r="I58" i="10" s="1"/>
  <c r="F59" i="10"/>
  <c r="N58" i="10"/>
  <c r="M58" i="10"/>
  <c r="K58" i="10"/>
  <c r="J58" i="10"/>
  <c r="H58" i="10"/>
  <c r="G58" i="10"/>
  <c r="E58" i="10"/>
  <c r="O57" i="10"/>
  <c r="L57" i="10"/>
  <c r="I57" i="10"/>
  <c r="F57" i="10"/>
  <c r="O56" i="10"/>
  <c r="O55" i="10" s="1"/>
  <c r="L56" i="10"/>
  <c r="L55" i="10" s="1"/>
  <c r="I56" i="10"/>
  <c r="I55" i="10" s="1"/>
  <c r="F56" i="10"/>
  <c r="F55" i="10" s="1"/>
  <c r="N55" i="10"/>
  <c r="N54" i="10" s="1"/>
  <c r="N53" i="10" s="1"/>
  <c r="M55" i="10"/>
  <c r="K55" i="10"/>
  <c r="K54" i="10" s="1"/>
  <c r="J55" i="10"/>
  <c r="J54" i="10" s="1"/>
  <c r="H55" i="10"/>
  <c r="H54" i="10" s="1"/>
  <c r="G55" i="10"/>
  <c r="E55" i="10"/>
  <c r="O47" i="10"/>
  <c r="C47" i="10" s="1"/>
  <c r="O46" i="10"/>
  <c r="C46" i="10" s="1"/>
  <c r="N45" i="10"/>
  <c r="M45" i="10"/>
  <c r="L44" i="10"/>
  <c r="I44" i="10"/>
  <c r="F44" i="10"/>
  <c r="F43" i="10" s="1"/>
  <c r="L43" i="10"/>
  <c r="K43" i="10"/>
  <c r="J43" i="10"/>
  <c r="H43" i="10"/>
  <c r="G43" i="10"/>
  <c r="E43" i="10"/>
  <c r="F42" i="10"/>
  <c r="C42" i="10" s="1"/>
  <c r="E41" i="10"/>
  <c r="L40" i="10"/>
  <c r="C40" i="10" s="1"/>
  <c r="L39" i="10"/>
  <c r="C39" i="10" s="1"/>
  <c r="L38" i="10"/>
  <c r="C38" i="10" s="1"/>
  <c r="L37" i="10"/>
  <c r="C37" i="10" s="1"/>
  <c r="K36" i="10"/>
  <c r="J36" i="10"/>
  <c r="L35" i="10"/>
  <c r="C35" i="10" s="1"/>
  <c r="L34" i="10"/>
  <c r="C34" i="10" s="1"/>
  <c r="K33" i="10"/>
  <c r="J33" i="10"/>
  <c r="L32" i="10"/>
  <c r="C32" i="10" s="1"/>
  <c r="K31" i="10"/>
  <c r="J31" i="10"/>
  <c r="L30" i="10"/>
  <c r="C30" i="10" s="1"/>
  <c r="L29" i="10"/>
  <c r="C29" i="10" s="1"/>
  <c r="L28" i="10"/>
  <c r="C28" i="10" s="1"/>
  <c r="K27" i="10"/>
  <c r="J27" i="10"/>
  <c r="F25" i="10"/>
  <c r="C25" i="10" s="1"/>
  <c r="I24" i="10"/>
  <c r="O23" i="10"/>
  <c r="L23" i="10"/>
  <c r="I23" i="10"/>
  <c r="F23" i="10"/>
  <c r="O22" i="10"/>
  <c r="L22" i="10"/>
  <c r="L21" i="10" s="1"/>
  <c r="I22" i="10"/>
  <c r="I21" i="10" s="1"/>
  <c r="F22" i="10"/>
  <c r="N21" i="10"/>
  <c r="N289" i="10" s="1"/>
  <c r="N288" i="10" s="1"/>
  <c r="M21" i="10"/>
  <c r="M289" i="10" s="1"/>
  <c r="K21" i="10"/>
  <c r="J21" i="10"/>
  <c r="H21" i="10"/>
  <c r="G21" i="10"/>
  <c r="G289" i="10" s="1"/>
  <c r="G288" i="10" s="1"/>
  <c r="E21" i="10"/>
  <c r="O21" i="10" l="1"/>
  <c r="M20" i="10"/>
  <c r="M54" i="10"/>
  <c r="M53" i="10" s="1"/>
  <c r="N76" i="10"/>
  <c r="H174" i="10"/>
  <c r="M187" i="10"/>
  <c r="G231" i="10"/>
  <c r="M259" i="10"/>
  <c r="H270" i="10"/>
  <c r="H269" i="10" s="1"/>
  <c r="D53" i="10"/>
  <c r="D269" i="10"/>
  <c r="J173" i="10"/>
  <c r="C295" i="10"/>
  <c r="C296" i="10"/>
  <c r="C297" i="10"/>
  <c r="D289" i="10"/>
  <c r="D288" i="10" s="1"/>
  <c r="D204" i="10"/>
  <c r="H130" i="10"/>
  <c r="K270" i="10"/>
  <c r="K269" i="10" s="1"/>
  <c r="M270" i="10"/>
  <c r="D259" i="10"/>
  <c r="D187" i="10"/>
  <c r="D52" i="10" s="1"/>
  <c r="D75" i="10"/>
  <c r="D195" i="10"/>
  <c r="D230" i="10"/>
  <c r="D286" i="10"/>
  <c r="C181" i="10"/>
  <c r="C183" i="10"/>
  <c r="I175" i="10"/>
  <c r="I174" i="10" s="1"/>
  <c r="I173" i="10" s="1"/>
  <c r="C115" i="10"/>
  <c r="C119" i="10"/>
  <c r="C211" i="10"/>
  <c r="O231" i="10"/>
  <c r="G270" i="10"/>
  <c r="G269" i="10" s="1"/>
  <c r="E76" i="10"/>
  <c r="O76" i="10"/>
  <c r="C157" i="10"/>
  <c r="O175" i="10"/>
  <c r="G187" i="10"/>
  <c r="C219" i="10"/>
  <c r="C271" i="10"/>
  <c r="J53" i="10"/>
  <c r="K76" i="10"/>
  <c r="C79" i="10"/>
  <c r="J76" i="10"/>
  <c r="C149" i="10"/>
  <c r="C203" i="10"/>
  <c r="C275" i="10"/>
  <c r="I67" i="10"/>
  <c r="F77" i="10"/>
  <c r="C77" i="10" s="1"/>
  <c r="K289" i="10"/>
  <c r="K288" i="10" s="1"/>
  <c r="C22" i="10"/>
  <c r="C23" i="10"/>
  <c r="C44" i="10"/>
  <c r="E54" i="10"/>
  <c r="C61" i="10"/>
  <c r="C62" i="10"/>
  <c r="M76" i="10"/>
  <c r="H83" i="10"/>
  <c r="O95" i="10"/>
  <c r="O103" i="10"/>
  <c r="C117" i="10"/>
  <c r="C123" i="10"/>
  <c r="C161" i="10"/>
  <c r="C162" i="10"/>
  <c r="C164" i="10"/>
  <c r="E187" i="10"/>
  <c r="C201" i="10"/>
  <c r="C228" i="10"/>
  <c r="C229" i="10"/>
  <c r="G230" i="10"/>
  <c r="E231" i="10"/>
  <c r="E230" i="10" s="1"/>
  <c r="J231" i="10"/>
  <c r="N231" i="10"/>
  <c r="N230" i="10" s="1"/>
  <c r="C243" i="10"/>
  <c r="C247" i="10"/>
  <c r="C267" i="10"/>
  <c r="C268" i="10"/>
  <c r="E269" i="10"/>
  <c r="C273" i="10"/>
  <c r="C274" i="10"/>
  <c r="C291" i="10"/>
  <c r="L27" i="10"/>
  <c r="C27" i="10" s="1"/>
  <c r="K26" i="10"/>
  <c r="K20" i="10" s="1"/>
  <c r="K53" i="10"/>
  <c r="L76" i="10"/>
  <c r="C99" i="10"/>
  <c r="C109" i="10"/>
  <c r="L116" i="10"/>
  <c r="N130" i="10"/>
  <c r="C169" i="10"/>
  <c r="C177" i="10"/>
  <c r="O179" i="10"/>
  <c r="F196" i="10"/>
  <c r="C207" i="10"/>
  <c r="C208" i="10"/>
  <c r="C210" i="10"/>
  <c r="C239" i="10"/>
  <c r="C255" i="10"/>
  <c r="C256" i="10"/>
  <c r="C258" i="10"/>
  <c r="C263" i="10"/>
  <c r="K259" i="10"/>
  <c r="H53" i="10"/>
  <c r="O58" i="10"/>
  <c r="M83" i="10"/>
  <c r="L166" i="10"/>
  <c r="L165" i="10" s="1"/>
  <c r="L33" i="10"/>
  <c r="C33" i="10" s="1"/>
  <c r="L36" i="10"/>
  <c r="C36" i="10" s="1"/>
  <c r="G54" i="10"/>
  <c r="G53" i="10" s="1"/>
  <c r="C73" i="10"/>
  <c r="C97" i="10"/>
  <c r="C113" i="10"/>
  <c r="C114" i="10"/>
  <c r="C139" i="10"/>
  <c r="C145" i="10"/>
  <c r="C153" i="10"/>
  <c r="C154" i="10"/>
  <c r="C156" i="10"/>
  <c r="K174" i="10"/>
  <c r="K173" i="10" s="1"/>
  <c r="C185" i="10"/>
  <c r="E204" i="10"/>
  <c r="E195" i="10" s="1"/>
  <c r="C215" i="10"/>
  <c r="J204" i="10"/>
  <c r="C223" i="10"/>
  <c r="C224" i="10"/>
  <c r="C225" i="10"/>
  <c r="C226" i="10"/>
  <c r="C279" i="10"/>
  <c r="C63" i="10"/>
  <c r="M288" i="10"/>
  <c r="O45" i="10"/>
  <c r="C45" i="10" s="1"/>
  <c r="O54" i="10"/>
  <c r="L58" i="10"/>
  <c r="L54" i="10" s="1"/>
  <c r="C64" i="10"/>
  <c r="L69" i="10"/>
  <c r="L67" i="10" s="1"/>
  <c r="F80" i="10"/>
  <c r="K83" i="10"/>
  <c r="C87" i="10"/>
  <c r="C88" i="10"/>
  <c r="C90" i="10"/>
  <c r="C92" i="10"/>
  <c r="C101" i="10"/>
  <c r="C108" i="10"/>
  <c r="C111" i="10"/>
  <c r="C121" i="10"/>
  <c r="C135" i="10"/>
  <c r="L151" i="10"/>
  <c r="C155" i="10"/>
  <c r="C158" i="10"/>
  <c r="C163" i="10"/>
  <c r="C168" i="10"/>
  <c r="F184" i="10"/>
  <c r="C184" i="10" s="1"/>
  <c r="N187" i="10"/>
  <c r="L188" i="10"/>
  <c r="L187" i="10" s="1"/>
  <c r="M204" i="10"/>
  <c r="M195" i="10" s="1"/>
  <c r="C212" i="10"/>
  <c r="C213" i="10"/>
  <c r="C214" i="10"/>
  <c r="M231" i="10"/>
  <c r="M230" i="10" s="1"/>
  <c r="H231" i="10"/>
  <c r="H230" i="10" s="1"/>
  <c r="L238" i="10"/>
  <c r="L231" i="10" s="1"/>
  <c r="C245" i="10"/>
  <c r="C257" i="10"/>
  <c r="N259" i="10"/>
  <c r="C284" i="10"/>
  <c r="C285" i="10"/>
  <c r="O89" i="10"/>
  <c r="L122" i="10"/>
  <c r="I290" i="10"/>
  <c r="E289" i="10"/>
  <c r="E288" i="10" s="1"/>
  <c r="J289" i="10"/>
  <c r="J288" i="10" s="1"/>
  <c r="F41" i="10"/>
  <c r="C41" i="10" s="1"/>
  <c r="E20" i="10"/>
  <c r="I43" i="10"/>
  <c r="C43" i="10" s="1"/>
  <c r="C56" i="10"/>
  <c r="C57" i="10"/>
  <c r="C65" i="10"/>
  <c r="C68" i="10"/>
  <c r="O69" i="10"/>
  <c r="O67" i="10" s="1"/>
  <c r="C85" i="10"/>
  <c r="E83" i="10"/>
  <c r="E75" i="10" s="1"/>
  <c r="C93" i="10"/>
  <c r="L95" i="10"/>
  <c r="C105" i="10"/>
  <c r="I103" i="10"/>
  <c r="C110" i="10"/>
  <c r="C137" i="10"/>
  <c r="C146" i="10"/>
  <c r="C159" i="10"/>
  <c r="C170" i="10"/>
  <c r="C172" i="10"/>
  <c r="N173" i="10"/>
  <c r="M174" i="10"/>
  <c r="M173" i="10" s="1"/>
  <c r="C186" i="10"/>
  <c r="J187" i="10"/>
  <c r="C189" i="10"/>
  <c r="O187" i="10"/>
  <c r="C199" i="10"/>
  <c r="C217" i="10"/>
  <c r="C218" i="10"/>
  <c r="K230" i="10"/>
  <c r="C236" i="10"/>
  <c r="C248" i="10"/>
  <c r="L252" i="10"/>
  <c r="L251" i="10" s="1"/>
  <c r="C262" i="10"/>
  <c r="L264" i="10"/>
  <c r="L259" i="10" s="1"/>
  <c r="L270" i="10"/>
  <c r="L269" i="10" s="1"/>
  <c r="I283" i="10"/>
  <c r="C283" i="10" s="1"/>
  <c r="L290" i="10"/>
  <c r="H195" i="10"/>
  <c r="M269" i="10"/>
  <c r="F21" i="10"/>
  <c r="F289" i="10" s="1"/>
  <c r="J26" i="10"/>
  <c r="J20" i="10" s="1"/>
  <c r="I54" i="10"/>
  <c r="C59" i="10"/>
  <c r="C60" i="10"/>
  <c r="F69" i="10"/>
  <c r="F67" i="10" s="1"/>
  <c r="C71" i="10"/>
  <c r="C72" i="10"/>
  <c r="G83" i="10"/>
  <c r="G75" i="10" s="1"/>
  <c r="G52" i="10" s="1"/>
  <c r="C98" i="10"/>
  <c r="C118" i="10"/>
  <c r="C125" i="10"/>
  <c r="C127" i="10"/>
  <c r="O131" i="10"/>
  <c r="C138" i="10"/>
  <c r="C140" i="10"/>
  <c r="I144" i="10"/>
  <c r="C147" i="10"/>
  <c r="F160" i="10"/>
  <c r="C171" i="10"/>
  <c r="C182" i="10"/>
  <c r="K187" i="10"/>
  <c r="L196" i="10"/>
  <c r="C200" i="10"/>
  <c r="C202" i="10"/>
  <c r="O205" i="10"/>
  <c r="C220" i="10"/>
  <c r="C222" i="10"/>
  <c r="F227" i="10"/>
  <c r="C227" i="10" s="1"/>
  <c r="C249" i="10"/>
  <c r="C254" i="10"/>
  <c r="C265" i="10"/>
  <c r="C266" i="10"/>
  <c r="F276" i="10"/>
  <c r="C276" i="10" s="1"/>
  <c r="C278" i="10"/>
  <c r="C292" i="10"/>
  <c r="O289" i="10"/>
  <c r="O288" i="10" s="1"/>
  <c r="L289" i="10"/>
  <c r="H289" i="10"/>
  <c r="H288" i="10" s="1"/>
  <c r="H20" i="10"/>
  <c r="E53" i="10"/>
  <c r="C91" i="10"/>
  <c r="C148" i="10"/>
  <c r="F144" i="10"/>
  <c r="F251" i="10"/>
  <c r="I252" i="10"/>
  <c r="I251" i="10" s="1"/>
  <c r="C253" i="10"/>
  <c r="C298" i="10"/>
  <c r="N20" i="10"/>
  <c r="L31" i="10"/>
  <c r="C55" i="10"/>
  <c r="C74" i="10"/>
  <c r="C78" i="10"/>
  <c r="C100" i="10"/>
  <c r="C104" i="10"/>
  <c r="F103" i="10"/>
  <c r="I112" i="10"/>
  <c r="I116" i="10"/>
  <c r="C120" i="10"/>
  <c r="C124" i="10"/>
  <c r="C128" i="10"/>
  <c r="C129" i="10"/>
  <c r="G130" i="10"/>
  <c r="K130" i="10"/>
  <c r="C134" i="10"/>
  <c r="C150" i="10"/>
  <c r="I151" i="10"/>
  <c r="O166" i="10"/>
  <c r="O165" i="10" s="1"/>
  <c r="H173" i="10"/>
  <c r="E174" i="10"/>
  <c r="E173" i="10" s="1"/>
  <c r="C176" i="10"/>
  <c r="F175" i="10"/>
  <c r="O174" i="10"/>
  <c r="O173" i="10" s="1"/>
  <c r="L179" i="10"/>
  <c r="J195" i="10"/>
  <c r="H194" i="10"/>
  <c r="C250" i="10"/>
  <c r="F246" i="10"/>
  <c r="C246" i="10" s="1"/>
  <c r="C133" i="10"/>
  <c r="G20" i="10"/>
  <c r="C70" i="10"/>
  <c r="C81" i="10"/>
  <c r="C86" i="10"/>
  <c r="I89" i="10"/>
  <c r="L89" i="10"/>
  <c r="C102" i="10"/>
  <c r="C106" i="10"/>
  <c r="C107" i="10"/>
  <c r="I122" i="10"/>
  <c r="C122" i="10" s="1"/>
  <c r="C126" i="10"/>
  <c r="M130" i="10"/>
  <c r="L131" i="10"/>
  <c r="C152" i="10"/>
  <c r="F151" i="10"/>
  <c r="O151" i="10"/>
  <c r="C160" i="10"/>
  <c r="C178" i="10"/>
  <c r="C190" i="10"/>
  <c r="C209" i="10"/>
  <c r="I205" i="10"/>
  <c r="C234" i="10"/>
  <c r="F233" i="10"/>
  <c r="C237" i="10"/>
  <c r="I235" i="10"/>
  <c r="C235" i="10" s="1"/>
  <c r="C132" i="10"/>
  <c r="F131" i="10"/>
  <c r="F58" i="10"/>
  <c r="C58" i="10" s="1"/>
  <c r="C66" i="10"/>
  <c r="I76" i="10"/>
  <c r="C82" i="10"/>
  <c r="J83" i="10"/>
  <c r="J75" i="10" s="1"/>
  <c r="J52" i="10" s="1"/>
  <c r="N83" i="10"/>
  <c r="N75" i="10" s="1"/>
  <c r="N52" i="10" s="1"/>
  <c r="I84" i="10"/>
  <c r="C84" i="10" s="1"/>
  <c r="F89" i="10"/>
  <c r="C94" i="10"/>
  <c r="C96" i="10"/>
  <c r="F95" i="10"/>
  <c r="L103" i="10"/>
  <c r="F112" i="10"/>
  <c r="O112" i="10"/>
  <c r="F116" i="10"/>
  <c r="O116" i="10"/>
  <c r="C136" i="10"/>
  <c r="C143" i="10"/>
  <c r="I141" i="10"/>
  <c r="C141" i="10" s="1"/>
  <c r="O144" i="10"/>
  <c r="F165" i="10"/>
  <c r="I166" i="10"/>
  <c r="I165" i="10" s="1"/>
  <c r="C167" i="10"/>
  <c r="L175" i="10"/>
  <c r="C180" i="10"/>
  <c r="F179" i="10"/>
  <c r="C142" i="10"/>
  <c r="F187" i="10"/>
  <c r="I196" i="10"/>
  <c r="C197" i="10"/>
  <c r="L205" i="10"/>
  <c r="O216" i="10"/>
  <c r="O204" i="10" s="1"/>
  <c r="L216" i="10"/>
  <c r="C232" i="10"/>
  <c r="C240" i="10"/>
  <c r="C242" i="10"/>
  <c r="F238" i="10"/>
  <c r="I260" i="10"/>
  <c r="I259" i="10" s="1"/>
  <c r="C261" i="10"/>
  <c r="O264" i="10"/>
  <c r="J270" i="10"/>
  <c r="J269" i="10" s="1"/>
  <c r="N270" i="10"/>
  <c r="N269" i="10" s="1"/>
  <c r="C277" i="10"/>
  <c r="C282" i="10"/>
  <c r="F281" i="10"/>
  <c r="C281" i="10" s="1"/>
  <c r="C198" i="10"/>
  <c r="C206" i="10"/>
  <c r="F205" i="10"/>
  <c r="C241" i="10"/>
  <c r="I238" i="10"/>
  <c r="I231" i="10" s="1"/>
  <c r="C244" i="10"/>
  <c r="C272" i="10"/>
  <c r="C280" i="10"/>
  <c r="I192" i="10"/>
  <c r="I191" i="10" s="1"/>
  <c r="I187" i="10" s="1"/>
  <c r="C193" i="10"/>
  <c r="N195" i="10"/>
  <c r="O196" i="10"/>
  <c r="G204" i="10"/>
  <c r="G195" i="10" s="1"/>
  <c r="K204" i="10"/>
  <c r="K195" i="10" s="1"/>
  <c r="F216" i="10"/>
  <c r="I216" i="10"/>
  <c r="C221" i="10"/>
  <c r="J259" i="10"/>
  <c r="J230" i="10" s="1"/>
  <c r="O260" i="10"/>
  <c r="F264" i="10"/>
  <c r="F259" i="10" s="1"/>
  <c r="O270" i="10"/>
  <c r="O269" i="10" s="1"/>
  <c r="I270" i="10"/>
  <c r="I269" i="10" s="1"/>
  <c r="C293" i="10"/>
  <c r="C294" i="10"/>
  <c r="F290" i="10"/>
  <c r="C290" i="10" s="1"/>
  <c r="F270" i="10" l="1"/>
  <c r="C196" i="10"/>
  <c r="H75" i="10"/>
  <c r="E194" i="10"/>
  <c r="D194" i="10"/>
  <c r="D51" i="10" s="1"/>
  <c r="K194" i="10"/>
  <c r="L83" i="10"/>
  <c r="L75" i="10" s="1"/>
  <c r="L130" i="10"/>
  <c r="K75" i="10"/>
  <c r="K52" i="10" s="1"/>
  <c r="C252" i="10"/>
  <c r="I53" i="10"/>
  <c r="L53" i="10"/>
  <c r="O259" i="10"/>
  <c r="O230" i="10" s="1"/>
  <c r="C95" i="10"/>
  <c r="F76" i="10"/>
  <c r="O53" i="10"/>
  <c r="G194" i="10"/>
  <c r="L204" i="10"/>
  <c r="L195" i="10" s="1"/>
  <c r="L174" i="10"/>
  <c r="L173" i="10" s="1"/>
  <c r="C166" i="10"/>
  <c r="C116" i="10"/>
  <c r="O130" i="10"/>
  <c r="M75" i="10"/>
  <c r="M52" i="10" s="1"/>
  <c r="C251" i="10"/>
  <c r="C80" i="10"/>
  <c r="C238" i="10"/>
  <c r="C165" i="10"/>
  <c r="O83" i="10"/>
  <c r="E286" i="10"/>
  <c r="J286" i="10"/>
  <c r="I130" i="10"/>
  <c r="H52" i="10"/>
  <c r="H51" i="10" s="1"/>
  <c r="H287" i="10" s="1"/>
  <c r="C21" i="10"/>
  <c r="C151" i="10"/>
  <c r="I289" i="10"/>
  <c r="L288" i="10"/>
  <c r="C264" i="10"/>
  <c r="C89" i="10"/>
  <c r="C188" i="10"/>
  <c r="C69" i="10"/>
  <c r="O20" i="10"/>
  <c r="N286" i="10"/>
  <c r="C67" i="10"/>
  <c r="L230" i="10"/>
  <c r="G51" i="10"/>
  <c r="G287" i="10" s="1"/>
  <c r="M194" i="10"/>
  <c r="I20" i="10"/>
  <c r="M286" i="10"/>
  <c r="G50" i="10"/>
  <c r="C191" i="10"/>
  <c r="C216" i="10"/>
  <c r="O195" i="10"/>
  <c r="O194" i="10" s="1"/>
  <c r="C205" i="10"/>
  <c r="F204" i="10"/>
  <c r="H286" i="10"/>
  <c r="C179" i="10"/>
  <c r="C112" i="10"/>
  <c r="I204" i="10"/>
  <c r="I195" i="10" s="1"/>
  <c r="J194" i="10"/>
  <c r="J51" i="10" s="1"/>
  <c r="C175" i="10"/>
  <c r="F174" i="10"/>
  <c r="C103" i="10"/>
  <c r="C144" i="10"/>
  <c r="F83" i="10"/>
  <c r="F54" i="10"/>
  <c r="E52" i="10"/>
  <c r="C270" i="10"/>
  <c r="F269" i="10"/>
  <c r="I230" i="10"/>
  <c r="N194" i="10"/>
  <c r="N51" i="10" s="1"/>
  <c r="C192" i="10"/>
  <c r="G286" i="10"/>
  <c r="C260" i="10"/>
  <c r="K286" i="10"/>
  <c r="F231" i="10"/>
  <c r="C233" i="10"/>
  <c r="C76" i="10"/>
  <c r="L26" i="10"/>
  <c r="C31" i="10"/>
  <c r="F288" i="10"/>
  <c r="C187" i="10"/>
  <c r="C259" i="10"/>
  <c r="I83" i="10"/>
  <c r="I75" i="10" s="1"/>
  <c r="I52" i="10" s="1"/>
  <c r="C131" i="10"/>
  <c r="F130" i="10"/>
  <c r="K51" i="10"/>
  <c r="L52" i="10" l="1"/>
  <c r="E51" i="10"/>
  <c r="E50" i="10" s="1"/>
  <c r="D50" i="10"/>
  <c r="D24" i="10"/>
  <c r="D20" i="10" s="1"/>
  <c r="O75" i="10"/>
  <c r="O286" i="10" s="1"/>
  <c r="L286" i="10"/>
  <c r="H50" i="10"/>
  <c r="I194" i="10"/>
  <c r="I51" i="10" s="1"/>
  <c r="C130" i="10"/>
  <c r="C83" i="10"/>
  <c r="L194" i="10"/>
  <c r="L51" i="10" s="1"/>
  <c r="L50" i="10" s="1"/>
  <c r="C289" i="10"/>
  <c r="I288" i="10"/>
  <c r="C288" i="10" s="1"/>
  <c r="M51" i="10"/>
  <c r="M50" i="10" s="1"/>
  <c r="J50" i="10"/>
  <c r="J287" i="10"/>
  <c r="F53" i="10"/>
  <c r="C54" i="10"/>
  <c r="F230" i="10"/>
  <c r="C230" i="10" s="1"/>
  <c r="C231" i="10"/>
  <c r="C269" i="10"/>
  <c r="I286" i="10"/>
  <c r="F173" i="10"/>
  <c r="C173" i="10" s="1"/>
  <c r="C174" i="10"/>
  <c r="C26" i="10"/>
  <c r="L20" i="10"/>
  <c r="N50" i="10"/>
  <c r="N287" i="10"/>
  <c r="K50" i="10"/>
  <c r="K287" i="10"/>
  <c r="F75" i="10"/>
  <c r="C75" i="10" s="1"/>
  <c r="C204" i="10"/>
  <c r="F195" i="10"/>
  <c r="F24" i="10"/>
  <c r="E287" i="10" l="1"/>
  <c r="O52" i="10"/>
  <c r="O51" i="10" s="1"/>
  <c r="O287" i="10" s="1"/>
  <c r="D287" i="10"/>
  <c r="L287" i="10"/>
  <c r="M287" i="10"/>
  <c r="C24" i="10"/>
  <c r="F20" i="10"/>
  <c r="C20" i="10" s="1"/>
  <c r="F194" i="10"/>
  <c r="C194" i="10" s="1"/>
  <c r="C195" i="10"/>
  <c r="I287" i="10"/>
  <c r="I50" i="10"/>
  <c r="C53" i="10"/>
  <c r="F52" i="10"/>
  <c r="F286" i="10"/>
  <c r="C286" i="10" s="1"/>
  <c r="O50" i="10" l="1"/>
  <c r="C52" i="10"/>
  <c r="F51" i="10"/>
  <c r="F287" i="10" l="1"/>
  <c r="C287" i="10" s="1"/>
  <c r="F50" i="10"/>
  <c r="C50" i="10" s="1"/>
  <c r="C51" i="10"/>
  <c r="O298" i="9" l="1"/>
  <c r="L298" i="9"/>
  <c r="I298" i="9"/>
  <c r="F298" i="9"/>
  <c r="O297" i="9"/>
  <c r="L297" i="9"/>
  <c r="I297" i="9"/>
  <c r="F297" i="9"/>
  <c r="O296" i="9"/>
  <c r="L296" i="9"/>
  <c r="I296" i="9"/>
  <c r="F296" i="9"/>
  <c r="O295" i="9"/>
  <c r="L295" i="9"/>
  <c r="I295" i="9"/>
  <c r="F295" i="9"/>
  <c r="C295" i="9" s="1"/>
  <c r="O294" i="9"/>
  <c r="L294" i="9"/>
  <c r="I294" i="9"/>
  <c r="F294" i="9"/>
  <c r="O293" i="9"/>
  <c r="L293" i="9"/>
  <c r="I293" i="9"/>
  <c r="F293" i="9"/>
  <c r="O292" i="9"/>
  <c r="L292" i="9"/>
  <c r="I292" i="9"/>
  <c r="F292" i="9"/>
  <c r="O291" i="9"/>
  <c r="O290" i="9" s="1"/>
  <c r="L291" i="9"/>
  <c r="I291" i="9"/>
  <c r="F291" i="9"/>
  <c r="N290" i="9"/>
  <c r="M290" i="9"/>
  <c r="K290" i="9"/>
  <c r="J290" i="9"/>
  <c r="H290" i="9"/>
  <c r="G290" i="9"/>
  <c r="E290" i="9"/>
  <c r="D290" i="9"/>
  <c r="O285" i="9"/>
  <c r="L285" i="9"/>
  <c r="I285" i="9"/>
  <c r="F285" i="9"/>
  <c r="O284" i="9"/>
  <c r="L284" i="9"/>
  <c r="I284" i="9"/>
  <c r="F284" i="9"/>
  <c r="O283" i="9"/>
  <c r="N283" i="9"/>
  <c r="M283" i="9"/>
  <c r="K283" i="9"/>
  <c r="J283" i="9"/>
  <c r="H283" i="9"/>
  <c r="G283" i="9"/>
  <c r="F283" i="9"/>
  <c r="E283" i="9"/>
  <c r="D283" i="9"/>
  <c r="O282" i="9"/>
  <c r="O281" i="9" s="1"/>
  <c r="L282" i="9"/>
  <c r="L281" i="9" s="1"/>
  <c r="I282" i="9"/>
  <c r="F282" i="9"/>
  <c r="F281" i="9" s="1"/>
  <c r="N281" i="9"/>
  <c r="M281" i="9"/>
  <c r="K281" i="9"/>
  <c r="J281" i="9"/>
  <c r="I281" i="9"/>
  <c r="H281" i="9"/>
  <c r="G281" i="9"/>
  <c r="E281" i="9"/>
  <c r="D281" i="9"/>
  <c r="O280" i="9"/>
  <c r="L280" i="9"/>
  <c r="I280" i="9"/>
  <c r="F280" i="9"/>
  <c r="O279" i="9"/>
  <c r="L279" i="9"/>
  <c r="I279" i="9"/>
  <c r="F279" i="9"/>
  <c r="O278" i="9"/>
  <c r="L278" i="9"/>
  <c r="I278" i="9"/>
  <c r="F278" i="9"/>
  <c r="O277" i="9"/>
  <c r="L277" i="9"/>
  <c r="L276" i="9" s="1"/>
  <c r="I277" i="9"/>
  <c r="I276" i="9" s="1"/>
  <c r="I270" i="9" s="1"/>
  <c r="I269" i="9" s="1"/>
  <c r="F277" i="9"/>
  <c r="O276" i="9"/>
  <c r="N276" i="9"/>
  <c r="M276" i="9"/>
  <c r="M270" i="9" s="1"/>
  <c r="M269" i="9" s="1"/>
  <c r="K276" i="9"/>
  <c r="J276" i="9"/>
  <c r="H276" i="9"/>
  <c r="G276" i="9"/>
  <c r="E276" i="9"/>
  <c r="D276" i="9"/>
  <c r="O275" i="9"/>
  <c r="L275" i="9"/>
  <c r="I275" i="9"/>
  <c r="F275" i="9"/>
  <c r="O274" i="9"/>
  <c r="L274" i="9"/>
  <c r="I274" i="9"/>
  <c r="F274" i="9"/>
  <c r="O273" i="9"/>
  <c r="O272" i="9" s="1"/>
  <c r="L273" i="9"/>
  <c r="L272" i="9" s="1"/>
  <c r="L270" i="9" s="1"/>
  <c r="I273" i="9"/>
  <c r="I272" i="9" s="1"/>
  <c r="F273" i="9"/>
  <c r="N272" i="9"/>
  <c r="N270" i="9" s="1"/>
  <c r="N269" i="9" s="1"/>
  <c r="M272" i="9"/>
  <c r="K272" i="9"/>
  <c r="K270" i="9" s="1"/>
  <c r="J272" i="9"/>
  <c r="H272" i="9"/>
  <c r="H270" i="9" s="1"/>
  <c r="H269" i="9" s="1"/>
  <c r="G272" i="9"/>
  <c r="F272" i="9"/>
  <c r="E272" i="9"/>
  <c r="E270" i="9" s="1"/>
  <c r="E269" i="9" s="1"/>
  <c r="D272" i="9"/>
  <c r="D270" i="9" s="1"/>
  <c r="D269" i="9" s="1"/>
  <c r="O271" i="9"/>
  <c r="L271" i="9"/>
  <c r="I271" i="9"/>
  <c r="F271" i="9"/>
  <c r="C271" i="9" s="1"/>
  <c r="O268" i="9"/>
  <c r="L268" i="9"/>
  <c r="C268" i="9" s="1"/>
  <c r="I268" i="9"/>
  <c r="F268" i="9"/>
  <c r="O267" i="9"/>
  <c r="L267" i="9"/>
  <c r="I267" i="9"/>
  <c r="F267" i="9"/>
  <c r="O266" i="9"/>
  <c r="L266" i="9"/>
  <c r="I266" i="9"/>
  <c r="F266" i="9"/>
  <c r="O265" i="9"/>
  <c r="L265" i="9"/>
  <c r="I265" i="9"/>
  <c r="F265" i="9"/>
  <c r="N264" i="9"/>
  <c r="M264" i="9"/>
  <c r="K264" i="9"/>
  <c r="J264" i="9"/>
  <c r="H264" i="9"/>
  <c r="H259" i="9" s="1"/>
  <c r="G264" i="9"/>
  <c r="E264" i="9"/>
  <c r="D264" i="9"/>
  <c r="O263" i="9"/>
  <c r="L263" i="9"/>
  <c r="I263" i="9"/>
  <c r="F263" i="9"/>
  <c r="O262" i="9"/>
  <c r="L262" i="9"/>
  <c r="I262" i="9"/>
  <c r="F262" i="9"/>
  <c r="O261" i="9"/>
  <c r="L261" i="9"/>
  <c r="L260" i="9" s="1"/>
  <c r="I261" i="9"/>
  <c r="I260" i="9" s="1"/>
  <c r="F261" i="9"/>
  <c r="O260" i="9"/>
  <c r="N260" i="9"/>
  <c r="M260" i="9"/>
  <c r="K260" i="9"/>
  <c r="K259" i="9" s="1"/>
  <c r="J260" i="9"/>
  <c r="H260" i="9"/>
  <c r="G260" i="9"/>
  <c r="E260" i="9"/>
  <c r="E259" i="9" s="1"/>
  <c r="D260" i="9"/>
  <c r="M259" i="9"/>
  <c r="O258" i="9"/>
  <c r="L258" i="9"/>
  <c r="I258" i="9"/>
  <c r="F258" i="9"/>
  <c r="O257" i="9"/>
  <c r="L257" i="9"/>
  <c r="I257" i="9"/>
  <c r="F257" i="9"/>
  <c r="O256" i="9"/>
  <c r="L256" i="9"/>
  <c r="I256" i="9"/>
  <c r="F256" i="9"/>
  <c r="O255" i="9"/>
  <c r="L255" i="9"/>
  <c r="I255" i="9"/>
  <c r="F255" i="9"/>
  <c r="O254" i="9"/>
  <c r="L254" i="9"/>
  <c r="I254" i="9"/>
  <c r="F254" i="9"/>
  <c r="O253" i="9"/>
  <c r="O252" i="9" s="1"/>
  <c r="O251" i="9" s="1"/>
  <c r="L253" i="9"/>
  <c r="I253" i="9"/>
  <c r="F253" i="9"/>
  <c r="N252" i="9"/>
  <c r="N251" i="9" s="1"/>
  <c r="M252" i="9"/>
  <c r="M251" i="9" s="1"/>
  <c r="K252" i="9"/>
  <c r="J252" i="9"/>
  <c r="J251" i="9" s="1"/>
  <c r="H252" i="9"/>
  <c r="G252" i="9"/>
  <c r="G251" i="9" s="1"/>
  <c r="E252" i="9"/>
  <c r="D252" i="9"/>
  <c r="D251" i="9" s="1"/>
  <c r="K251" i="9"/>
  <c r="H251" i="9"/>
  <c r="E251" i="9"/>
  <c r="O250" i="9"/>
  <c r="L250" i="9"/>
  <c r="I250" i="9"/>
  <c r="F250" i="9"/>
  <c r="O249" i="9"/>
  <c r="L249" i="9"/>
  <c r="I249" i="9"/>
  <c r="F249" i="9"/>
  <c r="O248" i="9"/>
  <c r="L248" i="9"/>
  <c r="I248" i="9"/>
  <c r="C248" i="9" s="1"/>
  <c r="F248" i="9"/>
  <c r="O247" i="9"/>
  <c r="L247" i="9"/>
  <c r="L246" i="9" s="1"/>
  <c r="I247" i="9"/>
  <c r="F247"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L238" i="9" s="1"/>
  <c r="I240" i="9"/>
  <c r="F240" i="9"/>
  <c r="O239" i="9"/>
  <c r="L239" i="9"/>
  <c r="I239" i="9"/>
  <c r="F239" i="9"/>
  <c r="N238" i="9"/>
  <c r="M238" i="9"/>
  <c r="K238" i="9"/>
  <c r="J238" i="9"/>
  <c r="H238" i="9"/>
  <c r="G238" i="9"/>
  <c r="E238" i="9"/>
  <c r="D238" i="9"/>
  <c r="O237" i="9"/>
  <c r="L237" i="9"/>
  <c r="I237" i="9"/>
  <c r="F237" i="9"/>
  <c r="O236" i="9"/>
  <c r="O235" i="9" s="1"/>
  <c r="L236" i="9"/>
  <c r="L235" i="9" s="1"/>
  <c r="I236" i="9"/>
  <c r="F236" i="9"/>
  <c r="N235" i="9"/>
  <c r="M235" i="9"/>
  <c r="K235" i="9"/>
  <c r="J235" i="9"/>
  <c r="H235" i="9"/>
  <c r="G235" i="9"/>
  <c r="E235" i="9"/>
  <c r="D235" i="9"/>
  <c r="O234" i="9"/>
  <c r="L234" i="9"/>
  <c r="I234" i="9"/>
  <c r="F234" i="9"/>
  <c r="F233" i="9" s="1"/>
  <c r="O233" i="9"/>
  <c r="N233" i="9"/>
  <c r="M233" i="9"/>
  <c r="L233" i="9"/>
  <c r="K233" i="9"/>
  <c r="J233" i="9"/>
  <c r="I233" i="9"/>
  <c r="H233" i="9"/>
  <c r="G233" i="9"/>
  <c r="G231" i="9" s="1"/>
  <c r="E233" i="9"/>
  <c r="D233" i="9"/>
  <c r="O232" i="9"/>
  <c r="L232" i="9"/>
  <c r="I232" i="9"/>
  <c r="F232" i="9"/>
  <c r="K231" i="9"/>
  <c r="O229" i="9"/>
  <c r="L229" i="9"/>
  <c r="I229" i="9"/>
  <c r="F229" i="9"/>
  <c r="O228" i="9"/>
  <c r="L228" i="9"/>
  <c r="I228" i="9"/>
  <c r="I227" i="9" s="1"/>
  <c r="F228" i="9"/>
  <c r="F227" i="9" s="1"/>
  <c r="O227" i="9"/>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C220" i="9" s="1"/>
  <c r="I220" i="9"/>
  <c r="F220" i="9"/>
  <c r="O219" i="9"/>
  <c r="L219" i="9"/>
  <c r="I219" i="9"/>
  <c r="F219" i="9"/>
  <c r="O218" i="9"/>
  <c r="L218" i="9"/>
  <c r="I218" i="9"/>
  <c r="F218" i="9"/>
  <c r="O217" i="9"/>
  <c r="L217" i="9"/>
  <c r="I217" i="9"/>
  <c r="F217" i="9"/>
  <c r="N216" i="9"/>
  <c r="M216" i="9"/>
  <c r="K216" i="9"/>
  <c r="J216" i="9"/>
  <c r="H216" i="9"/>
  <c r="G216" i="9"/>
  <c r="E216" i="9"/>
  <c r="D216" i="9"/>
  <c r="O215" i="9"/>
  <c r="L215" i="9"/>
  <c r="C215" i="9" s="1"/>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I206" i="9"/>
  <c r="F206" i="9"/>
  <c r="N205" i="9"/>
  <c r="M205" i="9"/>
  <c r="K205" i="9"/>
  <c r="J205" i="9"/>
  <c r="J204" i="9" s="1"/>
  <c r="H205" i="9"/>
  <c r="G205" i="9"/>
  <c r="E205" i="9"/>
  <c r="D205" i="9"/>
  <c r="O203" i="9"/>
  <c r="L203" i="9"/>
  <c r="I203" i="9"/>
  <c r="F203" i="9"/>
  <c r="C203" i="9"/>
  <c r="O202" i="9"/>
  <c r="L202" i="9"/>
  <c r="I202" i="9"/>
  <c r="F202" i="9"/>
  <c r="O201" i="9"/>
  <c r="L201" i="9"/>
  <c r="I201" i="9"/>
  <c r="F201" i="9"/>
  <c r="O200" i="9"/>
  <c r="L200" i="9"/>
  <c r="I200" i="9"/>
  <c r="F200" i="9"/>
  <c r="O199" i="9"/>
  <c r="O198" i="9" s="1"/>
  <c r="L199" i="9"/>
  <c r="I199" i="9"/>
  <c r="I198" i="9" s="1"/>
  <c r="F199" i="9"/>
  <c r="F198" i="9" s="1"/>
  <c r="N198" i="9"/>
  <c r="M198" i="9"/>
  <c r="M196" i="9" s="1"/>
  <c r="K198" i="9"/>
  <c r="J198" i="9"/>
  <c r="H198" i="9"/>
  <c r="H196" i="9" s="1"/>
  <c r="G198" i="9"/>
  <c r="G196" i="9" s="1"/>
  <c r="E198" i="9"/>
  <c r="E196" i="9" s="1"/>
  <c r="D198" i="9"/>
  <c r="D196" i="9" s="1"/>
  <c r="O197" i="9"/>
  <c r="L197" i="9"/>
  <c r="I197" i="9"/>
  <c r="F197" i="9"/>
  <c r="N196" i="9"/>
  <c r="K196" i="9"/>
  <c r="J196" i="9"/>
  <c r="O193" i="9"/>
  <c r="O192" i="9" s="1"/>
  <c r="O191" i="9" s="1"/>
  <c r="L193" i="9"/>
  <c r="L192" i="9" s="1"/>
  <c r="I193" i="9"/>
  <c r="F193" i="9"/>
  <c r="F192" i="9" s="1"/>
  <c r="N192" i="9"/>
  <c r="N191" i="9" s="1"/>
  <c r="M192" i="9"/>
  <c r="K192" i="9"/>
  <c r="K191" i="9" s="1"/>
  <c r="J192" i="9"/>
  <c r="J191" i="9" s="1"/>
  <c r="H192" i="9"/>
  <c r="G192" i="9"/>
  <c r="G191" i="9" s="1"/>
  <c r="E192" i="9"/>
  <c r="E191" i="9" s="1"/>
  <c r="D192" i="9"/>
  <c r="M191" i="9"/>
  <c r="L191" i="9"/>
  <c r="H191" i="9"/>
  <c r="D191" i="9"/>
  <c r="O190" i="9"/>
  <c r="L190" i="9"/>
  <c r="I190" i="9"/>
  <c r="F190" i="9"/>
  <c r="O189" i="9"/>
  <c r="L189" i="9"/>
  <c r="L188" i="9" s="1"/>
  <c r="I189" i="9"/>
  <c r="F189" i="9"/>
  <c r="O188" i="9"/>
  <c r="N188" i="9"/>
  <c r="N187" i="9" s="1"/>
  <c r="M188" i="9"/>
  <c r="M187" i="9" s="1"/>
  <c r="K188" i="9"/>
  <c r="J188" i="9"/>
  <c r="J187" i="9" s="1"/>
  <c r="I188" i="9"/>
  <c r="H188" i="9"/>
  <c r="G188" i="9"/>
  <c r="E188" i="9"/>
  <c r="D188" i="9"/>
  <c r="O186" i="9"/>
  <c r="L186" i="9"/>
  <c r="I186" i="9"/>
  <c r="F186" i="9"/>
  <c r="O185" i="9"/>
  <c r="L185" i="9"/>
  <c r="L184" i="9" s="1"/>
  <c r="I185" i="9"/>
  <c r="I184" i="9" s="1"/>
  <c r="F185" i="9"/>
  <c r="N184" i="9"/>
  <c r="M184" i="9"/>
  <c r="K184" i="9"/>
  <c r="J184" i="9"/>
  <c r="H184" i="9"/>
  <c r="G184" i="9"/>
  <c r="E184" i="9"/>
  <c r="D184" i="9"/>
  <c r="O183" i="9"/>
  <c r="L183" i="9"/>
  <c r="I183" i="9"/>
  <c r="F183" i="9"/>
  <c r="O182" i="9"/>
  <c r="L182" i="9"/>
  <c r="I182" i="9"/>
  <c r="C182" i="9" s="1"/>
  <c r="F182" i="9"/>
  <c r="O181" i="9"/>
  <c r="L181" i="9"/>
  <c r="I181" i="9"/>
  <c r="F181" i="9"/>
  <c r="O180" i="9"/>
  <c r="L180" i="9"/>
  <c r="I180" i="9"/>
  <c r="F180" i="9"/>
  <c r="N179" i="9"/>
  <c r="M179" i="9"/>
  <c r="K179" i="9"/>
  <c r="J179" i="9"/>
  <c r="H179" i="9"/>
  <c r="G179" i="9"/>
  <c r="E179" i="9"/>
  <c r="D179" i="9"/>
  <c r="O178" i="9"/>
  <c r="L178" i="9"/>
  <c r="I178" i="9"/>
  <c r="F178" i="9"/>
  <c r="O177" i="9"/>
  <c r="L177" i="9"/>
  <c r="I177" i="9"/>
  <c r="F177" i="9"/>
  <c r="O176" i="9"/>
  <c r="L176" i="9"/>
  <c r="L175" i="9" s="1"/>
  <c r="I176" i="9"/>
  <c r="F176" i="9"/>
  <c r="F175" i="9" s="1"/>
  <c r="N175" i="9"/>
  <c r="N174" i="9" s="1"/>
  <c r="N173" i="9" s="1"/>
  <c r="M175" i="9"/>
  <c r="M174" i="9" s="1"/>
  <c r="M173" i="9" s="1"/>
  <c r="K175" i="9"/>
  <c r="J175" i="9"/>
  <c r="H175" i="9"/>
  <c r="H174" i="9" s="1"/>
  <c r="H173" i="9" s="1"/>
  <c r="G175" i="9"/>
  <c r="G174" i="9" s="1"/>
  <c r="G173" i="9" s="1"/>
  <c r="E175" i="9"/>
  <c r="D175" i="9"/>
  <c r="K174" i="9"/>
  <c r="K173" i="9" s="1"/>
  <c r="E174" i="9"/>
  <c r="O172" i="9"/>
  <c r="L172" i="9"/>
  <c r="I172" i="9"/>
  <c r="F172" i="9"/>
  <c r="O171" i="9"/>
  <c r="L171" i="9"/>
  <c r="I171" i="9"/>
  <c r="F171" i="9"/>
  <c r="O170" i="9"/>
  <c r="L170" i="9"/>
  <c r="I170" i="9"/>
  <c r="F170" i="9"/>
  <c r="O169" i="9"/>
  <c r="L169" i="9"/>
  <c r="I169" i="9"/>
  <c r="F169" i="9"/>
  <c r="O168" i="9"/>
  <c r="L168" i="9"/>
  <c r="I168" i="9"/>
  <c r="F168" i="9"/>
  <c r="O167" i="9"/>
  <c r="L167" i="9"/>
  <c r="L166" i="9" s="1"/>
  <c r="I167" i="9"/>
  <c r="F167" i="9"/>
  <c r="F166" i="9" s="1"/>
  <c r="N166" i="9"/>
  <c r="M166" i="9"/>
  <c r="M165" i="9" s="1"/>
  <c r="K166" i="9"/>
  <c r="K165" i="9" s="1"/>
  <c r="J166" i="9"/>
  <c r="J165" i="9" s="1"/>
  <c r="H166" i="9"/>
  <c r="H165" i="9" s="1"/>
  <c r="G166" i="9"/>
  <c r="G165" i="9" s="1"/>
  <c r="E166" i="9"/>
  <c r="E165" i="9" s="1"/>
  <c r="D166" i="9"/>
  <c r="D165" i="9" s="1"/>
  <c r="N165" i="9"/>
  <c r="L165" i="9"/>
  <c r="O164" i="9"/>
  <c r="L164" i="9"/>
  <c r="I164" i="9"/>
  <c r="C164" i="9" s="1"/>
  <c r="F164" i="9"/>
  <c r="O163" i="9"/>
  <c r="L163" i="9"/>
  <c r="I163" i="9"/>
  <c r="F163" i="9"/>
  <c r="O162" i="9"/>
  <c r="L162" i="9"/>
  <c r="I162" i="9"/>
  <c r="C162" i="9" s="1"/>
  <c r="F162" i="9"/>
  <c r="O161" i="9"/>
  <c r="L161" i="9"/>
  <c r="L160" i="9" s="1"/>
  <c r="I161" i="9"/>
  <c r="I160" i="9" s="1"/>
  <c r="F161" i="9"/>
  <c r="N160" i="9"/>
  <c r="M160" i="9"/>
  <c r="K160" i="9"/>
  <c r="J160" i="9"/>
  <c r="H160" i="9"/>
  <c r="G160" i="9"/>
  <c r="E160" i="9"/>
  <c r="D160" i="9"/>
  <c r="O159" i="9"/>
  <c r="L159" i="9"/>
  <c r="I159" i="9"/>
  <c r="F159" i="9"/>
  <c r="O158" i="9"/>
  <c r="L158" i="9"/>
  <c r="I158" i="9"/>
  <c r="C158" i="9" s="1"/>
  <c r="F158" i="9"/>
  <c r="O157" i="9"/>
  <c r="L157" i="9"/>
  <c r="I157" i="9"/>
  <c r="F157" i="9"/>
  <c r="O156" i="9"/>
  <c r="L156" i="9"/>
  <c r="I156" i="9"/>
  <c r="F156" i="9"/>
  <c r="O155" i="9"/>
  <c r="L155" i="9"/>
  <c r="I155" i="9"/>
  <c r="F155" i="9"/>
  <c r="O154" i="9"/>
  <c r="L154" i="9"/>
  <c r="I154" i="9"/>
  <c r="F154" i="9"/>
  <c r="O153" i="9"/>
  <c r="L153" i="9"/>
  <c r="I153" i="9"/>
  <c r="F153" i="9"/>
  <c r="O152" i="9"/>
  <c r="L152" i="9"/>
  <c r="I152" i="9"/>
  <c r="F152" i="9"/>
  <c r="F151" i="9" s="1"/>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F145" i="9"/>
  <c r="F144" i="9" s="1"/>
  <c r="N144" i="9"/>
  <c r="M144" i="9"/>
  <c r="K144" i="9"/>
  <c r="J144" i="9"/>
  <c r="H144" i="9"/>
  <c r="G144" i="9"/>
  <c r="E144" i="9"/>
  <c r="D144" i="9"/>
  <c r="O143" i="9"/>
  <c r="O141" i="9" s="1"/>
  <c r="L143" i="9"/>
  <c r="I143" i="9"/>
  <c r="F143" i="9"/>
  <c r="C143" i="9"/>
  <c r="O142" i="9"/>
  <c r="L142" i="9"/>
  <c r="L141" i="9" s="1"/>
  <c r="I142" i="9"/>
  <c r="F142" i="9"/>
  <c r="C142" i="9" s="1"/>
  <c r="N141" i="9"/>
  <c r="M141" i="9"/>
  <c r="K141" i="9"/>
  <c r="J141" i="9"/>
  <c r="H141" i="9"/>
  <c r="G141" i="9"/>
  <c r="E141" i="9"/>
  <c r="E130" i="9" s="1"/>
  <c r="D141" i="9"/>
  <c r="O140" i="9"/>
  <c r="L140" i="9"/>
  <c r="I140" i="9"/>
  <c r="F140" i="9"/>
  <c r="O139" i="9"/>
  <c r="L139" i="9"/>
  <c r="I139" i="9"/>
  <c r="F139" i="9"/>
  <c r="O138" i="9"/>
  <c r="L138" i="9"/>
  <c r="I138" i="9"/>
  <c r="F138" i="9"/>
  <c r="O137" i="9"/>
  <c r="L137" i="9"/>
  <c r="I137" i="9"/>
  <c r="F137" i="9"/>
  <c r="N136" i="9"/>
  <c r="M136" i="9"/>
  <c r="K136" i="9"/>
  <c r="J136" i="9"/>
  <c r="H136" i="9"/>
  <c r="G136" i="9"/>
  <c r="F136" i="9"/>
  <c r="E136" i="9"/>
  <c r="D136" i="9"/>
  <c r="O135" i="9"/>
  <c r="L135" i="9"/>
  <c r="I135" i="9"/>
  <c r="F135" i="9"/>
  <c r="O134" i="9"/>
  <c r="L134" i="9"/>
  <c r="I134" i="9"/>
  <c r="F134" i="9"/>
  <c r="O133" i="9"/>
  <c r="L133" i="9"/>
  <c r="I133" i="9"/>
  <c r="F133" i="9"/>
  <c r="O132" i="9"/>
  <c r="O131" i="9" s="1"/>
  <c r="L132" i="9"/>
  <c r="L131" i="9" s="1"/>
  <c r="I132" i="9"/>
  <c r="F132" i="9"/>
  <c r="N131" i="9"/>
  <c r="M131" i="9"/>
  <c r="K131" i="9"/>
  <c r="J131" i="9"/>
  <c r="H131" i="9"/>
  <c r="H130" i="9" s="1"/>
  <c r="G131" i="9"/>
  <c r="E131" i="9"/>
  <c r="D131" i="9"/>
  <c r="M130" i="9"/>
  <c r="O129" i="9"/>
  <c r="L129" i="9"/>
  <c r="L128" i="9" s="1"/>
  <c r="I129" i="9"/>
  <c r="F129" i="9"/>
  <c r="O128" i="9"/>
  <c r="N128" i="9"/>
  <c r="M128" i="9"/>
  <c r="K128" i="9"/>
  <c r="J128" i="9"/>
  <c r="H128" i="9"/>
  <c r="G128" i="9"/>
  <c r="F128" i="9"/>
  <c r="E128" i="9"/>
  <c r="D128" i="9"/>
  <c r="O127" i="9"/>
  <c r="L127" i="9"/>
  <c r="I127" i="9"/>
  <c r="F127" i="9"/>
  <c r="O126" i="9"/>
  <c r="L126" i="9"/>
  <c r="I126" i="9"/>
  <c r="F126" i="9"/>
  <c r="O125" i="9"/>
  <c r="L125" i="9"/>
  <c r="I125" i="9"/>
  <c r="F125" i="9"/>
  <c r="O124" i="9"/>
  <c r="L124" i="9"/>
  <c r="I124" i="9"/>
  <c r="F124" i="9"/>
  <c r="O123" i="9"/>
  <c r="O122" i="9" s="1"/>
  <c r="L123" i="9"/>
  <c r="I123" i="9"/>
  <c r="F123" i="9"/>
  <c r="N122" i="9"/>
  <c r="M122" i="9"/>
  <c r="K122" i="9"/>
  <c r="J122" i="9"/>
  <c r="H122" i="9"/>
  <c r="G122" i="9"/>
  <c r="E122" i="9"/>
  <c r="D122" i="9"/>
  <c r="O121" i="9"/>
  <c r="L121" i="9"/>
  <c r="I121" i="9"/>
  <c r="F121" i="9"/>
  <c r="O120" i="9"/>
  <c r="L120" i="9"/>
  <c r="I120" i="9"/>
  <c r="F120" i="9"/>
  <c r="O119" i="9"/>
  <c r="L119" i="9"/>
  <c r="I119" i="9"/>
  <c r="F119" i="9"/>
  <c r="O118" i="9"/>
  <c r="L118" i="9"/>
  <c r="I118" i="9"/>
  <c r="F118" i="9"/>
  <c r="O117" i="9"/>
  <c r="L117" i="9"/>
  <c r="I117" i="9"/>
  <c r="F117" i="9"/>
  <c r="F116" i="9" s="1"/>
  <c r="N116" i="9"/>
  <c r="M116" i="9"/>
  <c r="K116" i="9"/>
  <c r="J116" i="9"/>
  <c r="H116" i="9"/>
  <c r="G116" i="9"/>
  <c r="E116" i="9"/>
  <c r="D116" i="9"/>
  <c r="O115" i="9"/>
  <c r="L115" i="9"/>
  <c r="I115" i="9"/>
  <c r="F115" i="9"/>
  <c r="O114" i="9"/>
  <c r="L114" i="9"/>
  <c r="I114" i="9"/>
  <c r="F114" i="9"/>
  <c r="O113" i="9"/>
  <c r="L113" i="9"/>
  <c r="L112" i="9" s="1"/>
  <c r="I113" i="9"/>
  <c r="F113" i="9"/>
  <c r="F112" i="9" s="1"/>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O103" i="9"/>
  <c r="N103" i="9"/>
  <c r="M103" i="9"/>
  <c r="K103" i="9"/>
  <c r="J103" i="9"/>
  <c r="H103" i="9"/>
  <c r="G103" i="9"/>
  <c r="E103" i="9"/>
  <c r="D103" i="9"/>
  <c r="O102" i="9"/>
  <c r="L102" i="9"/>
  <c r="I102" i="9"/>
  <c r="F102" i="9"/>
  <c r="O101" i="9"/>
  <c r="L101" i="9"/>
  <c r="I101" i="9"/>
  <c r="F101" i="9"/>
  <c r="O100" i="9"/>
  <c r="L100" i="9"/>
  <c r="I100" i="9"/>
  <c r="F100" i="9"/>
  <c r="O99" i="9"/>
  <c r="L99" i="9"/>
  <c r="I99" i="9"/>
  <c r="F99" i="9"/>
  <c r="C99" i="9" s="1"/>
  <c r="O98" i="9"/>
  <c r="L98" i="9"/>
  <c r="I98" i="9"/>
  <c r="F98" i="9"/>
  <c r="O97" i="9"/>
  <c r="L97" i="9"/>
  <c r="I97" i="9"/>
  <c r="F97" i="9"/>
  <c r="O96" i="9"/>
  <c r="O95" i="9" s="1"/>
  <c r="L96" i="9"/>
  <c r="I96" i="9"/>
  <c r="F96" i="9"/>
  <c r="N95" i="9"/>
  <c r="M95" i="9"/>
  <c r="K95" i="9"/>
  <c r="J95" i="9"/>
  <c r="H95" i="9"/>
  <c r="G95" i="9"/>
  <c r="E95" i="9"/>
  <c r="D95" i="9"/>
  <c r="O94" i="9"/>
  <c r="L94" i="9"/>
  <c r="I94" i="9"/>
  <c r="F94" i="9"/>
  <c r="O93" i="9"/>
  <c r="L93" i="9"/>
  <c r="I93" i="9"/>
  <c r="F93" i="9"/>
  <c r="O92" i="9"/>
  <c r="L92" i="9"/>
  <c r="I92" i="9"/>
  <c r="F92" i="9"/>
  <c r="C92" i="9" s="1"/>
  <c r="O91" i="9"/>
  <c r="L91" i="9"/>
  <c r="I91" i="9"/>
  <c r="F91" i="9"/>
  <c r="O90" i="9"/>
  <c r="L90" i="9"/>
  <c r="I90" i="9"/>
  <c r="I89" i="9" s="1"/>
  <c r="F90" i="9"/>
  <c r="N89" i="9"/>
  <c r="M89" i="9"/>
  <c r="K89" i="9"/>
  <c r="J89" i="9"/>
  <c r="H89" i="9"/>
  <c r="G89" i="9"/>
  <c r="E89" i="9"/>
  <c r="D89" i="9"/>
  <c r="O88" i="9"/>
  <c r="L88" i="9"/>
  <c r="I88" i="9"/>
  <c r="F88" i="9"/>
  <c r="O87" i="9"/>
  <c r="L87" i="9"/>
  <c r="I87" i="9"/>
  <c r="F87" i="9"/>
  <c r="C87" i="9" s="1"/>
  <c r="O86" i="9"/>
  <c r="L86" i="9"/>
  <c r="I86" i="9"/>
  <c r="F86" i="9"/>
  <c r="O85" i="9"/>
  <c r="L85" i="9"/>
  <c r="L84" i="9" s="1"/>
  <c r="I85" i="9"/>
  <c r="F85" i="9"/>
  <c r="N84" i="9"/>
  <c r="M84" i="9"/>
  <c r="K84" i="9"/>
  <c r="J84" i="9"/>
  <c r="H84" i="9"/>
  <c r="G84" i="9"/>
  <c r="E84" i="9"/>
  <c r="D84" i="9"/>
  <c r="O82" i="9"/>
  <c r="L82" i="9"/>
  <c r="I82" i="9"/>
  <c r="F82" i="9"/>
  <c r="O81" i="9"/>
  <c r="L81" i="9"/>
  <c r="L80" i="9" s="1"/>
  <c r="I81" i="9"/>
  <c r="F81" i="9"/>
  <c r="O80" i="9"/>
  <c r="N80" i="9"/>
  <c r="M80" i="9"/>
  <c r="K80" i="9"/>
  <c r="K76" i="9" s="1"/>
  <c r="J80" i="9"/>
  <c r="H80" i="9"/>
  <c r="G80" i="9"/>
  <c r="G76" i="9" s="1"/>
  <c r="F80" i="9"/>
  <c r="E80" i="9"/>
  <c r="D80" i="9"/>
  <c r="O79" i="9"/>
  <c r="L79" i="9"/>
  <c r="C79" i="9" s="1"/>
  <c r="I79" i="9"/>
  <c r="F79" i="9"/>
  <c r="O78" i="9"/>
  <c r="L78" i="9"/>
  <c r="I78" i="9"/>
  <c r="F78" i="9"/>
  <c r="N77" i="9"/>
  <c r="N76" i="9" s="1"/>
  <c r="M77" i="9"/>
  <c r="K77" i="9"/>
  <c r="J77" i="9"/>
  <c r="J76" i="9" s="1"/>
  <c r="I77" i="9"/>
  <c r="H77" i="9"/>
  <c r="G77" i="9"/>
  <c r="F77" i="9"/>
  <c r="E77" i="9"/>
  <c r="E76" i="9" s="1"/>
  <c r="D77" i="9"/>
  <c r="H76" i="9"/>
  <c r="D76" i="9"/>
  <c r="O74" i="9"/>
  <c r="L74" i="9"/>
  <c r="I74" i="9"/>
  <c r="F74" i="9"/>
  <c r="O73" i="9"/>
  <c r="L73" i="9"/>
  <c r="I73" i="9"/>
  <c r="F73" i="9"/>
  <c r="O72" i="9"/>
  <c r="L72" i="9"/>
  <c r="I72" i="9"/>
  <c r="F72" i="9"/>
  <c r="O71" i="9"/>
  <c r="L71" i="9"/>
  <c r="I71" i="9"/>
  <c r="F71" i="9"/>
  <c r="O70" i="9"/>
  <c r="L70" i="9"/>
  <c r="I70" i="9"/>
  <c r="F70" i="9"/>
  <c r="N69" i="9"/>
  <c r="N67" i="9" s="1"/>
  <c r="N53" i="9" s="1"/>
  <c r="M69" i="9"/>
  <c r="M67" i="9" s="1"/>
  <c r="K69" i="9"/>
  <c r="K67" i="9" s="1"/>
  <c r="J69" i="9"/>
  <c r="J67" i="9" s="1"/>
  <c r="I69" i="9"/>
  <c r="H69" i="9"/>
  <c r="G69" i="9"/>
  <c r="E69" i="9"/>
  <c r="E67" i="9" s="1"/>
  <c r="D69" i="9"/>
  <c r="D67" i="9" s="1"/>
  <c r="O68" i="9"/>
  <c r="L68" i="9"/>
  <c r="I68" i="9"/>
  <c r="F68" i="9"/>
  <c r="H67" i="9"/>
  <c r="G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C60" i="9"/>
  <c r="O59" i="9"/>
  <c r="L59" i="9"/>
  <c r="I59" i="9"/>
  <c r="F59" i="9"/>
  <c r="C59" i="9" s="1"/>
  <c r="N58" i="9"/>
  <c r="M58" i="9"/>
  <c r="K58" i="9"/>
  <c r="J58" i="9"/>
  <c r="J54" i="9" s="1"/>
  <c r="J53" i="9" s="1"/>
  <c r="H58" i="9"/>
  <c r="G58" i="9"/>
  <c r="E58" i="9"/>
  <c r="E54" i="9" s="1"/>
  <c r="E53" i="9" s="1"/>
  <c r="D58" i="9"/>
  <c r="O57" i="9"/>
  <c r="L57" i="9"/>
  <c r="I57" i="9"/>
  <c r="F57" i="9"/>
  <c r="O56" i="9"/>
  <c r="O55" i="9" s="1"/>
  <c r="L56" i="9"/>
  <c r="I56" i="9"/>
  <c r="F56" i="9"/>
  <c r="N55" i="9"/>
  <c r="M55" i="9"/>
  <c r="L55" i="9"/>
  <c r="K55" i="9"/>
  <c r="K54" i="9" s="1"/>
  <c r="J55" i="9"/>
  <c r="H55" i="9"/>
  <c r="H54" i="9" s="1"/>
  <c r="H53" i="9" s="1"/>
  <c r="G55" i="9"/>
  <c r="G54" i="9" s="1"/>
  <c r="F55" i="9"/>
  <c r="E55" i="9"/>
  <c r="D55" i="9"/>
  <c r="N54" i="9"/>
  <c r="O47" i="9"/>
  <c r="C47" i="9" s="1"/>
  <c r="O46" i="9"/>
  <c r="N45" i="9"/>
  <c r="M45" i="9"/>
  <c r="L44" i="9"/>
  <c r="L43" i="9" s="1"/>
  <c r="I44" i="9"/>
  <c r="I43" i="9" s="1"/>
  <c r="F44" i="9"/>
  <c r="F43" i="9" s="1"/>
  <c r="K43" i="9"/>
  <c r="J43" i="9"/>
  <c r="H43" i="9"/>
  <c r="G43" i="9"/>
  <c r="E43" i="9"/>
  <c r="D43" i="9"/>
  <c r="F42" i="9"/>
  <c r="E41" i="9"/>
  <c r="D41" i="9"/>
  <c r="L40" i="9"/>
  <c r="C40" i="9" s="1"/>
  <c r="L39" i="9"/>
  <c r="C39" i="9" s="1"/>
  <c r="L38" i="9"/>
  <c r="C38" i="9"/>
  <c r="L37" i="9"/>
  <c r="C37" i="9" s="1"/>
  <c r="K36" i="9"/>
  <c r="J36" i="9"/>
  <c r="L35" i="9"/>
  <c r="C35" i="9" s="1"/>
  <c r="L34" i="9"/>
  <c r="C34" i="9" s="1"/>
  <c r="K33" i="9"/>
  <c r="J33" i="9"/>
  <c r="L32" i="9"/>
  <c r="L31" i="9" s="1"/>
  <c r="C31" i="9" s="1"/>
  <c r="K31" i="9"/>
  <c r="J31" i="9"/>
  <c r="L30" i="9"/>
  <c r="C30" i="9" s="1"/>
  <c r="L29" i="9"/>
  <c r="C29" i="9" s="1"/>
  <c r="L28" i="9"/>
  <c r="C28" i="9" s="1"/>
  <c r="K27" i="9"/>
  <c r="J27" i="9"/>
  <c r="J26" i="9" s="1"/>
  <c r="F25" i="9"/>
  <c r="C25" i="9"/>
  <c r="I24" i="9"/>
  <c r="F24" i="9"/>
  <c r="O23" i="9"/>
  <c r="L23" i="9"/>
  <c r="I23" i="9"/>
  <c r="F23" i="9"/>
  <c r="C23" i="9" s="1"/>
  <c r="O22" i="9"/>
  <c r="O21" i="9" s="1"/>
  <c r="L22" i="9"/>
  <c r="I22" i="9"/>
  <c r="I21" i="9" s="1"/>
  <c r="F22" i="9"/>
  <c r="N21" i="9"/>
  <c r="N289" i="9" s="1"/>
  <c r="N288" i="9" s="1"/>
  <c r="M21" i="9"/>
  <c r="K21" i="9"/>
  <c r="J21" i="9"/>
  <c r="J289" i="9" s="1"/>
  <c r="J288" i="9" s="1"/>
  <c r="H21" i="9"/>
  <c r="H289" i="9" s="1"/>
  <c r="G21" i="9"/>
  <c r="G289" i="9" s="1"/>
  <c r="G288" i="9" s="1"/>
  <c r="E21" i="9"/>
  <c r="E289" i="9" s="1"/>
  <c r="E288" i="9" s="1"/>
  <c r="D21" i="9"/>
  <c r="D289" i="9" s="1"/>
  <c r="O112" i="9" l="1"/>
  <c r="K289" i="9"/>
  <c r="K288" i="9" s="1"/>
  <c r="G20" i="9"/>
  <c r="C71" i="9"/>
  <c r="O77" i="9"/>
  <c r="O76" i="9" s="1"/>
  <c r="C96" i="9"/>
  <c r="C114" i="9"/>
  <c r="C123" i="9"/>
  <c r="C127" i="9"/>
  <c r="C140" i="9"/>
  <c r="O166" i="9"/>
  <c r="O165" i="9" s="1"/>
  <c r="C214" i="9"/>
  <c r="N204" i="9"/>
  <c r="O264" i="9"/>
  <c r="C291" i="9"/>
  <c r="M20" i="9"/>
  <c r="L21" i="9"/>
  <c r="K26" i="9"/>
  <c r="K20" i="9" s="1"/>
  <c r="D54" i="9"/>
  <c r="D53" i="9" s="1"/>
  <c r="I58" i="9"/>
  <c r="C111" i="9"/>
  <c r="C119" i="9"/>
  <c r="K83" i="9"/>
  <c r="C135" i="9"/>
  <c r="I141" i="9"/>
  <c r="C154" i="9"/>
  <c r="C157" i="9"/>
  <c r="O160" i="9"/>
  <c r="C169" i="9"/>
  <c r="C177" i="9"/>
  <c r="C181" i="9"/>
  <c r="O184" i="9"/>
  <c r="G187" i="9"/>
  <c r="K187" i="9"/>
  <c r="C190" i="9"/>
  <c r="D187" i="9"/>
  <c r="C207" i="9"/>
  <c r="C219" i="9"/>
  <c r="C228" i="9"/>
  <c r="M231" i="9"/>
  <c r="M230" i="9" s="1"/>
  <c r="M194" i="9" s="1"/>
  <c r="C236" i="9"/>
  <c r="D231" i="9"/>
  <c r="C240" i="9"/>
  <c r="C256" i="9"/>
  <c r="K269" i="9"/>
  <c r="O116" i="9"/>
  <c r="L269" i="9"/>
  <c r="C56" i="9"/>
  <c r="C63" i="9"/>
  <c r="C78" i="9"/>
  <c r="C108" i="9"/>
  <c r="F141" i="9"/>
  <c r="C211" i="9"/>
  <c r="D259" i="9"/>
  <c r="D230" i="9" s="1"/>
  <c r="D288" i="9"/>
  <c r="C32" i="9"/>
  <c r="L58" i="9"/>
  <c r="L54" i="9" s="1"/>
  <c r="C72" i="9"/>
  <c r="L77" i="9"/>
  <c r="L76" i="9" s="1"/>
  <c r="O84" i="9"/>
  <c r="C132" i="9"/>
  <c r="C139" i="9"/>
  <c r="C148" i="9"/>
  <c r="C186" i="9"/>
  <c r="M204" i="9"/>
  <c r="C223" i="9"/>
  <c r="C244" i="9"/>
  <c r="C245" i="9"/>
  <c r="N259" i="9"/>
  <c r="C280" i="9"/>
  <c r="C43" i="9"/>
  <c r="I67" i="9"/>
  <c r="C88" i="9"/>
  <c r="C115" i="9"/>
  <c r="C141" i="9"/>
  <c r="C170" i="9"/>
  <c r="J20" i="9"/>
  <c r="C22" i="9"/>
  <c r="C62" i="9"/>
  <c r="F69" i="9"/>
  <c r="C69" i="9" s="1"/>
  <c r="C70" i="9"/>
  <c r="O69" i="9"/>
  <c r="O67" i="9" s="1"/>
  <c r="C91" i="9"/>
  <c r="H83" i="9"/>
  <c r="H75" i="9" s="1"/>
  <c r="H52" i="9" s="1"/>
  <c r="C107" i="9"/>
  <c r="C120" i="9"/>
  <c r="I122" i="9"/>
  <c r="D130" i="9"/>
  <c r="C138" i="9"/>
  <c r="O136" i="9"/>
  <c r="O144" i="9"/>
  <c r="C156" i="9"/>
  <c r="C159" i="9"/>
  <c r="C183" i="9"/>
  <c r="M195" i="9"/>
  <c r="C218" i="9"/>
  <c r="O216" i="9"/>
  <c r="C224" i="9"/>
  <c r="C234" i="9"/>
  <c r="C239" i="9"/>
  <c r="C255" i="9"/>
  <c r="G259" i="9"/>
  <c r="I264" i="9"/>
  <c r="I259" i="9" s="1"/>
  <c r="J270" i="9"/>
  <c r="J269" i="9" s="1"/>
  <c r="C272" i="9"/>
  <c r="C285" i="9"/>
  <c r="I290" i="9"/>
  <c r="C292" i="9"/>
  <c r="D83" i="9"/>
  <c r="N20" i="9"/>
  <c r="H288" i="9"/>
  <c r="K53" i="9"/>
  <c r="M54" i="9"/>
  <c r="M53" i="9" s="1"/>
  <c r="C61" i="9"/>
  <c r="M76" i="9"/>
  <c r="G83" i="9"/>
  <c r="C94" i="9"/>
  <c r="L95" i="9"/>
  <c r="C110" i="9"/>
  <c r="C118" i="9"/>
  <c r="C124" i="9"/>
  <c r="C146" i="9"/>
  <c r="C150" i="9"/>
  <c r="O151" i="9"/>
  <c r="L151" i="9"/>
  <c r="C172" i="9"/>
  <c r="D174" i="9"/>
  <c r="D173" i="9" s="1"/>
  <c r="L187" i="9"/>
  <c r="C197" i="9"/>
  <c r="C200" i="9"/>
  <c r="C206" i="9"/>
  <c r="C212" i="9"/>
  <c r="K204" i="9"/>
  <c r="K195" i="9" s="1"/>
  <c r="C221" i="9"/>
  <c r="G204" i="9"/>
  <c r="G195" i="9" s="1"/>
  <c r="G194" i="9" s="1"/>
  <c r="C229" i="9"/>
  <c r="C243" i="9"/>
  <c r="I246" i="9"/>
  <c r="C275" i="9"/>
  <c r="I283" i="9"/>
  <c r="I289" i="9" s="1"/>
  <c r="C296" i="9"/>
  <c r="C24" i="9"/>
  <c r="C82" i="9"/>
  <c r="N83" i="9"/>
  <c r="M83" i="9"/>
  <c r="L89" i="9"/>
  <c r="C93" i="9"/>
  <c r="C98" i="9"/>
  <c r="C104" i="9"/>
  <c r="C109" i="9"/>
  <c r="G130" i="9"/>
  <c r="F131" i="9"/>
  <c r="C134" i="9"/>
  <c r="L136" i="9"/>
  <c r="C149" i="9"/>
  <c r="C153" i="9"/>
  <c r="C178" i="9"/>
  <c r="L179" i="9"/>
  <c r="L174" i="9" s="1"/>
  <c r="L173" i="9" s="1"/>
  <c r="E187" i="9"/>
  <c r="O187" i="9"/>
  <c r="H187" i="9"/>
  <c r="E195" i="9"/>
  <c r="C199" i="9"/>
  <c r="O196" i="9"/>
  <c r="E204" i="9"/>
  <c r="I205" i="9"/>
  <c r="C209" i="9"/>
  <c r="C226" i="9"/>
  <c r="D204" i="9"/>
  <c r="D195" i="9" s="1"/>
  <c r="H204" i="9"/>
  <c r="H195" i="9" s="1"/>
  <c r="J231" i="9"/>
  <c r="N231" i="9"/>
  <c r="N230" i="9" s="1"/>
  <c r="F235" i="9"/>
  <c r="I238" i="9"/>
  <c r="L252" i="9"/>
  <c r="L251" i="9" s="1"/>
  <c r="J259" i="9"/>
  <c r="G270" i="9"/>
  <c r="G269" i="9" s="1"/>
  <c r="C279" i="9"/>
  <c r="C281" i="9"/>
  <c r="C284" i="9"/>
  <c r="C294" i="9"/>
  <c r="O289" i="9"/>
  <c r="O288" i="9" s="1"/>
  <c r="O54" i="9"/>
  <c r="O53" i="9" s="1"/>
  <c r="F95" i="9"/>
  <c r="C147" i="9"/>
  <c r="C298" i="9"/>
  <c r="F21" i="9"/>
  <c r="L27" i="9"/>
  <c r="L33" i="9"/>
  <c r="C33" i="9" s="1"/>
  <c r="L36" i="9"/>
  <c r="C36" i="9" s="1"/>
  <c r="C44" i="9"/>
  <c r="C57" i="9"/>
  <c r="I55" i="9"/>
  <c r="C64" i="9"/>
  <c r="C68" i="9"/>
  <c r="I80" i="9"/>
  <c r="C80" i="9" s="1"/>
  <c r="C81" i="9"/>
  <c r="J83" i="9"/>
  <c r="E83" i="9"/>
  <c r="E75" i="9" s="1"/>
  <c r="C97" i="9"/>
  <c r="I95" i="9"/>
  <c r="C100" i="9"/>
  <c r="L103" i="9"/>
  <c r="I112" i="9"/>
  <c r="C112" i="9" s="1"/>
  <c r="C113" i="9"/>
  <c r="I116" i="9"/>
  <c r="C117" i="9"/>
  <c r="L122" i="9"/>
  <c r="F122" i="9"/>
  <c r="C133" i="9"/>
  <c r="I131" i="9"/>
  <c r="I136" i="9"/>
  <c r="C137" i="9"/>
  <c r="I144" i="9"/>
  <c r="C145" i="9"/>
  <c r="C161" i="9"/>
  <c r="F160" i="9"/>
  <c r="G230" i="9"/>
  <c r="M289" i="9"/>
  <c r="M288" i="9" s="1"/>
  <c r="D20" i="9"/>
  <c r="H20" i="9"/>
  <c r="C46" i="9"/>
  <c r="O45" i="9"/>
  <c r="O58" i="9"/>
  <c r="C66" i="9"/>
  <c r="F67" i="9"/>
  <c r="L69" i="9"/>
  <c r="L67" i="9" s="1"/>
  <c r="L53" i="9" s="1"/>
  <c r="C74" i="9"/>
  <c r="M75" i="9"/>
  <c r="M52" i="9" s="1"/>
  <c r="F84" i="9"/>
  <c r="C86" i="9"/>
  <c r="F89" i="9"/>
  <c r="C90" i="9"/>
  <c r="O89" i="9"/>
  <c r="O83" i="9" s="1"/>
  <c r="C102" i="9"/>
  <c r="F103" i="9"/>
  <c r="C106" i="9"/>
  <c r="L116" i="9"/>
  <c r="C126" i="9"/>
  <c r="K130" i="9"/>
  <c r="N130" i="9"/>
  <c r="N75" i="9" s="1"/>
  <c r="N52" i="9" s="1"/>
  <c r="L144" i="9"/>
  <c r="C267" i="9"/>
  <c r="F264" i="9"/>
  <c r="E20" i="9"/>
  <c r="I20" i="9"/>
  <c r="C42" i="9"/>
  <c r="F41" i="9"/>
  <c r="C41" i="9" s="1"/>
  <c r="G53" i="9"/>
  <c r="F58" i="9"/>
  <c r="C65" i="9"/>
  <c r="C73" i="9"/>
  <c r="F76" i="9"/>
  <c r="I76" i="9"/>
  <c r="I84" i="9"/>
  <c r="C85" i="9"/>
  <c r="C101" i="9"/>
  <c r="C105" i="9"/>
  <c r="I103" i="9"/>
  <c r="C121" i="9"/>
  <c r="C125" i="9"/>
  <c r="I128" i="9"/>
  <c r="C128" i="9" s="1"/>
  <c r="C129" i="9"/>
  <c r="J130" i="9"/>
  <c r="F165" i="9"/>
  <c r="C185" i="9"/>
  <c r="F184" i="9"/>
  <c r="C163" i="9"/>
  <c r="C168" i="9"/>
  <c r="I166" i="9"/>
  <c r="I165" i="9" s="1"/>
  <c r="C171" i="9"/>
  <c r="E173" i="9"/>
  <c r="I175" i="9"/>
  <c r="C176" i="9"/>
  <c r="O179" i="9"/>
  <c r="F191" i="9"/>
  <c r="C222" i="9"/>
  <c r="F216" i="9"/>
  <c r="L231" i="9"/>
  <c r="C232" i="9"/>
  <c r="C233" i="9"/>
  <c r="J230" i="9"/>
  <c r="L290" i="9"/>
  <c r="I151" i="9"/>
  <c r="C151" i="9" s="1"/>
  <c r="C152" i="9"/>
  <c r="C155" i="9"/>
  <c r="J195" i="9"/>
  <c r="C210" i="9"/>
  <c r="F205" i="9"/>
  <c r="L216" i="9"/>
  <c r="F246" i="9"/>
  <c r="C247" i="9"/>
  <c r="O259" i="9"/>
  <c r="J174" i="9"/>
  <c r="J173" i="9" s="1"/>
  <c r="O175" i="9"/>
  <c r="F179" i="9"/>
  <c r="I179" i="9"/>
  <c r="C180" i="9"/>
  <c r="C189" i="9"/>
  <c r="F188" i="9"/>
  <c r="C202" i="9"/>
  <c r="F196" i="9"/>
  <c r="H231" i="9"/>
  <c r="H230" i="9" s="1"/>
  <c r="C237" i="9"/>
  <c r="I235" i="9"/>
  <c r="C263" i="9"/>
  <c r="F260" i="9"/>
  <c r="C167" i="9"/>
  <c r="I192" i="9"/>
  <c r="I191" i="9" s="1"/>
  <c r="I187" i="9" s="1"/>
  <c r="C193" i="9"/>
  <c r="I196" i="9"/>
  <c r="C201" i="9"/>
  <c r="O238" i="9"/>
  <c r="C249" i="9"/>
  <c r="C250" i="9"/>
  <c r="F252" i="9"/>
  <c r="C254" i="9"/>
  <c r="L264" i="9"/>
  <c r="L259" i="9" s="1"/>
  <c r="O270" i="9"/>
  <c r="O269" i="9" s="1"/>
  <c r="C273" i="9"/>
  <c r="C274" i="9"/>
  <c r="F276" i="9"/>
  <c r="C276" i="9" s="1"/>
  <c r="C277" i="9"/>
  <c r="C278" i="9"/>
  <c r="F290" i="9"/>
  <c r="C297" i="9"/>
  <c r="N195" i="9"/>
  <c r="N194" i="9" s="1"/>
  <c r="O205" i="9"/>
  <c r="L205" i="9"/>
  <c r="C213" i="9"/>
  <c r="C225" i="9"/>
  <c r="K230" i="9"/>
  <c r="F238" i="9"/>
  <c r="I252" i="9"/>
  <c r="I251" i="9" s="1"/>
  <c r="C253" i="9"/>
  <c r="L198" i="9"/>
  <c r="C198" i="9" s="1"/>
  <c r="C208" i="9"/>
  <c r="I216" i="9"/>
  <c r="I204" i="9" s="1"/>
  <c r="C217" i="9"/>
  <c r="L227" i="9"/>
  <c r="C227" i="9" s="1"/>
  <c r="E231" i="9"/>
  <c r="E230" i="9" s="1"/>
  <c r="I231" i="9"/>
  <c r="C241" i="9"/>
  <c r="C242" i="9"/>
  <c r="O246" i="9"/>
  <c r="C257" i="9"/>
  <c r="C258" i="9"/>
  <c r="C261" i="9"/>
  <c r="C262" i="9"/>
  <c r="C265" i="9"/>
  <c r="C266" i="9"/>
  <c r="C282" i="9"/>
  <c r="L283" i="9"/>
  <c r="L289" i="9" s="1"/>
  <c r="L288" i="9" s="1"/>
  <c r="C293" i="9"/>
  <c r="D194" i="9" l="1"/>
  <c r="E194" i="9"/>
  <c r="M51" i="9"/>
  <c r="M50" i="9" s="1"/>
  <c r="C238" i="9"/>
  <c r="C290" i="9"/>
  <c r="C235" i="9"/>
  <c r="C184" i="9"/>
  <c r="K75" i="9"/>
  <c r="K52" i="9" s="1"/>
  <c r="C136" i="9"/>
  <c r="I288" i="9"/>
  <c r="O130" i="9"/>
  <c r="C77" i="9"/>
  <c r="C116" i="9"/>
  <c r="J75" i="9"/>
  <c r="C160" i="9"/>
  <c r="D52" i="9"/>
  <c r="D51" i="9" s="1"/>
  <c r="D287" i="9" s="1"/>
  <c r="F270" i="9"/>
  <c r="D75" i="9"/>
  <c r="N51" i="9"/>
  <c r="C179" i="9"/>
  <c r="L204" i="9"/>
  <c r="H286" i="9"/>
  <c r="O204" i="9"/>
  <c r="O195" i="9" s="1"/>
  <c r="J194" i="9"/>
  <c r="C166" i="9"/>
  <c r="I230" i="9"/>
  <c r="L196" i="9"/>
  <c r="G52" i="9"/>
  <c r="G51" i="9" s="1"/>
  <c r="C144" i="9"/>
  <c r="O75" i="9"/>
  <c r="D286" i="9"/>
  <c r="L83" i="9"/>
  <c r="E52" i="9"/>
  <c r="E51" i="9" s="1"/>
  <c r="E50" i="9" s="1"/>
  <c r="G75" i="9"/>
  <c r="G286" i="9" s="1"/>
  <c r="J286" i="9"/>
  <c r="J52" i="9"/>
  <c r="J51" i="9" s="1"/>
  <c r="N50" i="9"/>
  <c r="N287" i="9"/>
  <c r="M287" i="9"/>
  <c r="E287" i="9"/>
  <c r="I195" i="9"/>
  <c r="I194" i="9" s="1"/>
  <c r="F259" i="9"/>
  <c r="C259" i="9" s="1"/>
  <c r="C260" i="9"/>
  <c r="C188" i="9"/>
  <c r="F187" i="9"/>
  <c r="C187" i="9" s="1"/>
  <c r="C205" i="9"/>
  <c r="F204" i="9"/>
  <c r="C204" i="9" s="1"/>
  <c r="K194" i="9"/>
  <c r="F174" i="9"/>
  <c r="E286" i="9"/>
  <c r="I130" i="9"/>
  <c r="C131" i="9"/>
  <c r="C27" i="9"/>
  <c r="L26" i="9"/>
  <c r="L130" i="9"/>
  <c r="L75" i="9" s="1"/>
  <c r="L52" i="9" s="1"/>
  <c r="N286" i="9"/>
  <c r="C196" i="9"/>
  <c r="O174" i="9"/>
  <c r="O173" i="9" s="1"/>
  <c r="L230" i="9"/>
  <c r="C192" i="9"/>
  <c r="H194" i="9"/>
  <c r="H51" i="9" s="1"/>
  <c r="C165" i="9"/>
  <c r="C58" i="9"/>
  <c r="F54" i="9"/>
  <c r="C264" i="9"/>
  <c r="C103" i="9"/>
  <c r="C89" i="9"/>
  <c r="F289" i="9"/>
  <c r="F20" i="9"/>
  <c r="C21" i="9"/>
  <c r="F130" i="9"/>
  <c r="O231" i="9"/>
  <c r="O230" i="9" s="1"/>
  <c r="O194" i="9" s="1"/>
  <c r="C246" i="9"/>
  <c r="C216" i="9"/>
  <c r="C191" i="9"/>
  <c r="I174" i="9"/>
  <c r="I173" i="9" s="1"/>
  <c r="C76" i="9"/>
  <c r="C45" i="9"/>
  <c r="C122" i="9"/>
  <c r="C55" i="9"/>
  <c r="I54" i="9"/>
  <c r="I53" i="9" s="1"/>
  <c r="C95" i="9"/>
  <c r="K51" i="9"/>
  <c r="O20" i="9"/>
  <c r="C283" i="9"/>
  <c r="C270" i="9"/>
  <c r="F269" i="9"/>
  <c r="F251" i="9"/>
  <c r="C251" i="9" s="1"/>
  <c r="C252" i="9"/>
  <c r="F231" i="9"/>
  <c r="I83" i="9"/>
  <c r="F83" i="9"/>
  <c r="C84" i="9"/>
  <c r="C67" i="9"/>
  <c r="C175" i="9"/>
  <c r="M286" i="9"/>
  <c r="D50" i="9" l="1"/>
  <c r="I75" i="9"/>
  <c r="C83" i="9"/>
  <c r="O52" i="9"/>
  <c r="O51" i="9" s="1"/>
  <c r="O50" i="9" s="1"/>
  <c r="K286" i="9"/>
  <c r="F195" i="9"/>
  <c r="L195" i="9"/>
  <c r="L194" i="9" s="1"/>
  <c r="L51" i="9" s="1"/>
  <c r="C130" i="9"/>
  <c r="I286" i="9"/>
  <c r="C269" i="9"/>
  <c r="G50" i="9"/>
  <c r="G287" i="9"/>
  <c r="F75" i="9"/>
  <c r="C75" i="9" s="1"/>
  <c r="H287" i="9"/>
  <c r="H50" i="9"/>
  <c r="I52" i="9"/>
  <c r="I51" i="9" s="1"/>
  <c r="O286" i="9"/>
  <c r="C289" i="9"/>
  <c r="F288" i="9"/>
  <c r="C288" i="9" s="1"/>
  <c r="C54" i="9"/>
  <c r="F53" i="9"/>
  <c r="C26" i="9"/>
  <c r="L20" i="9"/>
  <c r="C20" i="9" s="1"/>
  <c r="F173" i="9"/>
  <c r="C173" i="9" s="1"/>
  <c r="C174" i="9"/>
  <c r="J50" i="9"/>
  <c r="J287" i="9"/>
  <c r="F230" i="9"/>
  <c r="C230" i="9" s="1"/>
  <c r="C231" i="9"/>
  <c r="K50" i="9"/>
  <c r="K287" i="9"/>
  <c r="O287" i="9" l="1"/>
  <c r="C195" i="9"/>
  <c r="L50" i="9"/>
  <c r="L287" i="9"/>
  <c r="L286" i="9"/>
  <c r="I287" i="9"/>
  <c r="I50" i="9"/>
  <c r="F194" i="9"/>
  <c r="C194" i="9" s="1"/>
  <c r="C53" i="9"/>
  <c r="F52" i="9"/>
  <c r="F286" i="9"/>
  <c r="C286" i="9" l="1"/>
  <c r="F51" i="9"/>
  <c r="C52" i="9"/>
  <c r="F287" i="9" l="1"/>
  <c r="C287" i="9" s="1"/>
  <c r="F50" i="9"/>
  <c r="C50" i="9" s="1"/>
  <c r="C51" i="9"/>
  <c r="O298" i="8" l="1"/>
  <c r="L298" i="8"/>
  <c r="I298" i="8"/>
  <c r="F298" i="8"/>
  <c r="O297" i="8"/>
  <c r="L297" i="8"/>
  <c r="I297" i="8"/>
  <c r="F297" i="8"/>
  <c r="C297" i="8" s="1"/>
  <c r="O296" i="8"/>
  <c r="L296" i="8"/>
  <c r="I296" i="8"/>
  <c r="F296" i="8"/>
  <c r="O295" i="8"/>
  <c r="L295" i="8"/>
  <c r="I295" i="8"/>
  <c r="F295" i="8"/>
  <c r="C295" i="8" s="1"/>
  <c r="O294" i="8"/>
  <c r="L294" i="8"/>
  <c r="I294" i="8"/>
  <c r="F294" i="8"/>
  <c r="O293" i="8"/>
  <c r="L293" i="8"/>
  <c r="I293" i="8"/>
  <c r="F293" i="8"/>
  <c r="O292" i="8"/>
  <c r="L292" i="8"/>
  <c r="I292" i="8"/>
  <c r="F292" i="8"/>
  <c r="O291" i="8"/>
  <c r="O290" i="8" s="1"/>
  <c r="L291" i="8"/>
  <c r="I291" i="8"/>
  <c r="F291" i="8"/>
  <c r="N290" i="8"/>
  <c r="M290" i="8"/>
  <c r="K290" i="8"/>
  <c r="J290" i="8"/>
  <c r="H290" i="8"/>
  <c r="G290" i="8"/>
  <c r="E290" i="8"/>
  <c r="D290" i="8"/>
  <c r="O285" i="8"/>
  <c r="L285" i="8"/>
  <c r="I285" i="8"/>
  <c r="F285" i="8"/>
  <c r="O284" i="8"/>
  <c r="L284" i="8"/>
  <c r="L283" i="8" s="1"/>
  <c r="I284" i="8"/>
  <c r="F284" i="8"/>
  <c r="O283" i="8"/>
  <c r="N283" i="8"/>
  <c r="M283" i="8"/>
  <c r="K283" i="8"/>
  <c r="J283" i="8"/>
  <c r="H283" i="8"/>
  <c r="G283" i="8"/>
  <c r="F283" i="8"/>
  <c r="E283" i="8"/>
  <c r="D283" i="8"/>
  <c r="O282" i="8"/>
  <c r="L282" i="8"/>
  <c r="L281" i="8" s="1"/>
  <c r="I282" i="8"/>
  <c r="F282" i="8"/>
  <c r="O281" i="8"/>
  <c r="N281" i="8"/>
  <c r="M281" i="8"/>
  <c r="K281" i="8"/>
  <c r="J281" i="8"/>
  <c r="I281" i="8"/>
  <c r="H281" i="8"/>
  <c r="G281" i="8"/>
  <c r="E281" i="8"/>
  <c r="D281" i="8"/>
  <c r="O280" i="8"/>
  <c r="L280" i="8"/>
  <c r="I280" i="8"/>
  <c r="F280" i="8"/>
  <c r="O279" i="8"/>
  <c r="L279" i="8"/>
  <c r="I279" i="8"/>
  <c r="F279" i="8"/>
  <c r="O278" i="8"/>
  <c r="L278" i="8"/>
  <c r="I278" i="8"/>
  <c r="F278" i="8"/>
  <c r="O277" i="8"/>
  <c r="L277" i="8"/>
  <c r="L276" i="8" s="1"/>
  <c r="I277" i="8"/>
  <c r="F277" i="8"/>
  <c r="N276" i="8"/>
  <c r="M276" i="8"/>
  <c r="K276" i="8"/>
  <c r="J276" i="8"/>
  <c r="H276" i="8"/>
  <c r="G276" i="8"/>
  <c r="E276" i="8"/>
  <c r="D276" i="8"/>
  <c r="O275" i="8"/>
  <c r="L275" i="8"/>
  <c r="I275" i="8"/>
  <c r="F275" i="8"/>
  <c r="O274" i="8"/>
  <c r="L274" i="8"/>
  <c r="I274" i="8"/>
  <c r="F274" i="8"/>
  <c r="O273" i="8"/>
  <c r="L273" i="8"/>
  <c r="L272" i="8" s="1"/>
  <c r="I273" i="8"/>
  <c r="I272" i="8" s="1"/>
  <c r="F273" i="8"/>
  <c r="O272" i="8"/>
  <c r="N272" i="8"/>
  <c r="N270" i="8" s="1"/>
  <c r="M272" i="8"/>
  <c r="K272" i="8"/>
  <c r="K270" i="8" s="1"/>
  <c r="K269" i="8" s="1"/>
  <c r="J272" i="8"/>
  <c r="H272" i="8"/>
  <c r="G272" i="8"/>
  <c r="E272" i="8"/>
  <c r="E270" i="8" s="1"/>
  <c r="D272" i="8"/>
  <c r="O271" i="8"/>
  <c r="L271" i="8"/>
  <c r="I271" i="8"/>
  <c r="F271" i="8"/>
  <c r="H270" i="8"/>
  <c r="O268" i="8"/>
  <c r="L268" i="8"/>
  <c r="I268" i="8"/>
  <c r="F268" i="8"/>
  <c r="O267" i="8"/>
  <c r="L267" i="8"/>
  <c r="I267" i="8"/>
  <c r="F267" i="8"/>
  <c r="O266" i="8"/>
  <c r="L266" i="8"/>
  <c r="I266" i="8"/>
  <c r="F266" i="8"/>
  <c r="O265" i="8"/>
  <c r="L265" i="8"/>
  <c r="I265" i="8"/>
  <c r="F265" i="8"/>
  <c r="F264" i="8" s="1"/>
  <c r="N264" i="8"/>
  <c r="M264" i="8"/>
  <c r="K264" i="8"/>
  <c r="J264" i="8"/>
  <c r="H264" i="8"/>
  <c r="G264" i="8"/>
  <c r="E264" i="8"/>
  <c r="D264" i="8"/>
  <c r="O263" i="8"/>
  <c r="L263" i="8"/>
  <c r="I263" i="8"/>
  <c r="F263" i="8"/>
  <c r="O262" i="8"/>
  <c r="L262" i="8"/>
  <c r="I262" i="8"/>
  <c r="F262" i="8"/>
  <c r="O261" i="8"/>
  <c r="L261" i="8"/>
  <c r="I261" i="8"/>
  <c r="F261" i="8"/>
  <c r="N260" i="8"/>
  <c r="M260" i="8"/>
  <c r="K260" i="8"/>
  <c r="J260" i="8"/>
  <c r="H260" i="8"/>
  <c r="G260" i="8"/>
  <c r="E260" i="8"/>
  <c r="E259" i="8" s="1"/>
  <c r="D260" i="8"/>
  <c r="O258" i="8"/>
  <c r="L258" i="8"/>
  <c r="I258" i="8"/>
  <c r="F258" i="8"/>
  <c r="O257" i="8"/>
  <c r="L257" i="8"/>
  <c r="I257" i="8"/>
  <c r="F257" i="8"/>
  <c r="O256" i="8"/>
  <c r="L256" i="8"/>
  <c r="I256" i="8"/>
  <c r="F256" i="8"/>
  <c r="O255" i="8"/>
  <c r="L255" i="8"/>
  <c r="I255" i="8"/>
  <c r="F255" i="8"/>
  <c r="O254" i="8"/>
  <c r="L254" i="8"/>
  <c r="I254" i="8"/>
  <c r="F254" i="8"/>
  <c r="O253" i="8"/>
  <c r="L253" i="8"/>
  <c r="I253" i="8"/>
  <c r="F253" i="8"/>
  <c r="N252" i="8"/>
  <c r="N251" i="8" s="1"/>
  <c r="M252" i="8"/>
  <c r="M251" i="8" s="1"/>
  <c r="K252" i="8"/>
  <c r="K251" i="8" s="1"/>
  <c r="J252" i="8"/>
  <c r="J251" i="8" s="1"/>
  <c r="H252" i="8"/>
  <c r="H251" i="8" s="1"/>
  <c r="G252" i="8"/>
  <c r="G251" i="8" s="1"/>
  <c r="E252" i="8"/>
  <c r="E251" i="8" s="1"/>
  <c r="D252" i="8"/>
  <c r="D251" i="8" s="1"/>
  <c r="O250" i="8"/>
  <c r="L250" i="8"/>
  <c r="I250" i="8"/>
  <c r="F250" i="8"/>
  <c r="O249" i="8"/>
  <c r="L249" i="8"/>
  <c r="I249" i="8"/>
  <c r="F249" i="8"/>
  <c r="O248" i="8"/>
  <c r="L248" i="8"/>
  <c r="I248" i="8"/>
  <c r="F248" i="8"/>
  <c r="O247" i="8"/>
  <c r="O246" i="8" s="1"/>
  <c r="L247" i="8"/>
  <c r="L246" i="8" s="1"/>
  <c r="I247" i="8"/>
  <c r="F247" i="8"/>
  <c r="N246" i="8"/>
  <c r="M246" i="8"/>
  <c r="K246" i="8"/>
  <c r="J246" i="8"/>
  <c r="H246" i="8"/>
  <c r="G246" i="8"/>
  <c r="E246" i="8"/>
  <c r="D246" i="8"/>
  <c r="O245" i="8"/>
  <c r="L245" i="8"/>
  <c r="I245" i="8"/>
  <c r="F245" i="8"/>
  <c r="O244" i="8"/>
  <c r="L244" i="8"/>
  <c r="I244" i="8"/>
  <c r="F244" i="8"/>
  <c r="O243" i="8"/>
  <c r="L243" i="8"/>
  <c r="I243" i="8"/>
  <c r="F243" i="8"/>
  <c r="O242" i="8"/>
  <c r="L242" i="8"/>
  <c r="I242" i="8"/>
  <c r="F242" i="8"/>
  <c r="O241" i="8"/>
  <c r="L241" i="8"/>
  <c r="I241" i="8"/>
  <c r="F241" i="8"/>
  <c r="O240" i="8"/>
  <c r="L240" i="8"/>
  <c r="I240" i="8"/>
  <c r="F240" i="8"/>
  <c r="O239" i="8"/>
  <c r="L239" i="8"/>
  <c r="I239" i="8"/>
  <c r="F239" i="8"/>
  <c r="N238" i="8"/>
  <c r="M238" i="8"/>
  <c r="K238" i="8"/>
  <c r="J238" i="8"/>
  <c r="H238" i="8"/>
  <c r="G238" i="8"/>
  <c r="E238" i="8"/>
  <c r="D238" i="8"/>
  <c r="O237" i="8"/>
  <c r="L237" i="8"/>
  <c r="I237" i="8"/>
  <c r="F237" i="8"/>
  <c r="O236" i="8"/>
  <c r="O235" i="8" s="1"/>
  <c r="L236" i="8"/>
  <c r="L235" i="8" s="1"/>
  <c r="I236" i="8"/>
  <c r="F236" i="8"/>
  <c r="N235" i="8"/>
  <c r="M235" i="8"/>
  <c r="K235" i="8"/>
  <c r="J235" i="8"/>
  <c r="H235" i="8"/>
  <c r="G235" i="8"/>
  <c r="E235" i="8"/>
  <c r="D235" i="8"/>
  <c r="O234" i="8"/>
  <c r="L234" i="8"/>
  <c r="L233" i="8" s="1"/>
  <c r="I234" i="8"/>
  <c r="I233" i="8" s="1"/>
  <c r="F234" i="8"/>
  <c r="O233" i="8"/>
  <c r="N233" i="8"/>
  <c r="M233" i="8"/>
  <c r="K233" i="8"/>
  <c r="J233" i="8"/>
  <c r="H233" i="8"/>
  <c r="G233" i="8"/>
  <c r="E233" i="8"/>
  <c r="D233" i="8"/>
  <c r="O232" i="8"/>
  <c r="L232" i="8"/>
  <c r="I232" i="8"/>
  <c r="F232" i="8"/>
  <c r="O229" i="8"/>
  <c r="L229" i="8"/>
  <c r="I229" i="8"/>
  <c r="F229" i="8"/>
  <c r="O228" i="8"/>
  <c r="L228" i="8"/>
  <c r="L227" i="8" s="1"/>
  <c r="I228" i="8"/>
  <c r="I227" i="8" s="1"/>
  <c r="F228" i="8"/>
  <c r="O227" i="8"/>
  <c r="N227" i="8"/>
  <c r="M227" i="8"/>
  <c r="K227" i="8"/>
  <c r="J227" i="8"/>
  <c r="H227" i="8"/>
  <c r="G227" i="8"/>
  <c r="F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I218" i="8"/>
  <c r="F218" i="8"/>
  <c r="O217" i="8"/>
  <c r="L217" i="8"/>
  <c r="I217" i="8"/>
  <c r="F217" i="8"/>
  <c r="F216" i="8" s="1"/>
  <c r="N216" i="8"/>
  <c r="M216" i="8"/>
  <c r="K216" i="8"/>
  <c r="J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O209" i="8"/>
  <c r="L209" i="8"/>
  <c r="I209" i="8"/>
  <c r="F209" i="8"/>
  <c r="O208" i="8"/>
  <c r="L208" i="8"/>
  <c r="I208" i="8"/>
  <c r="F208" i="8"/>
  <c r="O207" i="8"/>
  <c r="L207" i="8"/>
  <c r="I207" i="8"/>
  <c r="F207" i="8"/>
  <c r="O206" i="8"/>
  <c r="L206" i="8"/>
  <c r="I206" i="8"/>
  <c r="I205" i="8" s="1"/>
  <c r="F206" i="8"/>
  <c r="N205" i="8"/>
  <c r="M205" i="8"/>
  <c r="K205" i="8"/>
  <c r="J205" i="8"/>
  <c r="H205" i="8"/>
  <c r="G205" i="8"/>
  <c r="E205" i="8"/>
  <c r="D205" i="8"/>
  <c r="O203" i="8"/>
  <c r="L203" i="8"/>
  <c r="I203" i="8"/>
  <c r="F203" i="8"/>
  <c r="O202" i="8"/>
  <c r="L202" i="8"/>
  <c r="I202" i="8"/>
  <c r="F202" i="8"/>
  <c r="O201" i="8"/>
  <c r="L201" i="8"/>
  <c r="I201" i="8"/>
  <c r="F201" i="8"/>
  <c r="O200" i="8"/>
  <c r="L200" i="8"/>
  <c r="I200" i="8"/>
  <c r="F200" i="8"/>
  <c r="O199" i="8"/>
  <c r="O198" i="8" s="1"/>
  <c r="L199" i="8"/>
  <c r="I199" i="8"/>
  <c r="I198" i="8" s="1"/>
  <c r="F199" i="8"/>
  <c r="F198" i="8" s="1"/>
  <c r="N198" i="8"/>
  <c r="N196" i="8" s="1"/>
  <c r="M198" i="8"/>
  <c r="M196" i="8" s="1"/>
  <c r="K198" i="8"/>
  <c r="K196" i="8" s="1"/>
  <c r="J198" i="8"/>
  <c r="J196" i="8" s="1"/>
  <c r="H198" i="8"/>
  <c r="H196" i="8" s="1"/>
  <c r="G198" i="8"/>
  <c r="G196" i="8" s="1"/>
  <c r="E198" i="8"/>
  <c r="E196" i="8" s="1"/>
  <c r="D198" i="8"/>
  <c r="D196" i="8" s="1"/>
  <c r="O197" i="8"/>
  <c r="L197" i="8"/>
  <c r="I197" i="8"/>
  <c r="F197" i="8"/>
  <c r="O193" i="8"/>
  <c r="O192" i="8" s="1"/>
  <c r="O191" i="8" s="1"/>
  <c r="L193" i="8"/>
  <c r="L192" i="8" s="1"/>
  <c r="L191" i="8" s="1"/>
  <c r="I193" i="8"/>
  <c r="I192" i="8" s="1"/>
  <c r="I191" i="8" s="1"/>
  <c r="F193" i="8"/>
  <c r="F192" i="8" s="1"/>
  <c r="N192" i="8"/>
  <c r="N191" i="8" s="1"/>
  <c r="M192" i="8"/>
  <c r="K192" i="8"/>
  <c r="K191" i="8" s="1"/>
  <c r="J192" i="8"/>
  <c r="J191" i="8" s="1"/>
  <c r="H192" i="8"/>
  <c r="H191" i="8" s="1"/>
  <c r="G192" i="8"/>
  <c r="G191" i="8" s="1"/>
  <c r="E192" i="8"/>
  <c r="E191" i="8" s="1"/>
  <c r="D192" i="8"/>
  <c r="D191" i="8" s="1"/>
  <c r="M191" i="8"/>
  <c r="O190" i="8"/>
  <c r="L190" i="8"/>
  <c r="I190" i="8"/>
  <c r="F190" i="8"/>
  <c r="O189" i="8"/>
  <c r="L189" i="8"/>
  <c r="L188" i="8" s="1"/>
  <c r="I189" i="8"/>
  <c r="F189" i="8"/>
  <c r="O188" i="8"/>
  <c r="N188" i="8"/>
  <c r="M188" i="8"/>
  <c r="K188" i="8"/>
  <c r="J188" i="8"/>
  <c r="H188" i="8"/>
  <c r="G188" i="8"/>
  <c r="E188" i="8"/>
  <c r="D188" i="8"/>
  <c r="O186" i="8"/>
  <c r="L186" i="8"/>
  <c r="I186" i="8"/>
  <c r="F186" i="8"/>
  <c r="O185" i="8"/>
  <c r="O184" i="8" s="1"/>
  <c r="L185" i="8"/>
  <c r="L184" i="8" s="1"/>
  <c r="I185" i="8"/>
  <c r="I184" i="8" s="1"/>
  <c r="F185" i="8"/>
  <c r="N184" i="8"/>
  <c r="M184" i="8"/>
  <c r="K184" i="8"/>
  <c r="J184" i="8"/>
  <c r="H184" i="8"/>
  <c r="G184" i="8"/>
  <c r="E184" i="8"/>
  <c r="D184" i="8"/>
  <c r="O183" i="8"/>
  <c r="L183" i="8"/>
  <c r="I183" i="8"/>
  <c r="F183" i="8"/>
  <c r="O182" i="8"/>
  <c r="L182" i="8"/>
  <c r="I182" i="8"/>
  <c r="F182" i="8"/>
  <c r="O181" i="8"/>
  <c r="L181" i="8"/>
  <c r="I181" i="8"/>
  <c r="F181" i="8"/>
  <c r="O180" i="8"/>
  <c r="L180" i="8"/>
  <c r="I180" i="8"/>
  <c r="F180" i="8"/>
  <c r="N179" i="8"/>
  <c r="M179" i="8"/>
  <c r="K179" i="8"/>
  <c r="J179" i="8"/>
  <c r="H179" i="8"/>
  <c r="G179" i="8"/>
  <c r="E179" i="8"/>
  <c r="D179" i="8"/>
  <c r="O178" i="8"/>
  <c r="L178" i="8"/>
  <c r="I178" i="8"/>
  <c r="F178" i="8"/>
  <c r="O177" i="8"/>
  <c r="L177" i="8"/>
  <c r="I177" i="8"/>
  <c r="F177" i="8"/>
  <c r="O176" i="8"/>
  <c r="L176" i="8"/>
  <c r="L175" i="8" s="1"/>
  <c r="I176" i="8"/>
  <c r="F176" i="8"/>
  <c r="F175" i="8" s="1"/>
  <c r="O175" i="8"/>
  <c r="N175" i="8"/>
  <c r="M175" i="8"/>
  <c r="K175" i="8"/>
  <c r="J175" i="8"/>
  <c r="H175" i="8"/>
  <c r="G175" i="8"/>
  <c r="E175" i="8"/>
  <c r="D175" i="8"/>
  <c r="O172" i="8"/>
  <c r="L172" i="8"/>
  <c r="I172" i="8"/>
  <c r="F172" i="8"/>
  <c r="O171" i="8"/>
  <c r="L171" i="8"/>
  <c r="I171" i="8"/>
  <c r="F171" i="8"/>
  <c r="O170" i="8"/>
  <c r="L170" i="8"/>
  <c r="I170" i="8"/>
  <c r="F170" i="8"/>
  <c r="O169" i="8"/>
  <c r="L169" i="8"/>
  <c r="I169" i="8"/>
  <c r="F169" i="8"/>
  <c r="O168" i="8"/>
  <c r="L168" i="8"/>
  <c r="I168" i="8"/>
  <c r="F168" i="8"/>
  <c r="O167" i="8"/>
  <c r="O166" i="8" s="1"/>
  <c r="O165" i="8" s="1"/>
  <c r="L167" i="8"/>
  <c r="L166" i="8" s="1"/>
  <c r="I167" i="8"/>
  <c r="I166" i="8" s="1"/>
  <c r="I165" i="8" s="1"/>
  <c r="F167" i="8"/>
  <c r="N166" i="8"/>
  <c r="N165" i="8" s="1"/>
  <c r="M166" i="8"/>
  <c r="M165" i="8" s="1"/>
  <c r="K166" i="8"/>
  <c r="K165" i="8" s="1"/>
  <c r="J166" i="8"/>
  <c r="J165" i="8" s="1"/>
  <c r="H166" i="8"/>
  <c r="H165" i="8" s="1"/>
  <c r="G166" i="8"/>
  <c r="G165" i="8" s="1"/>
  <c r="E166" i="8"/>
  <c r="E165" i="8" s="1"/>
  <c r="D166" i="8"/>
  <c r="D165" i="8" s="1"/>
  <c r="O164" i="8"/>
  <c r="L164" i="8"/>
  <c r="I164" i="8"/>
  <c r="F164" i="8"/>
  <c r="O163" i="8"/>
  <c r="L163" i="8"/>
  <c r="I163" i="8"/>
  <c r="F163" i="8"/>
  <c r="O162" i="8"/>
  <c r="L162" i="8"/>
  <c r="I162" i="8"/>
  <c r="F162" i="8"/>
  <c r="O161" i="8"/>
  <c r="L161" i="8"/>
  <c r="L160" i="8" s="1"/>
  <c r="I161" i="8"/>
  <c r="F161" i="8"/>
  <c r="F160" i="8" s="1"/>
  <c r="N160" i="8"/>
  <c r="M160" i="8"/>
  <c r="K160" i="8"/>
  <c r="J160" i="8"/>
  <c r="H160" i="8"/>
  <c r="G160" i="8"/>
  <c r="E160" i="8"/>
  <c r="D160" i="8"/>
  <c r="O159" i="8"/>
  <c r="L159" i="8"/>
  <c r="I159" i="8"/>
  <c r="F159" i="8"/>
  <c r="O158" i="8"/>
  <c r="L158" i="8"/>
  <c r="I158" i="8"/>
  <c r="F158" i="8"/>
  <c r="O157" i="8"/>
  <c r="L157" i="8"/>
  <c r="I157" i="8"/>
  <c r="F157" i="8"/>
  <c r="O156" i="8"/>
  <c r="L156" i="8"/>
  <c r="I156" i="8"/>
  <c r="F156" i="8"/>
  <c r="O155" i="8"/>
  <c r="L155" i="8"/>
  <c r="I155" i="8"/>
  <c r="F155" i="8"/>
  <c r="O154" i="8"/>
  <c r="L154" i="8"/>
  <c r="I154" i="8"/>
  <c r="F154" i="8"/>
  <c r="O153" i="8"/>
  <c r="L153" i="8"/>
  <c r="I153" i="8"/>
  <c r="F153" i="8"/>
  <c r="O152" i="8"/>
  <c r="L152" i="8"/>
  <c r="I152" i="8"/>
  <c r="F152" i="8"/>
  <c r="N151" i="8"/>
  <c r="M151" i="8"/>
  <c r="K151" i="8"/>
  <c r="J151" i="8"/>
  <c r="H151" i="8"/>
  <c r="G151" i="8"/>
  <c r="E151" i="8"/>
  <c r="D151" i="8"/>
  <c r="O150" i="8"/>
  <c r="L150" i="8"/>
  <c r="I150" i="8"/>
  <c r="F150" i="8"/>
  <c r="O149" i="8"/>
  <c r="L149" i="8"/>
  <c r="I149" i="8"/>
  <c r="F149" i="8"/>
  <c r="O148" i="8"/>
  <c r="L148" i="8"/>
  <c r="I148" i="8"/>
  <c r="F148" i="8"/>
  <c r="O147" i="8"/>
  <c r="L147" i="8"/>
  <c r="I147" i="8"/>
  <c r="F147" i="8"/>
  <c r="O146" i="8"/>
  <c r="L146" i="8"/>
  <c r="I146" i="8"/>
  <c r="F146" i="8"/>
  <c r="O145" i="8"/>
  <c r="L145" i="8"/>
  <c r="I145" i="8"/>
  <c r="F145" i="8"/>
  <c r="N144" i="8"/>
  <c r="M144" i="8"/>
  <c r="K144" i="8"/>
  <c r="J144" i="8"/>
  <c r="H144" i="8"/>
  <c r="G144" i="8"/>
  <c r="E144" i="8"/>
  <c r="D144" i="8"/>
  <c r="O143" i="8"/>
  <c r="L143" i="8"/>
  <c r="I143" i="8"/>
  <c r="F143" i="8"/>
  <c r="O142" i="8"/>
  <c r="L142" i="8"/>
  <c r="I142" i="8"/>
  <c r="F142" i="8"/>
  <c r="N141" i="8"/>
  <c r="M141" i="8"/>
  <c r="K141" i="8"/>
  <c r="J141" i="8"/>
  <c r="H141" i="8"/>
  <c r="G141" i="8"/>
  <c r="E141" i="8"/>
  <c r="D141" i="8"/>
  <c r="O140" i="8"/>
  <c r="L140" i="8"/>
  <c r="I140" i="8"/>
  <c r="F140" i="8"/>
  <c r="O139" i="8"/>
  <c r="L139" i="8"/>
  <c r="I139" i="8"/>
  <c r="F139" i="8"/>
  <c r="O138" i="8"/>
  <c r="L138" i="8"/>
  <c r="I138" i="8"/>
  <c r="F138" i="8"/>
  <c r="O137" i="8"/>
  <c r="L137" i="8"/>
  <c r="L136" i="8" s="1"/>
  <c r="I137" i="8"/>
  <c r="F137" i="8"/>
  <c r="N136" i="8"/>
  <c r="M136" i="8"/>
  <c r="K136" i="8"/>
  <c r="J136" i="8"/>
  <c r="H136" i="8"/>
  <c r="G136" i="8"/>
  <c r="E136" i="8"/>
  <c r="D136" i="8"/>
  <c r="O135" i="8"/>
  <c r="L135" i="8"/>
  <c r="I135" i="8"/>
  <c r="F135" i="8"/>
  <c r="O134" i="8"/>
  <c r="L134" i="8"/>
  <c r="I134" i="8"/>
  <c r="F134" i="8"/>
  <c r="O133" i="8"/>
  <c r="L133" i="8"/>
  <c r="I133" i="8"/>
  <c r="F133" i="8"/>
  <c r="O132" i="8"/>
  <c r="L132" i="8"/>
  <c r="I132" i="8"/>
  <c r="F132" i="8"/>
  <c r="O131" i="8"/>
  <c r="N131" i="8"/>
  <c r="M131" i="8"/>
  <c r="K131" i="8"/>
  <c r="J131" i="8"/>
  <c r="H131" i="8"/>
  <c r="G131" i="8"/>
  <c r="E131" i="8"/>
  <c r="D131" i="8"/>
  <c r="O129" i="8"/>
  <c r="O128" i="8" s="1"/>
  <c r="L129" i="8"/>
  <c r="L128" i="8" s="1"/>
  <c r="I129" i="8"/>
  <c r="F129" i="8"/>
  <c r="F128" i="8" s="1"/>
  <c r="N128" i="8"/>
  <c r="M128" i="8"/>
  <c r="K128" i="8"/>
  <c r="J128" i="8"/>
  <c r="H128" i="8"/>
  <c r="G128" i="8"/>
  <c r="E128" i="8"/>
  <c r="D128" i="8"/>
  <c r="O127" i="8"/>
  <c r="L127" i="8"/>
  <c r="I127" i="8"/>
  <c r="F127" i="8"/>
  <c r="O126" i="8"/>
  <c r="L126" i="8"/>
  <c r="I126" i="8"/>
  <c r="F126" i="8"/>
  <c r="O125" i="8"/>
  <c r="L125" i="8"/>
  <c r="I125" i="8"/>
  <c r="F125" i="8"/>
  <c r="O124" i="8"/>
  <c r="L124" i="8"/>
  <c r="I124" i="8"/>
  <c r="F124" i="8"/>
  <c r="O123" i="8"/>
  <c r="O122" i="8" s="1"/>
  <c r="L123" i="8"/>
  <c r="I123" i="8"/>
  <c r="I122" i="8" s="1"/>
  <c r="F123" i="8"/>
  <c r="N122" i="8"/>
  <c r="M122" i="8"/>
  <c r="K122" i="8"/>
  <c r="J122" i="8"/>
  <c r="H122" i="8"/>
  <c r="G122" i="8"/>
  <c r="E122" i="8"/>
  <c r="D122" i="8"/>
  <c r="O121" i="8"/>
  <c r="L121" i="8"/>
  <c r="I121" i="8"/>
  <c r="F121" i="8"/>
  <c r="O120" i="8"/>
  <c r="L120" i="8"/>
  <c r="I120" i="8"/>
  <c r="F120" i="8"/>
  <c r="O119" i="8"/>
  <c r="L119" i="8"/>
  <c r="I119" i="8"/>
  <c r="F119" i="8"/>
  <c r="O118" i="8"/>
  <c r="L118" i="8"/>
  <c r="I118" i="8"/>
  <c r="F118" i="8"/>
  <c r="O117" i="8"/>
  <c r="L117" i="8"/>
  <c r="I117" i="8"/>
  <c r="F117" i="8"/>
  <c r="F116" i="8" s="1"/>
  <c r="N116" i="8"/>
  <c r="M116" i="8"/>
  <c r="K116" i="8"/>
  <c r="J116" i="8"/>
  <c r="H116" i="8"/>
  <c r="G116" i="8"/>
  <c r="E116" i="8"/>
  <c r="D116" i="8"/>
  <c r="O115" i="8"/>
  <c r="L115" i="8"/>
  <c r="I115" i="8"/>
  <c r="F115" i="8"/>
  <c r="O114" i="8"/>
  <c r="L114" i="8"/>
  <c r="I114" i="8"/>
  <c r="F114" i="8"/>
  <c r="O113" i="8"/>
  <c r="L113" i="8"/>
  <c r="I113" i="8"/>
  <c r="F113" i="8"/>
  <c r="N112" i="8"/>
  <c r="M112" i="8"/>
  <c r="K112" i="8"/>
  <c r="J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O104" i="8"/>
  <c r="L104" i="8"/>
  <c r="I104" i="8"/>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I96" i="8"/>
  <c r="F96" i="8"/>
  <c r="N95" i="8"/>
  <c r="M95" i="8"/>
  <c r="K95" i="8"/>
  <c r="J95" i="8"/>
  <c r="H95" i="8"/>
  <c r="G95" i="8"/>
  <c r="E95" i="8"/>
  <c r="D95" i="8"/>
  <c r="O94" i="8"/>
  <c r="L94" i="8"/>
  <c r="I94" i="8"/>
  <c r="F94" i="8"/>
  <c r="O93" i="8"/>
  <c r="L93" i="8"/>
  <c r="I93" i="8"/>
  <c r="F93" i="8"/>
  <c r="O92" i="8"/>
  <c r="L92" i="8"/>
  <c r="I92" i="8"/>
  <c r="F92" i="8"/>
  <c r="O91" i="8"/>
  <c r="L91" i="8"/>
  <c r="I91" i="8"/>
  <c r="F91" i="8"/>
  <c r="O90" i="8"/>
  <c r="L90" i="8"/>
  <c r="I90" i="8"/>
  <c r="F90" i="8"/>
  <c r="N89" i="8"/>
  <c r="M89" i="8"/>
  <c r="K89" i="8"/>
  <c r="J89" i="8"/>
  <c r="H89" i="8"/>
  <c r="G89" i="8"/>
  <c r="E89" i="8"/>
  <c r="D89" i="8"/>
  <c r="O88" i="8"/>
  <c r="L88" i="8"/>
  <c r="I88" i="8"/>
  <c r="F88" i="8"/>
  <c r="O87" i="8"/>
  <c r="L87" i="8"/>
  <c r="I87" i="8"/>
  <c r="F87" i="8"/>
  <c r="O86" i="8"/>
  <c r="L86" i="8"/>
  <c r="I86" i="8"/>
  <c r="F86" i="8"/>
  <c r="O85" i="8"/>
  <c r="L85" i="8"/>
  <c r="I85" i="8"/>
  <c r="I84" i="8" s="1"/>
  <c r="F85" i="8"/>
  <c r="N84" i="8"/>
  <c r="M84" i="8"/>
  <c r="K84" i="8"/>
  <c r="J84" i="8"/>
  <c r="H84" i="8"/>
  <c r="G84" i="8"/>
  <c r="G83" i="8" s="1"/>
  <c r="E84" i="8"/>
  <c r="D84" i="8"/>
  <c r="O82" i="8"/>
  <c r="L82" i="8"/>
  <c r="I82" i="8"/>
  <c r="F82" i="8"/>
  <c r="O81" i="8"/>
  <c r="L81" i="8"/>
  <c r="L80" i="8" s="1"/>
  <c r="I81" i="8"/>
  <c r="I80" i="8" s="1"/>
  <c r="F81" i="8"/>
  <c r="N80" i="8"/>
  <c r="M80" i="8"/>
  <c r="K80" i="8"/>
  <c r="J80" i="8"/>
  <c r="H80" i="8"/>
  <c r="G80" i="8"/>
  <c r="E80" i="8"/>
  <c r="D80" i="8"/>
  <c r="O79" i="8"/>
  <c r="L79" i="8"/>
  <c r="I79" i="8"/>
  <c r="F79" i="8"/>
  <c r="O78" i="8"/>
  <c r="O77" i="8" s="1"/>
  <c r="L78" i="8"/>
  <c r="L77" i="8" s="1"/>
  <c r="I78" i="8"/>
  <c r="I77" i="8" s="1"/>
  <c r="F78" i="8"/>
  <c r="N77" i="8"/>
  <c r="N76" i="8" s="1"/>
  <c r="M77" i="8"/>
  <c r="K77" i="8"/>
  <c r="J77" i="8"/>
  <c r="H77" i="8"/>
  <c r="G77" i="8"/>
  <c r="E77" i="8"/>
  <c r="D77" i="8"/>
  <c r="O74" i="8"/>
  <c r="L74" i="8"/>
  <c r="I74" i="8"/>
  <c r="F74" i="8"/>
  <c r="O73" i="8"/>
  <c r="L73" i="8"/>
  <c r="I73" i="8"/>
  <c r="F73" i="8"/>
  <c r="O72" i="8"/>
  <c r="L72" i="8"/>
  <c r="I72" i="8"/>
  <c r="F72" i="8"/>
  <c r="O71" i="8"/>
  <c r="L71" i="8"/>
  <c r="I71" i="8"/>
  <c r="F71" i="8"/>
  <c r="O70" i="8"/>
  <c r="L70" i="8"/>
  <c r="L69" i="8" s="1"/>
  <c r="I70" i="8"/>
  <c r="F70" i="8"/>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L58" i="8" s="1"/>
  <c r="I59" i="8"/>
  <c r="F59" i="8"/>
  <c r="N58" i="8"/>
  <c r="M58" i="8"/>
  <c r="K58" i="8"/>
  <c r="J58" i="8"/>
  <c r="H58" i="8"/>
  <c r="G58" i="8"/>
  <c r="E58" i="8"/>
  <c r="D58" i="8"/>
  <c r="O57" i="8"/>
  <c r="L57" i="8"/>
  <c r="I57" i="8"/>
  <c r="F57" i="8"/>
  <c r="O56" i="8"/>
  <c r="O55" i="8" s="1"/>
  <c r="L56" i="8"/>
  <c r="L55" i="8" s="1"/>
  <c r="I56" i="8"/>
  <c r="I55" i="8" s="1"/>
  <c r="F56" i="8"/>
  <c r="F55" i="8" s="1"/>
  <c r="N55" i="8"/>
  <c r="N54" i="8" s="1"/>
  <c r="M55" i="8"/>
  <c r="M54" i="8" s="1"/>
  <c r="K55" i="8"/>
  <c r="K54" i="8" s="1"/>
  <c r="K53" i="8" s="1"/>
  <c r="J55" i="8"/>
  <c r="H55" i="8"/>
  <c r="H54" i="8" s="1"/>
  <c r="H53" i="8" s="1"/>
  <c r="G55" i="8"/>
  <c r="E55" i="8"/>
  <c r="D55" i="8"/>
  <c r="O47" i="8"/>
  <c r="C47" i="8" s="1"/>
  <c r="O46" i="8"/>
  <c r="C46" i="8" s="1"/>
  <c r="N45" i="8"/>
  <c r="M45" i="8"/>
  <c r="L44" i="8"/>
  <c r="L43" i="8" s="1"/>
  <c r="I44" i="8"/>
  <c r="I43" i="8" s="1"/>
  <c r="F44" i="8"/>
  <c r="F43" i="8" s="1"/>
  <c r="K43" i="8"/>
  <c r="J43" i="8"/>
  <c r="H43" i="8"/>
  <c r="G43" i="8"/>
  <c r="E43" i="8"/>
  <c r="D43" i="8"/>
  <c r="F42" i="8"/>
  <c r="C42" i="8" s="1"/>
  <c r="E41" i="8"/>
  <c r="D41" i="8"/>
  <c r="L40" i="8"/>
  <c r="C40" i="8" s="1"/>
  <c r="L39" i="8"/>
  <c r="C39" i="8" s="1"/>
  <c r="L38" i="8"/>
  <c r="C38" i="8" s="1"/>
  <c r="L37" i="8"/>
  <c r="K36" i="8"/>
  <c r="J36" i="8"/>
  <c r="L35" i="8"/>
  <c r="C35" i="8" s="1"/>
  <c r="L34" i="8"/>
  <c r="K33" i="8"/>
  <c r="J33" i="8"/>
  <c r="L32" i="8"/>
  <c r="C32" i="8" s="1"/>
  <c r="K31" i="8"/>
  <c r="J31" i="8"/>
  <c r="L30" i="8"/>
  <c r="C30" i="8" s="1"/>
  <c r="L29" i="8"/>
  <c r="C29" i="8" s="1"/>
  <c r="L28" i="8"/>
  <c r="C28" i="8" s="1"/>
  <c r="K27" i="8"/>
  <c r="J27" i="8"/>
  <c r="F25" i="8"/>
  <c r="C25" i="8" s="1"/>
  <c r="I24" i="8"/>
  <c r="F24" i="8"/>
  <c r="O23" i="8"/>
  <c r="L23" i="8"/>
  <c r="I23" i="8"/>
  <c r="F23" i="8"/>
  <c r="O22" i="8"/>
  <c r="O21" i="8" s="1"/>
  <c r="O289" i="8" s="1"/>
  <c r="O288" i="8" s="1"/>
  <c r="L22" i="8"/>
  <c r="I22" i="8"/>
  <c r="F22" i="8"/>
  <c r="F21" i="8" s="1"/>
  <c r="N21" i="8"/>
  <c r="M21" i="8"/>
  <c r="M289" i="8" s="1"/>
  <c r="K21" i="8"/>
  <c r="J21" i="8"/>
  <c r="J289" i="8" s="1"/>
  <c r="H21" i="8"/>
  <c r="G21" i="8"/>
  <c r="G289" i="8" s="1"/>
  <c r="E21" i="8"/>
  <c r="E289" i="8" s="1"/>
  <c r="E288" i="8" s="1"/>
  <c r="D21" i="8"/>
  <c r="L21" i="8" l="1"/>
  <c r="O160" i="8"/>
  <c r="F235" i="8"/>
  <c r="D54" i="8"/>
  <c r="D53" i="8" s="1"/>
  <c r="K187" i="8"/>
  <c r="F196" i="8"/>
  <c r="D174" i="8"/>
  <c r="D173" i="8" s="1"/>
  <c r="F276" i="8"/>
  <c r="J76" i="8"/>
  <c r="C215" i="8"/>
  <c r="C219" i="8"/>
  <c r="F289" i="8"/>
  <c r="G187" i="8"/>
  <c r="C263" i="8"/>
  <c r="G270" i="8"/>
  <c r="G269" i="8" s="1"/>
  <c r="L33" i="8"/>
  <c r="C33" i="8" s="1"/>
  <c r="G76" i="8"/>
  <c r="K76" i="8"/>
  <c r="C99" i="8"/>
  <c r="C111" i="8"/>
  <c r="D187" i="8"/>
  <c r="N231" i="8"/>
  <c r="O58" i="8"/>
  <c r="O54" i="8" s="1"/>
  <c r="D20" i="8"/>
  <c r="H20" i="8"/>
  <c r="N20" i="8"/>
  <c r="C43" i="8"/>
  <c r="M76" i="8"/>
  <c r="C167" i="8"/>
  <c r="C171" i="8"/>
  <c r="H174" i="8"/>
  <c r="H173" i="8" s="1"/>
  <c r="C185" i="8"/>
  <c r="M204" i="8"/>
  <c r="M195" i="8" s="1"/>
  <c r="C239" i="8"/>
  <c r="C243" i="8"/>
  <c r="D259" i="8"/>
  <c r="F260" i="8"/>
  <c r="C262" i="8"/>
  <c r="H259" i="8"/>
  <c r="C279" i="8"/>
  <c r="C62" i="8"/>
  <c r="O95" i="8"/>
  <c r="C143" i="8"/>
  <c r="C147" i="8"/>
  <c r="C159" i="8"/>
  <c r="J187" i="8"/>
  <c r="C199" i="8"/>
  <c r="J231" i="8"/>
  <c r="K289" i="8"/>
  <c r="K288" i="8" s="1"/>
  <c r="C74" i="8"/>
  <c r="J83" i="8"/>
  <c r="C115" i="8"/>
  <c r="C127" i="8"/>
  <c r="E187" i="8"/>
  <c r="H187" i="8"/>
  <c r="J204" i="8"/>
  <c r="J195" i="8" s="1"/>
  <c r="L260" i="8"/>
  <c r="J270" i="8"/>
  <c r="J269" i="8" s="1"/>
  <c r="O252" i="8"/>
  <c r="O251" i="8" s="1"/>
  <c r="O264" i="8"/>
  <c r="L270" i="8"/>
  <c r="L269" i="8" s="1"/>
  <c r="J288" i="8"/>
  <c r="O45" i="8"/>
  <c r="C45" i="8" s="1"/>
  <c r="J54" i="8"/>
  <c r="E76" i="8"/>
  <c r="C79" i="8"/>
  <c r="O89" i="8"/>
  <c r="L112" i="8"/>
  <c r="C119" i="8"/>
  <c r="C121" i="8"/>
  <c r="C125" i="8"/>
  <c r="L141" i="8"/>
  <c r="I141" i="8"/>
  <c r="C155" i="8"/>
  <c r="C157" i="8"/>
  <c r="J174" i="8"/>
  <c r="J173" i="8" s="1"/>
  <c r="N174" i="8"/>
  <c r="N173" i="8" s="1"/>
  <c r="O187" i="8"/>
  <c r="C247" i="8"/>
  <c r="C248" i="8"/>
  <c r="K259" i="8"/>
  <c r="C271" i="8"/>
  <c r="E269" i="8"/>
  <c r="C291" i="8"/>
  <c r="C292" i="8"/>
  <c r="C44" i="8"/>
  <c r="C59" i="8"/>
  <c r="C61" i="8"/>
  <c r="C70" i="8"/>
  <c r="C73" i="8"/>
  <c r="C163" i="8"/>
  <c r="C60" i="8"/>
  <c r="C71" i="8"/>
  <c r="C72" i="8"/>
  <c r="N187" i="8"/>
  <c r="C211" i="8"/>
  <c r="C214" i="8"/>
  <c r="L238" i="8"/>
  <c r="C255" i="8"/>
  <c r="C256" i="8"/>
  <c r="C257" i="8"/>
  <c r="C267" i="8"/>
  <c r="D270" i="8"/>
  <c r="D269" i="8" s="1"/>
  <c r="C278" i="8"/>
  <c r="L27" i="8"/>
  <c r="C27" i="8" s="1"/>
  <c r="K26" i="8"/>
  <c r="K20" i="8" s="1"/>
  <c r="C34" i="8"/>
  <c r="F41" i="8"/>
  <c r="C41" i="8" s="1"/>
  <c r="G54" i="8"/>
  <c r="G53" i="8" s="1"/>
  <c r="H76" i="8"/>
  <c r="C82" i="8"/>
  <c r="C91" i="8"/>
  <c r="E83" i="8"/>
  <c r="C107" i="8"/>
  <c r="C113" i="8"/>
  <c r="C114" i="8"/>
  <c r="O112" i="8"/>
  <c r="O116" i="8"/>
  <c r="O141" i="8"/>
  <c r="O151" i="8"/>
  <c r="G174" i="8"/>
  <c r="G173" i="8" s="1"/>
  <c r="M174" i="8"/>
  <c r="M173" i="8" s="1"/>
  <c r="M187" i="8"/>
  <c r="E204" i="8"/>
  <c r="E195" i="8" s="1"/>
  <c r="C207" i="8"/>
  <c r="C223" i="8"/>
  <c r="C226" i="8"/>
  <c r="D204" i="8"/>
  <c r="D195" i="8" s="1"/>
  <c r="G259" i="8"/>
  <c r="M259" i="8"/>
  <c r="M270" i="8"/>
  <c r="M269" i="8" s="1"/>
  <c r="C78" i="8"/>
  <c r="F77" i="8"/>
  <c r="C77" i="8" s="1"/>
  <c r="L84" i="8"/>
  <c r="M83" i="8"/>
  <c r="I235" i="8"/>
  <c r="L76" i="8"/>
  <c r="D130" i="8"/>
  <c r="C203" i="8"/>
  <c r="H204" i="8"/>
  <c r="H195" i="8" s="1"/>
  <c r="G231" i="8"/>
  <c r="G230" i="8" s="1"/>
  <c r="C275" i="8"/>
  <c r="C37" i="8"/>
  <c r="L36" i="8"/>
  <c r="C36" i="8" s="1"/>
  <c r="C66" i="8"/>
  <c r="L67" i="8"/>
  <c r="D83" i="8"/>
  <c r="L165" i="8"/>
  <c r="C183" i="8"/>
  <c r="L187" i="8"/>
  <c r="L54" i="8"/>
  <c r="C135" i="8"/>
  <c r="L144" i="8"/>
  <c r="I89" i="8"/>
  <c r="H130" i="8"/>
  <c r="C22" i="8"/>
  <c r="C23" i="8"/>
  <c r="C24" i="8"/>
  <c r="J26" i="8"/>
  <c r="J20" i="8" s="1"/>
  <c r="M53" i="8"/>
  <c r="I58" i="8"/>
  <c r="I54" i="8" s="1"/>
  <c r="C63" i="8"/>
  <c r="C64" i="8"/>
  <c r="C65" i="8"/>
  <c r="I69" i="8"/>
  <c r="I67" i="8" s="1"/>
  <c r="D76" i="8"/>
  <c r="O80" i="8"/>
  <c r="O76" i="8" s="1"/>
  <c r="N83" i="8"/>
  <c r="C87" i="8"/>
  <c r="L89" i="8"/>
  <c r="C102" i="8"/>
  <c r="C104" i="8"/>
  <c r="C105" i="8"/>
  <c r="O103" i="8"/>
  <c r="I112" i="8"/>
  <c r="L116" i="8"/>
  <c r="L122" i="8"/>
  <c r="F131" i="8"/>
  <c r="C134" i="8"/>
  <c r="C146" i="8"/>
  <c r="C168" i="8"/>
  <c r="E174" i="8"/>
  <c r="E173" i="8" s="1"/>
  <c r="C178" i="8"/>
  <c r="F179" i="8"/>
  <c r="F174" i="8" s="1"/>
  <c r="C182" i="8"/>
  <c r="O179" i="8"/>
  <c r="O174" i="8" s="1"/>
  <c r="O173" i="8" s="1"/>
  <c r="C193" i="8"/>
  <c r="C202" i="8"/>
  <c r="N204" i="8"/>
  <c r="N195" i="8" s="1"/>
  <c r="L216" i="8"/>
  <c r="C225" i="8"/>
  <c r="C235" i="8"/>
  <c r="C240" i="8"/>
  <c r="I246" i="8"/>
  <c r="L252" i="8"/>
  <c r="L251" i="8" s="1"/>
  <c r="L264" i="8"/>
  <c r="C273" i="8"/>
  <c r="C274" i="8"/>
  <c r="I276" i="8"/>
  <c r="I290" i="8"/>
  <c r="M288" i="8"/>
  <c r="I21" i="8"/>
  <c r="C21" i="8" s="1"/>
  <c r="E54" i="8"/>
  <c r="E53" i="8" s="1"/>
  <c r="J53" i="8"/>
  <c r="N53" i="8"/>
  <c r="C68" i="8"/>
  <c r="C81" i="8"/>
  <c r="C85" i="8"/>
  <c r="C86" i="8"/>
  <c r="K83" i="8"/>
  <c r="C110" i="8"/>
  <c r="C118" i="8"/>
  <c r="H83" i="8"/>
  <c r="N130" i="8"/>
  <c r="C139" i="8"/>
  <c r="C150" i="8"/>
  <c r="C154" i="8"/>
  <c r="C162" i="8"/>
  <c r="C169" i="8"/>
  <c r="C172" i="8"/>
  <c r="C197" i="8"/>
  <c r="C201" i="8"/>
  <c r="C212" i="8"/>
  <c r="C218" i="8"/>
  <c r="C224" i="8"/>
  <c r="C227" i="8"/>
  <c r="C232" i="8"/>
  <c r="M231" i="8"/>
  <c r="C266" i="8"/>
  <c r="H269" i="8"/>
  <c r="C284" i="8"/>
  <c r="C285" i="8"/>
  <c r="L290" i="8"/>
  <c r="G288" i="8"/>
  <c r="D289" i="8"/>
  <c r="D288" i="8" s="1"/>
  <c r="H289" i="8"/>
  <c r="H288" i="8" s="1"/>
  <c r="N289" i="8"/>
  <c r="N288" i="8" s="1"/>
  <c r="C56" i="8"/>
  <c r="C57" i="8"/>
  <c r="O69" i="8"/>
  <c r="C92" i="8"/>
  <c r="C94" i="8"/>
  <c r="C120" i="8"/>
  <c r="L131" i="8"/>
  <c r="C138" i="8"/>
  <c r="C149" i="8"/>
  <c r="C156" i="8"/>
  <c r="C158" i="8"/>
  <c r="C164" i="8"/>
  <c r="L179" i="8"/>
  <c r="L174" i="8" s="1"/>
  <c r="L173" i="8" s="1"/>
  <c r="I196" i="8"/>
  <c r="C209" i="8"/>
  <c r="C210" i="8"/>
  <c r="I216" i="8"/>
  <c r="I204" i="8" s="1"/>
  <c r="C221" i="8"/>
  <c r="C222" i="8"/>
  <c r="G204" i="8"/>
  <c r="G195" i="8" s="1"/>
  <c r="K204" i="8"/>
  <c r="K195" i="8" s="1"/>
  <c r="C228" i="8"/>
  <c r="E231" i="8"/>
  <c r="E230" i="8" s="1"/>
  <c r="K231" i="8"/>
  <c r="C237" i="8"/>
  <c r="D231" i="8"/>
  <c r="C245" i="8"/>
  <c r="C258" i="8"/>
  <c r="J259" i="8"/>
  <c r="O260" i="8"/>
  <c r="I264" i="8"/>
  <c r="N269" i="8"/>
  <c r="O276" i="8"/>
  <c r="I283" i="8"/>
  <c r="C283" i="8" s="1"/>
  <c r="O67" i="8"/>
  <c r="I76" i="8"/>
  <c r="L289" i="8"/>
  <c r="C106" i="8"/>
  <c r="F103" i="8"/>
  <c r="F112" i="8"/>
  <c r="F136" i="8"/>
  <c r="C153" i="8"/>
  <c r="I151" i="8"/>
  <c r="I160" i="8"/>
  <c r="C160" i="8" s="1"/>
  <c r="C161" i="8"/>
  <c r="C200" i="8"/>
  <c r="L198" i="8"/>
  <c r="C242" i="8"/>
  <c r="F238" i="8"/>
  <c r="I260" i="8"/>
  <c r="C261" i="8"/>
  <c r="C298" i="8"/>
  <c r="E20" i="8"/>
  <c r="M20" i="8"/>
  <c r="L31" i="8"/>
  <c r="C55" i="8"/>
  <c r="F80" i="8"/>
  <c r="F84" i="8"/>
  <c r="C88" i="8"/>
  <c r="C96" i="8"/>
  <c r="C97" i="8"/>
  <c r="C98" i="8"/>
  <c r="F95" i="8"/>
  <c r="I103" i="8"/>
  <c r="C108" i="8"/>
  <c r="C109" i="8"/>
  <c r="C124" i="8"/>
  <c r="C126" i="8"/>
  <c r="F122" i="8"/>
  <c r="I128" i="8"/>
  <c r="C128" i="8" s="1"/>
  <c r="C129" i="8"/>
  <c r="E130" i="8"/>
  <c r="K130" i="8"/>
  <c r="I136" i="8"/>
  <c r="C137" i="8"/>
  <c r="C140" i="8"/>
  <c r="F144" i="8"/>
  <c r="I144" i="8"/>
  <c r="C145" i="8"/>
  <c r="C148" i="8"/>
  <c r="L151" i="8"/>
  <c r="C181" i="8"/>
  <c r="I179" i="8"/>
  <c r="C254" i="8"/>
  <c r="F252" i="8"/>
  <c r="F69" i="8"/>
  <c r="C90" i="8"/>
  <c r="F89" i="8"/>
  <c r="I95" i="8"/>
  <c r="C100" i="8"/>
  <c r="C101" i="8"/>
  <c r="L103" i="8"/>
  <c r="G130" i="8"/>
  <c r="M130" i="8"/>
  <c r="C133" i="8"/>
  <c r="I131" i="8"/>
  <c r="C142" i="8"/>
  <c r="F141" i="8"/>
  <c r="K174" i="8"/>
  <c r="K173" i="8" s="1"/>
  <c r="C190" i="8"/>
  <c r="F188" i="8"/>
  <c r="C123" i="8"/>
  <c r="G20" i="8"/>
  <c r="O20" i="8"/>
  <c r="F58" i="8"/>
  <c r="O84" i="8"/>
  <c r="C93" i="8"/>
  <c r="L95" i="8"/>
  <c r="I116" i="8"/>
  <c r="C117" i="8"/>
  <c r="J130" i="8"/>
  <c r="O136" i="8"/>
  <c r="O144" i="8"/>
  <c r="F151" i="8"/>
  <c r="C170" i="8"/>
  <c r="F166" i="8"/>
  <c r="C177" i="8"/>
  <c r="I175" i="8"/>
  <c r="C186" i="8"/>
  <c r="F184" i="8"/>
  <c r="C184" i="8" s="1"/>
  <c r="L205" i="8"/>
  <c r="C208" i="8"/>
  <c r="C132" i="8"/>
  <c r="C152" i="8"/>
  <c r="C176" i="8"/>
  <c r="C180" i="8"/>
  <c r="I188" i="8"/>
  <c r="I187" i="8" s="1"/>
  <c r="C189" i="8"/>
  <c r="O196" i="8"/>
  <c r="C206" i="8"/>
  <c r="F205" i="8"/>
  <c r="O205" i="8"/>
  <c r="C217" i="8"/>
  <c r="O216" i="8"/>
  <c r="H231" i="8"/>
  <c r="C241" i="8"/>
  <c r="I238" i="8"/>
  <c r="C244" i="8"/>
  <c r="I252" i="8"/>
  <c r="I251" i="8" s="1"/>
  <c r="C253" i="8"/>
  <c r="C265" i="8"/>
  <c r="F272" i="8"/>
  <c r="C277" i="8"/>
  <c r="C282" i="8"/>
  <c r="F281" i="8"/>
  <c r="C281" i="8" s="1"/>
  <c r="C296" i="8"/>
  <c r="C220" i="8"/>
  <c r="L231" i="8"/>
  <c r="C236" i="8"/>
  <c r="N259" i="8"/>
  <c r="C268" i="8"/>
  <c r="O270" i="8"/>
  <c r="O269" i="8" s="1"/>
  <c r="C280" i="8"/>
  <c r="F191" i="8"/>
  <c r="C191" i="8" s="1"/>
  <c r="C192" i="8"/>
  <c r="C213" i="8"/>
  <c r="C229" i="8"/>
  <c r="C234" i="8"/>
  <c r="F233" i="8"/>
  <c r="O238" i="8"/>
  <c r="O231" i="8" s="1"/>
  <c r="C249" i="8"/>
  <c r="C250" i="8"/>
  <c r="F246" i="8"/>
  <c r="F259" i="8"/>
  <c r="C293" i="8"/>
  <c r="C294" i="8"/>
  <c r="F290" i="8"/>
  <c r="D230" i="8" l="1"/>
  <c r="D194" i="8" s="1"/>
  <c r="L259" i="8"/>
  <c r="G75" i="8"/>
  <c r="C246" i="8"/>
  <c r="N230" i="8"/>
  <c r="N194" i="8" s="1"/>
  <c r="M230" i="8"/>
  <c r="M194" i="8" s="1"/>
  <c r="E194" i="8"/>
  <c r="I20" i="8"/>
  <c r="J230" i="8"/>
  <c r="J194" i="8" s="1"/>
  <c r="C276" i="8"/>
  <c r="C116" i="8"/>
  <c r="F20" i="8"/>
  <c r="C260" i="8"/>
  <c r="C264" i="8"/>
  <c r="H230" i="8"/>
  <c r="H194" i="8" s="1"/>
  <c r="J75" i="8"/>
  <c r="J52" i="8" s="1"/>
  <c r="C89" i="8"/>
  <c r="L288" i="8"/>
  <c r="O53" i="8"/>
  <c r="I195" i="8"/>
  <c r="M75" i="8"/>
  <c r="M286" i="8" s="1"/>
  <c r="C122" i="8"/>
  <c r="C179" i="8"/>
  <c r="H75" i="8"/>
  <c r="H52" i="8" s="1"/>
  <c r="I53" i="8"/>
  <c r="K230" i="8"/>
  <c r="K194" i="8" s="1"/>
  <c r="O83" i="8"/>
  <c r="I231" i="8"/>
  <c r="O130" i="8"/>
  <c r="C58" i="8"/>
  <c r="L130" i="8"/>
  <c r="K75" i="8"/>
  <c r="K52" i="8" s="1"/>
  <c r="C80" i="8"/>
  <c r="F76" i="8"/>
  <c r="C76" i="8" s="1"/>
  <c r="C290" i="8"/>
  <c r="N75" i="8"/>
  <c r="L230" i="8"/>
  <c r="C141" i="8"/>
  <c r="E75" i="8"/>
  <c r="E52" i="8" s="1"/>
  <c r="E51" i="8" s="1"/>
  <c r="C112" i="8"/>
  <c r="O259" i="8"/>
  <c r="O230" i="8" s="1"/>
  <c r="I270" i="8"/>
  <c r="I269" i="8" s="1"/>
  <c r="C216" i="8"/>
  <c r="L204" i="8"/>
  <c r="L83" i="8"/>
  <c r="C103" i="8"/>
  <c r="I289" i="8"/>
  <c r="D75" i="8"/>
  <c r="I259" i="8"/>
  <c r="I83" i="8"/>
  <c r="C144" i="8"/>
  <c r="C238" i="8"/>
  <c r="C136" i="8"/>
  <c r="L53" i="8"/>
  <c r="G286" i="8"/>
  <c r="M52" i="8"/>
  <c r="M51" i="8" s="1"/>
  <c r="F270" i="8"/>
  <c r="C272" i="8"/>
  <c r="G194" i="8"/>
  <c r="C151" i="8"/>
  <c r="F173" i="8"/>
  <c r="I130" i="8"/>
  <c r="C131" i="8"/>
  <c r="I174" i="8"/>
  <c r="I173" i="8" s="1"/>
  <c r="C175" i="8"/>
  <c r="F83" i="8"/>
  <c r="C84" i="8"/>
  <c r="F231" i="8"/>
  <c r="C233" i="8"/>
  <c r="O204" i="8"/>
  <c r="O195" i="8" s="1"/>
  <c r="C166" i="8"/>
  <c r="F165" i="8"/>
  <c r="C165" i="8" s="1"/>
  <c r="F251" i="8"/>
  <c r="C251" i="8" s="1"/>
  <c r="C252" i="8"/>
  <c r="C95" i="8"/>
  <c r="C198" i="8"/>
  <c r="L196" i="8"/>
  <c r="F54" i="8"/>
  <c r="L26" i="8"/>
  <c r="C31" i="8"/>
  <c r="C205" i="8"/>
  <c r="F204" i="8"/>
  <c r="F187" i="8"/>
  <c r="C187" i="8" s="1"/>
  <c r="C188" i="8"/>
  <c r="C69" i="8"/>
  <c r="F67" i="8"/>
  <c r="C67" i="8" s="1"/>
  <c r="F130" i="8"/>
  <c r="F288" i="8"/>
  <c r="G52" i="8"/>
  <c r="N286" i="8" l="1"/>
  <c r="I75" i="8"/>
  <c r="I52" i="8" s="1"/>
  <c r="J286" i="8"/>
  <c r="E286" i="8"/>
  <c r="J51" i="8"/>
  <c r="J287" i="8" s="1"/>
  <c r="I230" i="8"/>
  <c r="I194" i="8" s="1"/>
  <c r="H51" i="8"/>
  <c r="C130" i="8"/>
  <c r="O75" i="8"/>
  <c r="O52" i="8" s="1"/>
  <c r="C259" i="8"/>
  <c r="H286" i="8"/>
  <c r="K286" i="8"/>
  <c r="N52" i="8"/>
  <c r="N51" i="8" s="1"/>
  <c r="N50" i="8" s="1"/>
  <c r="L75" i="8"/>
  <c r="L52" i="8" s="1"/>
  <c r="K51" i="8"/>
  <c r="K287" i="8" s="1"/>
  <c r="I288" i="8"/>
  <c r="C288" i="8" s="1"/>
  <c r="C289" i="8"/>
  <c r="C83" i="8"/>
  <c r="D286" i="8"/>
  <c r="D52" i="8"/>
  <c r="D51" i="8" s="1"/>
  <c r="O194" i="8"/>
  <c r="O51" i="8" s="1"/>
  <c r="F230" i="8"/>
  <c r="C230" i="8" s="1"/>
  <c r="C231" i="8"/>
  <c r="C173" i="8"/>
  <c r="G51" i="8"/>
  <c r="C204" i="8"/>
  <c r="F195" i="8"/>
  <c r="F75" i="8"/>
  <c r="F53" i="8"/>
  <c r="C54" i="8"/>
  <c r="C174" i="8"/>
  <c r="C270" i="8"/>
  <c r="F269" i="8"/>
  <c r="E287" i="8"/>
  <c r="E50" i="8"/>
  <c r="L195" i="8"/>
  <c r="C196" i="8"/>
  <c r="J50" i="8"/>
  <c r="C26" i="8"/>
  <c r="L20" i="8"/>
  <c r="C20" i="8" s="1"/>
  <c r="M50" i="8"/>
  <c r="M287" i="8"/>
  <c r="I51" i="8" l="1"/>
  <c r="I50" i="8" s="1"/>
  <c r="K50" i="8"/>
  <c r="O286" i="8"/>
  <c r="I286" i="8"/>
  <c r="H50" i="8"/>
  <c r="H287" i="8"/>
  <c r="C75" i="8"/>
  <c r="N287" i="8"/>
  <c r="D287" i="8"/>
  <c r="D50" i="8"/>
  <c r="O50" i="8"/>
  <c r="O287" i="8"/>
  <c r="C53" i="8"/>
  <c r="F52" i="8"/>
  <c r="L194" i="8"/>
  <c r="L51" i="8" s="1"/>
  <c r="L286" i="8"/>
  <c r="I287" i="8"/>
  <c r="C269" i="8"/>
  <c r="F286" i="8"/>
  <c r="G287" i="8"/>
  <c r="G50" i="8"/>
  <c r="F194" i="8"/>
  <c r="C194" i="8" s="1"/>
  <c r="C195" i="8"/>
  <c r="C286" i="8" l="1"/>
  <c r="F51" i="8"/>
  <c r="C52" i="8"/>
  <c r="L50" i="8"/>
  <c r="L287" i="8"/>
  <c r="F287" i="8" l="1"/>
  <c r="C287" i="8" s="1"/>
  <c r="F50" i="8"/>
  <c r="C50" i="8" s="1"/>
  <c r="C51" i="8"/>
  <c r="E24" i="7" l="1"/>
  <c r="E125" i="7"/>
  <c r="D290" i="7"/>
  <c r="D283" i="7"/>
  <c r="D281" i="7"/>
  <c r="D276" i="7"/>
  <c r="D272" i="7"/>
  <c r="D270" i="7"/>
  <c r="D269" i="7" s="1"/>
  <c r="D264" i="7"/>
  <c r="D260" i="7"/>
  <c r="D259" i="7" s="1"/>
  <c r="D252" i="7"/>
  <c r="D251" i="7" s="1"/>
  <c r="D246" i="7"/>
  <c r="D238" i="7"/>
  <c r="D235" i="7"/>
  <c r="D233" i="7"/>
  <c r="D227" i="7"/>
  <c r="D216" i="7"/>
  <c r="D205" i="7"/>
  <c r="D204" i="7" s="1"/>
  <c r="D198" i="7"/>
  <c r="D196" i="7" s="1"/>
  <c r="D192" i="7"/>
  <c r="D191" i="7" s="1"/>
  <c r="D188" i="7"/>
  <c r="D184" i="7"/>
  <c r="D179" i="7"/>
  <c r="D175" i="7"/>
  <c r="D174" i="7" s="1"/>
  <c r="D173" i="7" s="1"/>
  <c r="D166" i="7"/>
  <c r="D165" i="7" s="1"/>
  <c r="D160" i="7"/>
  <c r="D151" i="7"/>
  <c r="D144" i="7"/>
  <c r="D141" i="7"/>
  <c r="D136" i="7"/>
  <c r="D131" i="7"/>
  <c r="D128" i="7"/>
  <c r="D122" i="7"/>
  <c r="D116" i="7"/>
  <c r="D112" i="7"/>
  <c r="D103" i="7"/>
  <c r="D95" i="7"/>
  <c r="D89" i="7"/>
  <c r="D84" i="7"/>
  <c r="D80" i="7"/>
  <c r="D77" i="7"/>
  <c r="D69" i="7"/>
  <c r="D67" i="7" s="1"/>
  <c r="D58" i="7"/>
  <c r="D55" i="7"/>
  <c r="D54" i="7"/>
  <c r="D53" i="7" s="1"/>
  <c r="D43" i="7"/>
  <c r="D41" i="7"/>
  <c r="D21" i="7"/>
  <c r="D195" i="7" l="1"/>
  <c r="D187" i="7"/>
  <c r="D289" i="7"/>
  <c r="D288" i="7" s="1"/>
  <c r="D76" i="7"/>
  <c r="D83" i="7"/>
  <c r="D130" i="7"/>
  <c r="D231" i="7"/>
  <c r="D230" i="7" s="1"/>
  <c r="D194" i="7" s="1"/>
  <c r="D75" i="7"/>
  <c r="D52" i="7" s="1"/>
  <c r="D51" i="7" l="1"/>
  <c r="D286" i="7"/>
  <c r="D24" i="7"/>
  <c r="D20" i="7" s="1"/>
  <c r="D50" i="7"/>
  <c r="D287" i="7" l="1"/>
  <c r="O298" i="7" l="1"/>
  <c r="L298" i="7"/>
  <c r="I298" i="7"/>
  <c r="F298" i="7"/>
  <c r="O297" i="7"/>
  <c r="L297" i="7"/>
  <c r="I297" i="7"/>
  <c r="F297" i="7"/>
  <c r="O296" i="7"/>
  <c r="L296" i="7"/>
  <c r="I296" i="7"/>
  <c r="F296" i="7"/>
  <c r="O295" i="7"/>
  <c r="L295" i="7"/>
  <c r="I295" i="7"/>
  <c r="F295" i="7"/>
  <c r="O294" i="7"/>
  <c r="L294" i="7"/>
  <c r="I294" i="7"/>
  <c r="F294" i="7"/>
  <c r="O293" i="7"/>
  <c r="L293" i="7"/>
  <c r="I293" i="7"/>
  <c r="F293" i="7"/>
  <c r="O292" i="7"/>
  <c r="L292" i="7"/>
  <c r="I292" i="7"/>
  <c r="F292" i="7"/>
  <c r="O291" i="7"/>
  <c r="O290" i="7" s="1"/>
  <c r="L291" i="7"/>
  <c r="I291" i="7"/>
  <c r="F291" i="7"/>
  <c r="N290" i="7"/>
  <c r="M290" i="7"/>
  <c r="K290" i="7"/>
  <c r="J290" i="7"/>
  <c r="H290" i="7"/>
  <c r="G290" i="7"/>
  <c r="E290" i="7"/>
  <c r="O285" i="7"/>
  <c r="L285" i="7"/>
  <c r="I285" i="7"/>
  <c r="F285" i="7"/>
  <c r="O284" i="7"/>
  <c r="L284" i="7"/>
  <c r="L283" i="7" s="1"/>
  <c r="I284" i="7"/>
  <c r="F284" i="7"/>
  <c r="O283" i="7"/>
  <c r="N283" i="7"/>
  <c r="M283" i="7"/>
  <c r="K283" i="7"/>
  <c r="J283" i="7"/>
  <c r="H283" i="7"/>
  <c r="G283" i="7"/>
  <c r="F283" i="7"/>
  <c r="E283" i="7"/>
  <c r="O282" i="7"/>
  <c r="L282" i="7"/>
  <c r="L281" i="7" s="1"/>
  <c r="I282" i="7"/>
  <c r="I281" i="7" s="1"/>
  <c r="F282" i="7"/>
  <c r="O281" i="7"/>
  <c r="N281" i="7"/>
  <c r="M281" i="7"/>
  <c r="K281" i="7"/>
  <c r="J281" i="7"/>
  <c r="H281" i="7"/>
  <c r="G281" i="7"/>
  <c r="E281" i="7"/>
  <c r="O280" i="7"/>
  <c r="L280" i="7"/>
  <c r="I280" i="7"/>
  <c r="F280" i="7"/>
  <c r="O279" i="7"/>
  <c r="L279" i="7"/>
  <c r="I279" i="7"/>
  <c r="F279" i="7"/>
  <c r="O278" i="7"/>
  <c r="L278" i="7"/>
  <c r="I278" i="7"/>
  <c r="F278" i="7"/>
  <c r="O277" i="7"/>
  <c r="O276" i="7" s="1"/>
  <c r="L277" i="7"/>
  <c r="I277" i="7"/>
  <c r="I276" i="7" s="1"/>
  <c r="F277" i="7"/>
  <c r="N276" i="7"/>
  <c r="M276" i="7"/>
  <c r="L276" i="7"/>
  <c r="K276" i="7"/>
  <c r="J276" i="7"/>
  <c r="H276" i="7"/>
  <c r="H270" i="7" s="1"/>
  <c r="H269" i="7" s="1"/>
  <c r="G276" i="7"/>
  <c r="E276" i="7"/>
  <c r="O275" i="7"/>
  <c r="L275" i="7"/>
  <c r="I275" i="7"/>
  <c r="F275" i="7"/>
  <c r="O274" i="7"/>
  <c r="L274" i="7"/>
  <c r="I274" i="7"/>
  <c r="F274" i="7"/>
  <c r="O273" i="7"/>
  <c r="O272" i="7" s="1"/>
  <c r="L273" i="7"/>
  <c r="L272" i="7" s="1"/>
  <c r="I273" i="7"/>
  <c r="I272" i="7" s="1"/>
  <c r="F273" i="7"/>
  <c r="F272" i="7" s="1"/>
  <c r="N272" i="7"/>
  <c r="M272" i="7"/>
  <c r="M270" i="7" s="1"/>
  <c r="K272" i="7"/>
  <c r="J272" i="7"/>
  <c r="H272" i="7"/>
  <c r="G272" i="7"/>
  <c r="E272" i="7"/>
  <c r="O271" i="7"/>
  <c r="L271" i="7"/>
  <c r="I271" i="7"/>
  <c r="F271" i="7"/>
  <c r="O268" i="7"/>
  <c r="L268" i="7"/>
  <c r="I268" i="7"/>
  <c r="F268" i="7"/>
  <c r="O267" i="7"/>
  <c r="L267" i="7"/>
  <c r="I267" i="7"/>
  <c r="F267" i="7"/>
  <c r="O266" i="7"/>
  <c r="L266" i="7"/>
  <c r="I266" i="7"/>
  <c r="F266" i="7"/>
  <c r="O265" i="7"/>
  <c r="L265" i="7"/>
  <c r="I265" i="7"/>
  <c r="F265" i="7"/>
  <c r="N264" i="7"/>
  <c r="M264" i="7"/>
  <c r="K264" i="7"/>
  <c r="J264" i="7"/>
  <c r="H264" i="7"/>
  <c r="G264" i="7"/>
  <c r="E264" i="7"/>
  <c r="O263" i="7"/>
  <c r="L263" i="7"/>
  <c r="I263" i="7"/>
  <c r="F263" i="7"/>
  <c r="O262" i="7"/>
  <c r="L262" i="7"/>
  <c r="I262" i="7"/>
  <c r="F262" i="7"/>
  <c r="O261" i="7"/>
  <c r="L261" i="7"/>
  <c r="I261" i="7"/>
  <c r="F261" i="7"/>
  <c r="N260" i="7"/>
  <c r="M260" i="7"/>
  <c r="K260" i="7"/>
  <c r="K259" i="7" s="1"/>
  <c r="J260" i="7"/>
  <c r="H260" i="7"/>
  <c r="G260" i="7"/>
  <c r="E260" i="7"/>
  <c r="E259" i="7" s="1"/>
  <c r="O258" i="7"/>
  <c r="L258" i="7"/>
  <c r="I258" i="7"/>
  <c r="F258" i="7"/>
  <c r="O257" i="7"/>
  <c r="L257" i="7"/>
  <c r="I257" i="7"/>
  <c r="F257" i="7"/>
  <c r="O256" i="7"/>
  <c r="L256" i="7"/>
  <c r="I256" i="7"/>
  <c r="F256" i="7"/>
  <c r="O255" i="7"/>
  <c r="L255" i="7"/>
  <c r="I255" i="7"/>
  <c r="F255" i="7"/>
  <c r="O254" i="7"/>
  <c r="L254" i="7"/>
  <c r="I254" i="7"/>
  <c r="F254" i="7"/>
  <c r="O253" i="7"/>
  <c r="O252" i="7" s="1"/>
  <c r="O251" i="7" s="1"/>
  <c r="L253" i="7"/>
  <c r="I253" i="7"/>
  <c r="I252" i="7" s="1"/>
  <c r="I251" i="7" s="1"/>
  <c r="F253" i="7"/>
  <c r="N252" i="7"/>
  <c r="N251" i="7" s="1"/>
  <c r="M252" i="7"/>
  <c r="M251" i="7" s="1"/>
  <c r="K252" i="7"/>
  <c r="K251" i="7" s="1"/>
  <c r="J252" i="7"/>
  <c r="J251" i="7" s="1"/>
  <c r="H252" i="7"/>
  <c r="G252" i="7"/>
  <c r="G251" i="7" s="1"/>
  <c r="E252" i="7"/>
  <c r="E251" i="7" s="1"/>
  <c r="H251" i="7"/>
  <c r="O250" i="7"/>
  <c r="L250" i="7"/>
  <c r="I250" i="7"/>
  <c r="F250" i="7"/>
  <c r="O249" i="7"/>
  <c r="L249" i="7"/>
  <c r="I249" i="7"/>
  <c r="F249" i="7"/>
  <c r="O248" i="7"/>
  <c r="L248" i="7"/>
  <c r="I248" i="7"/>
  <c r="F248" i="7"/>
  <c r="O247" i="7"/>
  <c r="O246" i="7" s="1"/>
  <c r="L247" i="7"/>
  <c r="L246" i="7" s="1"/>
  <c r="I247" i="7"/>
  <c r="I246" i="7" s="1"/>
  <c r="F247" i="7"/>
  <c r="N246" i="7"/>
  <c r="M246" i="7"/>
  <c r="K246" i="7"/>
  <c r="J246" i="7"/>
  <c r="H246" i="7"/>
  <c r="G246" i="7"/>
  <c r="E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L238" i="7" s="1"/>
  <c r="I239" i="7"/>
  <c r="F239" i="7"/>
  <c r="N238" i="7"/>
  <c r="M238" i="7"/>
  <c r="K238" i="7"/>
  <c r="J238" i="7"/>
  <c r="H238" i="7"/>
  <c r="G238" i="7"/>
  <c r="E238" i="7"/>
  <c r="O237" i="7"/>
  <c r="L237" i="7"/>
  <c r="I237" i="7"/>
  <c r="F237" i="7"/>
  <c r="O236" i="7"/>
  <c r="L236" i="7"/>
  <c r="L235" i="7" s="1"/>
  <c r="I236" i="7"/>
  <c r="F236" i="7"/>
  <c r="O235" i="7"/>
  <c r="N235" i="7"/>
  <c r="M235" i="7"/>
  <c r="K235" i="7"/>
  <c r="J235" i="7"/>
  <c r="H235" i="7"/>
  <c r="G235" i="7"/>
  <c r="F235" i="7"/>
  <c r="E235" i="7"/>
  <c r="O234" i="7"/>
  <c r="O233" i="7" s="1"/>
  <c r="L234" i="7"/>
  <c r="L233" i="7" s="1"/>
  <c r="I234" i="7"/>
  <c r="I233" i="7" s="1"/>
  <c r="F234" i="7"/>
  <c r="N233" i="7"/>
  <c r="M233" i="7"/>
  <c r="K233" i="7"/>
  <c r="J233" i="7"/>
  <c r="H233" i="7"/>
  <c r="G233" i="7"/>
  <c r="G231" i="7" s="1"/>
  <c r="E233" i="7"/>
  <c r="E231" i="7" s="1"/>
  <c r="O232" i="7"/>
  <c r="L232" i="7"/>
  <c r="I232" i="7"/>
  <c r="F232" i="7"/>
  <c r="O229" i="7"/>
  <c r="L229" i="7"/>
  <c r="I229" i="7"/>
  <c r="F229" i="7"/>
  <c r="O228" i="7"/>
  <c r="L228" i="7"/>
  <c r="L227" i="7" s="1"/>
  <c r="I228" i="7"/>
  <c r="I227" i="7" s="1"/>
  <c r="F228" i="7"/>
  <c r="O227" i="7"/>
  <c r="N227" i="7"/>
  <c r="M227" i="7"/>
  <c r="K227" i="7"/>
  <c r="J227" i="7"/>
  <c r="H227" i="7"/>
  <c r="G227" i="7"/>
  <c r="F227" i="7"/>
  <c r="E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N216" i="7"/>
  <c r="M216" i="7"/>
  <c r="K216" i="7"/>
  <c r="J216" i="7"/>
  <c r="H216" i="7"/>
  <c r="G216" i="7"/>
  <c r="E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C207" i="7" s="1"/>
  <c r="O206" i="7"/>
  <c r="L206" i="7"/>
  <c r="I206" i="7"/>
  <c r="F206" i="7"/>
  <c r="N205" i="7"/>
  <c r="M205" i="7"/>
  <c r="K205" i="7"/>
  <c r="J205" i="7"/>
  <c r="H205" i="7"/>
  <c r="G205" i="7"/>
  <c r="E205" i="7"/>
  <c r="O203" i="7"/>
  <c r="L203" i="7"/>
  <c r="I203" i="7"/>
  <c r="F203" i="7"/>
  <c r="O202" i="7"/>
  <c r="L202" i="7"/>
  <c r="I202" i="7"/>
  <c r="F202" i="7"/>
  <c r="O201" i="7"/>
  <c r="L201" i="7"/>
  <c r="I201" i="7"/>
  <c r="F201" i="7"/>
  <c r="O200" i="7"/>
  <c r="L200" i="7"/>
  <c r="I200" i="7"/>
  <c r="F200" i="7"/>
  <c r="O199" i="7"/>
  <c r="O198" i="7" s="1"/>
  <c r="L199" i="7"/>
  <c r="I199" i="7"/>
  <c r="F199" i="7"/>
  <c r="F198" i="7" s="1"/>
  <c r="N198" i="7"/>
  <c r="N196" i="7" s="1"/>
  <c r="M198" i="7"/>
  <c r="M196" i="7" s="1"/>
  <c r="K198" i="7"/>
  <c r="J198" i="7"/>
  <c r="J196" i="7" s="1"/>
  <c r="H198" i="7"/>
  <c r="H196" i="7" s="1"/>
  <c r="G198" i="7"/>
  <c r="G196" i="7" s="1"/>
  <c r="E198" i="7"/>
  <c r="E196" i="7" s="1"/>
  <c r="O197" i="7"/>
  <c r="L197" i="7"/>
  <c r="I197" i="7"/>
  <c r="F197" i="7"/>
  <c r="K196" i="7"/>
  <c r="O193" i="7"/>
  <c r="L193" i="7"/>
  <c r="L192" i="7" s="1"/>
  <c r="I193" i="7"/>
  <c r="I192" i="7" s="1"/>
  <c r="I191" i="7" s="1"/>
  <c r="F193" i="7"/>
  <c r="F192" i="7" s="1"/>
  <c r="O192" i="7"/>
  <c r="O191" i="7" s="1"/>
  <c r="N192" i="7"/>
  <c r="N191" i="7" s="1"/>
  <c r="M192" i="7"/>
  <c r="K192" i="7"/>
  <c r="K191" i="7" s="1"/>
  <c r="J192" i="7"/>
  <c r="J191" i="7" s="1"/>
  <c r="H192" i="7"/>
  <c r="H191" i="7" s="1"/>
  <c r="G192" i="7"/>
  <c r="G191" i="7" s="1"/>
  <c r="E192" i="7"/>
  <c r="E191" i="7" s="1"/>
  <c r="M191" i="7"/>
  <c r="L191" i="7"/>
  <c r="O190" i="7"/>
  <c r="L190" i="7"/>
  <c r="I190" i="7"/>
  <c r="F190" i="7"/>
  <c r="O189" i="7"/>
  <c r="L189" i="7"/>
  <c r="L188" i="7" s="1"/>
  <c r="I189" i="7"/>
  <c r="F189" i="7"/>
  <c r="O188" i="7"/>
  <c r="N188" i="7"/>
  <c r="M188" i="7"/>
  <c r="M187" i="7" s="1"/>
  <c r="K188" i="7"/>
  <c r="J188" i="7"/>
  <c r="H188" i="7"/>
  <c r="G188" i="7"/>
  <c r="F188" i="7"/>
  <c r="E188" i="7"/>
  <c r="O186" i="7"/>
  <c r="L186" i="7"/>
  <c r="I186" i="7"/>
  <c r="F186" i="7"/>
  <c r="O185" i="7"/>
  <c r="L185" i="7"/>
  <c r="L184" i="7" s="1"/>
  <c r="I185" i="7"/>
  <c r="F185" i="7"/>
  <c r="O184" i="7"/>
  <c r="N184" i="7"/>
  <c r="M184" i="7"/>
  <c r="K184" i="7"/>
  <c r="J184" i="7"/>
  <c r="H184" i="7"/>
  <c r="G184" i="7"/>
  <c r="E184" i="7"/>
  <c r="O183" i="7"/>
  <c r="L183" i="7"/>
  <c r="I183" i="7"/>
  <c r="F183" i="7"/>
  <c r="O182" i="7"/>
  <c r="L182" i="7"/>
  <c r="I182" i="7"/>
  <c r="F182" i="7"/>
  <c r="O181" i="7"/>
  <c r="L181" i="7"/>
  <c r="I181" i="7"/>
  <c r="F181" i="7"/>
  <c r="O180" i="7"/>
  <c r="O179" i="7" s="1"/>
  <c r="L180" i="7"/>
  <c r="I180" i="7"/>
  <c r="F180" i="7"/>
  <c r="N179" i="7"/>
  <c r="M179" i="7"/>
  <c r="K179" i="7"/>
  <c r="J179" i="7"/>
  <c r="H179" i="7"/>
  <c r="G179" i="7"/>
  <c r="F179" i="7"/>
  <c r="E179" i="7"/>
  <c r="O178" i="7"/>
  <c r="L178" i="7"/>
  <c r="I178" i="7"/>
  <c r="F178" i="7"/>
  <c r="O177" i="7"/>
  <c r="L177" i="7"/>
  <c r="I177" i="7"/>
  <c r="F177" i="7"/>
  <c r="O176" i="7"/>
  <c r="O175" i="7" s="1"/>
  <c r="L176" i="7"/>
  <c r="L175" i="7" s="1"/>
  <c r="I176" i="7"/>
  <c r="F176" i="7"/>
  <c r="N175" i="7"/>
  <c r="M175" i="7"/>
  <c r="K175" i="7"/>
  <c r="J175" i="7"/>
  <c r="J174" i="7" s="1"/>
  <c r="H175" i="7"/>
  <c r="G175" i="7"/>
  <c r="E175" i="7"/>
  <c r="E174" i="7" s="1"/>
  <c r="E173" i="7" s="1"/>
  <c r="K174" i="7"/>
  <c r="K173" i="7" s="1"/>
  <c r="O172" i="7"/>
  <c r="L172" i="7"/>
  <c r="I172" i="7"/>
  <c r="F172" i="7"/>
  <c r="O171" i="7"/>
  <c r="L171" i="7"/>
  <c r="I171" i="7"/>
  <c r="F171" i="7"/>
  <c r="O170" i="7"/>
  <c r="L170" i="7"/>
  <c r="I170" i="7"/>
  <c r="F170" i="7"/>
  <c r="O169" i="7"/>
  <c r="L169" i="7"/>
  <c r="I169" i="7"/>
  <c r="F169" i="7"/>
  <c r="O168" i="7"/>
  <c r="L168" i="7"/>
  <c r="I168" i="7"/>
  <c r="F168" i="7"/>
  <c r="O167" i="7"/>
  <c r="L167" i="7"/>
  <c r="L166" i="7" s="1"/>
  <c r="L165" i="7" s="1"/>
  <c r="I167" i="7"/>
  <c r="F167" i="7"/>
  <c r="F166" i="7" s="1"/>
  <c r="F165" i="7" s="1"/>
  <c r="N166" i="7"/>
  <c r="N165" i="7" s="1"/>
  <c r="M166" i="7"/>
  <c r="M165" i="7" s="1"/>
  <c r="K166" i="7"/>
  <c r="K165" i="7" s="1"/>
  <c r="J166" i="7"/>
  <c r="J165" i="7" s="1"/>
  <c r="H166" i="7"/>
  <c r="G166" i="7"/>
  <c r="G165" i="7" s="1"/>
  <c r="E166" i="7"/>
  <c r="E165" i="7" s="1"/>
  <c r="H165" i="7"/>
  <c r="O164" i="7"/>
  <c r="L164" i="7"/>
  <c r="I164" i="7"/>
  <c r="F164" i="7"/>
  <c r="O163" i="7"/>
  <c r="L163" i="7"/>
  <c r="I163" i="7"/>
  <c r="F163" i="7"/>
  <c r="O162" i="7"/>
  <c r="L162" i="7"/>
  <c r="I162" i="7"/>
  <c r="F162" i="7"/>
  <c r="O161" i="7"/>
  <c r="L161" i="7"/>
  <c r="I161" i="7"/>
  <c r="I160" i="7" s="1"/>
  <c r="F161" i="7"/>
  <c r="N160" i="7"/>
  <c r="M160" i="7"/>
  <c r="K160" i="7"/>
  <c r="J160" i="7"/>
  <c r="H160" i="7"/>
  <c r="G160" i="7"/>
  <c r="E160" i="7"/>
  <c r="O159" i="7"/>
  <c r="L159" i="7"/>
  <c r="I159" i="7"/>
  <c r="F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I152" i="7"/>
  <c r="F152" i="7"/>
  <c r="F151" i="7" s="1"/>
  <c r="N151" i="7"/>
  <c r="M151" i="7"/>
  <c r="K151" i="7"/>
  <c r="J151" i="7"/>
  <c r="H151" i="7"/>
  <c r="G151" i="7"/>
  <c r="E151" i="7"/>
  <c r="O150" i="7"/>
  <c r="L150" i="7"/>
  <c r="I150" i="7"/>
  <c r="F150" i="7"/>
  <c r="O149" i="7"/>
  <c r="L149" i="7"/>
  <c r="I149" i="7"/>
  <c r="F149" i="7"/>
  <c r="O148" i="7"/>
  <c r="L148" i="7"/>
  <c r="I148" i="7"/>
  <c r="F148" i="7"/>
  <c r="O147" i="7"/>
  <c r="L147" i="7"/>
  <c r="I147" i="7"/>
  <c r="F147" i="7"/>
  <c r="O146" i="7"/>
  <c r="L146" i="7"/>
  <c r="I146" i="7"/>
  <c r="F146" i="7"/>
  <c r="O145" i="7"/>
  <c r="L145" i="7"/>
  <c r="I145" i="7"/>
  <c r="F145" i="7"/>
  <c r="N144" i="7"/>
  <c r="M144" i="7"/>
  <c r="K144" i="7"/>
  <c r="J144" i="7"/>
  <c r="H144" i="7"/>
  <c r="G144" i="7"/>
  <c r="E144" i="7"/>
  <c r="O143" i="7"/>
  <c r="L143" i="7"/>
  <c r="I143" i="7"/>
  <c r="F143" i="7"/>
  <c r="O142" i="7"/>
  <c r="O141" i="7" s="1"/>
  <c r="L142" i="7"/>
  <c r="L141" i="7" s="1"/>
  <c r="I142" i="7"/>
  <c r="I141" i="7" s="1"/>
  <c r="F142" i="7"/>
  <c r="F141" i="7" s="1"/>
  <c r="N141" i="7"/>
  <c r="M141" i="7"/>
  <c r="K141" i="7"/>
  <c r="J141" i="7"/>
  <c r="H141" i="7"/>
  <c r="G141" i="7"/>
  <c r="E141" i="7"/>
  <c r="O140" i="7"/>
  <c r="L140" i="7"/>
  <c r="I140" i="7"/>
  <c r="F140" i="7"/>
  <c r="O139" i="7"/>
  <c r="L139" i="7"/>
  <c r="I139" i="7"/>
  <c r="F139" i="7"/>
  <c r="O138" i="7"/>
  <c r="L138" i="7"/>
  <c r="I138" i="7"/>
  <c r="F138" i="7"/>
  <c r="O137" i="7"/>
  <c r="L137" i="7"/>
  <c r="I137" i="7"/>
  <c r="I136" i="7" s="1"/>
  <c r="F137" i="7"/>
  <c r="N136" i="7"/>
  <c r="M136" i="7"/>
  <c r="K136" i="7"/>
  <c r="J136" i="7"/>
  <c r="H136" i="7"/>
  <c r="G136" i="7"/>
  <c r="E136" i="7"/>
  <c r="O135" i="7"/>
  <c r="L135" i="7"/>
  <c r="I135" i="7"/>
  <c r="F135" i="7"/>
  <c r="O134" i="7"/>
  <c r="L134" i="7"/>
  <c r="I134" i="7"/>
  <c r="F134" i="7"/>
  <c r="O133" i="7"/>
  <c r="L133" i="7"/>
  <c r="I133" i="7"/>
  <c r="F133" i="7"/>
  <c r="O132" i="7"/>
  <c r="O131" i="7" s="1"/>
  <c r="L132" i="7"/>
  <c r="I132" i="7"/>
  <c r="F132" i="7"/>
  <c r="N131" i="7"/>
  <c r="M131" i="7"/>
  <c r="K131" i="7"/>
  <c r="J131" i="7"/>
  <c r="H131" i="7"/>
  <c r="G131" i="7"/>
  <c r="E131" i="7"/>
  <c r="O129" i="7"/>
  <c r="L129" i="7"/>
  <c r="L128" i="7" s="1"/>
  <c r="I129" i="7"/>
  <c r="I128" i="7" s="1"/>
  <c r="F129" i="7"/>
  <c r="O128" i="7"/>
  <c r="N128" i="7"/>
  <c r="M128" i="7"/>
  <c r="K128" i="7"/>
  <c r="J128" i="7"/>
  <c r="H128" i="7"/>
  <c r="G128" i="7"/>
  <c r="E128" i="7"/>
  <c r="O127" i="7"/>
  <c r="L127" i="7"/>
  <c r="I127" i="7"/>
  <c r="F127" i="7"/>
  <c r="O126" i="7"/>
  <c r="L126" i="7"/>
  <c r="I126" i="7"/>
  <c r="F126" i="7"/>
  <c r="O125" i="7"/>
  <c r="L125" i="7"/>
  <c r="I125" i="7"/>
  <c r="F125" i="7"/>
  <c r="O124" i="7"/>
  <c r="L124" i="7"/>
  <c r="I124" i="7"/>
  <c r="F124" i="7"/>
  <c r="O123" i="7"/>
  <c r="L123" i="7"/>
  <c r="L122" i="7" s="1"/>
  <c r="I123" i="7"/>
  <c r="F123" i="7"/>
  <c r="N122" i="7"/>
  <c r="M122" i="7"/>
  <c r="K122" i="7"/>
  <c r="J122" i="7"/>
  <c r="H122" i="7"/>
  <c r="G122" i="7"/>
  <c r="E122" i="7"/>
  <c r="O121" i="7"/>
  <c r="L121" i="7"/>
  <c r="I121" i="7"/>
  <c r="F121" i="7"/>
  <c r="O120" i="7"/>
  <c r="L120" i="7"/>
  <c r="I120" i="7"/>
  <c r="F120" i="7"/>
  <c r="O119" i="7"/>
  <c r="L119" i="7"/>
  <c r="I119" i="7"/>
  <c r="F119" i="7"/>
  <c r="O118" i="7"/>
  <c r="L118" i="7"/>
  <c r="I118" i="7"/>
  <c r="F118" i="7"/>
  <c r="O117" i="7"/>
  <c r="L117" i="7"/>
  <c r="I117" i="7"/>
  <c r="F117" i="7"/>
  <c r="N116" i="7"/>
  <c r="M116" i="7"/>
  <c r="K116" i="7"/>
  <c r="J116" i="7"/>
  <c r="H116" i="7"/>
  <c r="G116" i="7"/>
  <c r="E116" i="7"/>
  <c r="O115" i="7"/>
  <c r="L115" i="7"/>
  <c r="I115" i="7"/>
  <c r="F115" i="7"/>
  <c r="O114" i="7"/>
  <c r="L114" i="7"/>
  <c r="I114" i="7"/>
  <c r="F114" i="7"/>
  <c r="O113" i="7"/>
  <c r="L113" i="7"/>
  <c r="I113" i="7"/>
  <c r="I112" i="7" s="1"/>
  <c r="F113" i="7"/>
  <c r="N112" i="7"/>
  <c r="M112" i="7"/>
  <c r="L112" i="7"/>
  <c r="K112" i="7"/>
  <c r="J112" i="7"/>
  <c r="H112" i="7"/>
  <c r="G112" i="7"/>
  <c r="E112" i="7"/>
  <c r="O111" i="7"/>
  <c r="L111" i="7"/>
  <c r="I111" i="7"/>
  <c r="F111" i="7"/>
  <c r="C111" i="7" s="1"/>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F104" i="7"/>
  <c r="N103" i="7"/>
  <c r="M103" i="7"/>
  <c r="K103" i="7"/>
  <c r="J103" i="7"/>
  <c r="H103" i="7"/>
  <c r="G103" i="7"/>
  <c r="E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I96" i="7"/>
  <c r="F96" i="7"/>
  <c r="N95" i="7"/>
  <c r="M95" i="7"/>
  <c r="K95" i="7"/>
  <c r="J95" i="7"/>
  <c r="H95" i="7"/>
  <c r="G95" i="7"/>
  <c r="E95" i="7"/>
  <c r="O94" i="7"/>
  <c r="L94" i="7"/>
  <c r="I94" i="7"/>
  <c r="F94" i="7"/>
  <c r="O93" i="7"/>
  <c r="L93" i="7"/>
  <c r="I93" i="7"/>
  <c r="F93" i="7"/>
  <c r="O92" i="7"/>
  <c r="L92" i="7"/>
  <c r="I92" i="7"/>
  <c r="F92" i="7"/>
  <c r="O91" i="7"/>
  <c r="L91" i="7"/>
  <c r="I91" i="7"/>
  <c r="F91" i="7"/>
  <c r="O90" i="7"/>
  <c r="L90" i="7"/>
  <c r="I90" i="7"/>
  <c r="F90" i="7"/>
  <c r="N89" i="7"/>
  <c r="M89" i="7"/>
  <c r="K89" i="7"/>
  <c r="J89" i="7"/>
  <c r="H89" i="7"/>
  <c r="G89" i="7"/>
  <c r="E89" i="7"/>
  <c r="O88" i="7"/>
  <c r="L88" i="7"/>
  <c r="I88" i="7"/>
  <c r="F88" i="7"/>
  <c r="O87" i="7"/>
  <c r="L87" i="7"/>
  <c r="I87" i="7"/>
  <c r="F87" i="7"/>
  <c r="O86" i="7"/>
  <c r="L86" i="7"/>
  <c r="I86" i="7"/>
  <c r="F86" i="7"/>
  <c r="O85" i="7"/>
  <c r="L85" i="7"/>
  <c r="I85" i="7"/>
  <c r="F85" i="7"/>
  <c r="N84" i="7"/>
  <c r="M84" i="7"/>
  <c r="K84" i="7"/>
  <c r="J84" i="7"/>
  <c r="H84" i="7"/>
  <c r="G84" i="7"/>
  <c r="E84" i="7"/>
  <c r="O82" i="7"/>
  <c r="L82" i="7"/>
  <c r="I82" i="7"/>
  <c r="F82" i="7"/>
  <c r="O81" i="7"/>
  <c r="O80" i="7" s="1"/>
  <c r="L81" i="7"/>
  <c r="L80" i="7" s="1"/>
  <c r="I81" i="7"/>
  <c r="I80" i="7" s="1"/>
  <c r="F81" i="7"/>
  <c r="F80" i="7" s="1"/>
  <c r="N80" i="7"/>
  <c r="M80" i="7"/>
  <c r="K80" i="7"/>
  <c r="J80" i="7"/>
  <c r="H80" i="7"/>
  <c r="G80" i="7"/>
  <c r="E80" i="7"/>
  <c r="O79" i="7"/>
  <c r="L79" i="7"/>
  <c r="I79" i="7"/>
  <c r="F79" i="7"/>
  <c r="O78" i="7"/>
  <c r="L78" i="7"/>
  <c r="I78" i="7"/>
  <c r="I77" i="7" s="1"/>
  <c r="F78" i="7"/>
  <c r="N77" i="7"/>
  <c r="M77" i="7"/>
  <c r="M76" i="7" s="1"/>
  <c r="K77" i="7"/>
  <c r="J77" i="7"/>
  <c r="H77" i="7"/>
  <c r="H76" i="7" s="1"/>
  <c r="G77" i="7"/>
  <c r="G76" i="7" s="1"/>
  <c r="E77" i="7"/>
  <c r="O74" i="7"/>
  <c r="L74" i="7"/>
  <c r="I74" i="7"/>
  <c r="F74" i="7"/>
  <c r="O73" i="7"/>
  <c r="L73" i="7"/>
  <c r="I73" i="7"/>
  <c r="F73" i="7"/>
  <c r="O72" i="7"/>
  <c r="L72" i="7"/>
  <c r="I72" i="7"/>
  <c r="F72" i="7"/>
  <c r="O71" i="7"/>
  <c r="L71" i="7"/>
  <c r="I71" i="7"/>
  <c r="F71" i="7"/>
  <c r="O70" i="7"/>
  <c r="L70" i="7"/>
  <c r="L69" i="7" s="1"/>
  <c r="I70" i="7"/>
  <c r="I69" i="7" s="1"/>
  <c r="F70" i="7"/>
  <c r="N69" i="7"/>
  <c r="N67" i="7" s="1"/>
  <c r="M69" i="7"/>
  <c r="M67" i="7" s="1"/>
  <c r="K69" i="7"/>
  <c r="K67" i="7" s="1"/>
  <c r="J69" i="7"/>
  <c r="J67" i="7" s="1"/>
  <c r="H69" i="7"/>
  <c r="H67" i="7" s="1"/>
  <c r="G69" i="7"/>
  <c r="G67" i="7" s="1"/>
  <c r="E69" i="7"/>
  <c r="E67" i="7" s="1"/>
  <c r="O68" i="7"/>
  <c r="L68" i="7"/>
  <c r="I68" i="7"/>
  <c r="I67" i="7" s="1"/>
  <c r="F68"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L58" i="7" s="1"/>
  <c r="I59" i="7"/>
  <c r="F59" i="7"/>
  <c r="N58" i="7"/>
  <c r="M58" i="7"/>
  <c r="K58" i="7"/>
  <c r="J58" i="7"/>
  <c r="H58" i="7"/>
  <c r="G58" i="7"/>
  <c r="E58" i="7"/>
  <c r="O57" i="7"/>
  <c r="L57" i="7"/>
  <c r="I57" i="7"/>
  <c r="F57" i="7"/>
  <c r="O56" i="7"/>
  <c r="O55" i="7" s="1"/>
  <c r="L56" i="7"/>
  <c r="L55" i="7" s="1"/>
  <c r="L54" i="7" s="1"/>
  <c r="I56" i="7"/>
  <c r="I55" i="7" s="1"/>
  <c r="F56" i="7"/>
  <c r="F55" i="7" s="1"/>
  <c r="N55" i="7"/>
  <c r="M55" i="7"/>
  <c r="M54" i="7" s="1"/>
  <c r="M53" i="7" s="1"/>
  <c r="K55" i="7"/>
  <c r="J55" i="7"/>
  <c r="H55" i="7"/>
  <c r="G55" i="7"/>
  <c r="G54" i="7" s="1"/>
  <c r="E55" i="7"/>
  <c r="O47" i="7"/>
  <c r="C47" i="7" s="1"/>
  <c r="O46" i="7"/>
  <c r="C46" i="7" s="1"/>
  <c r="N45" i="7"/>
  <c r="M45" i="7"/>
  <c r="L44" i="7"/>
  <c r="L43" i="7" s="1"/>
  <c r="I44" i="7"/>
  <c r="I43" i="7" s="1"/>
  <c r="F44" i="7"/>
  <c r="F43" i="7" s="1"/>
  <c r="K43" i="7"/>
  <c r="J43" i="7"/>
  <c r="H43" i="7"/>
  <c r="G43" i="7"/>
  <c r="E43" i="7"/>
  <c r="F42" i="7"/>
  <c r="F41" i="7" s="1"/>
  <c r="C41" i="7" s="1"/>
  <c r="E41" i="7"/>
  <c r="L40" i="7"/>
  <c r="C40" i="7" s="1"/>
  <c r="L39" i="7"/>
  <c r="C39" i="7" s="1"/>
  <c r="L38" i="7"/>
  <c r="C38" i="7" s="1"/>
  <c r="L37" i="7"/>
  <c r="C37" i="7" s="1"/>
  <c r="K36" i="7"/>
  <c r="J36" i="7"/>
  <c r="L35" i="7"/>
  <c r="C35" i="7" s="1"/>
  <c r="L34" i="7"/>
  <c r="C34" i="7" s="1"/>
  <c r="L33" i="7"/>
  <c r="C33" i="7" s="1"/>
  <c r="K33" i="7"/>
  <c r="J33" i="7"/>
  <c r="L32" i="7"/>
  <c r="L31" i="7" s="1"/>
  <c r="K31" i="7"/>
  <c r="J31" i="7"/>
  <c r="L30" i="7"/>
  <c r="C30" i="7" s="1"/>
  <c r="L29" i="7"/>
  <c r="C29" i="7" s="1"/>
  <c r="L28" i="7"/>
  <c r="K27" i="7"/>
  <c r="K26" i="7" s="1"/>
  <c r="J27" i="7"/>
  <c r="F25" i="7"/>
  <c r="C25" i="7" s="1"/>
  <c r="I24" i="7"/>
  <c r="O23" i="7"/>
  <c r="L23" i="7"/>
  <c r="I23" i="7"/>
  <c r="F23" i="7"/>
  <c r="O22" i="7"/>
  <c r="O21" i="7" s="1"/>
  <c r="L22" i="7"/>
  <c r="L21" i="7" s="1"/>
  <c r="L289" i="7" s="1"/>
  <c r="I22" i="7"/>
  <c r="I21" i="7" s="1"/>
  <c r="F22" i="7"/>
  <c r="F21" i="7" s="1"/>
  <c r="F289" i="7" s="1"/>
  <c r="N21" i="7"/>
  <c r="N289" i="7" s="1"/>
  <c r="N288" i="7" s="1"/>
  <c r="M21" i="7"/>
  <c r="M289" i="7" s="1"/>
  <c r="M288" i="7" s="1"/>
  <c r="K21" i="7"/>
  <c r="K289" i="7" s="1"/>
  <c r="K288" i="7" s="1"/>
  <c r="J21" i="7"/>
  <c r="H21" i="7"/>
  <c r="H289" i="7" s="1"/>
  <c r="H288" i="7" s="1"/>
  <c r="G21" i="7"/>
  <c r="G289" i="7" s="1"/>
  <c r="G288" i="7" s="1"/>
  <c r="E21" i="7"/>
  <c r="C62" i="7" l="1"/>
  <c r="J289" i="7"/>
  <c r="J288" i="7" s="1"/>
  <c r="C61" i="7"/>
  <c r="E76" i="7"/>
  <c r="I76" i="7"/>
  <c r="J173" i="7"/>
  <c r="E289" i="7"/>
  <c r="E288" i="7" s="1"/>
  <c r="N54" i="7"/>
  <c r="N53" i="7" s="1"/>
  <c r="C263" i="7"/>
  <c r="E270" i="7"/>
  <c r="E269" i="7" s="1"/>
  <c r="F58" i="7"/>
  <c r="L27" i="7"/>
  <c r="C27" i="7" s="1"/>
  <c r="O58" i="7"/>
  <c r="O54" i="7" s="1"/>
  <c r="G130" i="7"/>
  <c r="C87" i="7"/>
  <c r="C99" i="7"/>
  <c r="C119" i="7"/>
  <c r="C170" i="7"/>
  <c r="O174" i="7"/>
  <c r="O173" i="7" s="1"/>
  <c r="C223" i="7"/>
  <c r="M269" i="7"/>
  <c r="C142" i="7"/>
  <c r="G187" i="7"/>
  <c r="C247" i="7"/>
  <c r="G259" i="7"/>
  <c r="C126" i="7"/>
  <c r="C154" i="7"/>
  <c r="O166" i="7"/>
  <c r="O165" i="7" s="1"/>
  <c r="G174" i="7"/>
  <c r="M174" i="7"/>
  <c r="M173" i="7" s="1"/>
  <c r="H187" i="7"/>
  <c r="F196" i="7"/>
  <c r="C261" i="7"/>
  <c r="C262" i="7"/>
  <c r="C275" i="7"/>
  <c r="O69" i="7"/>
  <c r="O67" i="7" s="1"/>
  <c r="L77" i="7"/>
  <c r="K83" i="7"/>
  <c r="J26" i="7"/>
  <c r="O45" i="7"/>
  <c r="C45" i="7" s="1"/>
  <c r="K54" i="7"/>
  <c r="K53" i="7" s="1"/>
  <c r="C66" i="7"/>
  <c r="C70" i="7"/>
  <c r="C71" i="7"/>
  <c r="C73" i="7"/>
  <c r="C117" i="7"/>
  <c r="C118" i="7"/>
  <c r="O116" i="7"/>
  <c r="I122" i="7"/>
  <c r="L187" i="7"/>
  <c r="E187" i="7"/>
  <c r="K187" i="7"/>
  <c r="C203" i="7"/>
  <c r="J204" i="7"/>
  <c r="J195" i="7" s="1"/>
  <c r="O205" i="7"/>
  <c r="H204" i="7"/>
  <c r="N204" i="7"/>
  <c r="N195" i="7" s="1"/>
  <c r="C227" i="7"/>
  <c r="F260" i="7"/>
  <c r="C271" i="7"/>
  <c r="G270" i="7"/>
  <c r="G269" i="7" s="1"/>
  <c r="C295" i="7"/>
  <c r="C296" i="7"/>
  <c r="C82" i="7"/>
  <c r="C85" i="7"/>
  <c r="C86" i="7"/>
  <c r="O89" i="7"/>
  <c r="O95" i="7"/>
  <c r="C146" i="7"/>
  <c r="C153" i="7"/>
  <c r="C169" i="7"/>
  <c r="O187" i="7"/>
  <c r="C201" i="7"/>
  <c r="C211" i="7"/>
  <c r="C219" i="7"/>
  <c r="C222" i="7"/>
  <c r="N231" i="7"/>
  <c r="K231" i="7"/>
  <c r="C239" i="7"/>
  <c r="C255" i="7"/>
  <c r="C258" i="7"/>
  <c r="L260" i="7"/>
  <c r="C267" i="7"/>
  <c r="C273" i="7"/>
  <c r="C274" i="7"/>
  <c r="C291" i="7"/>
  <c r="L36" i="7"/>
  <c r="C36" i="7" s="1"/>
  <c r="E20" i="7"/>
  <c r="M20" i="7"/>
  <c r="C28" i="7"/>
  <c r="C32" i="7"/>
  <c r="J54" i="7"/>
  <c r="J53" i="7" s="1"/>
  <c r="C107" i="7"/>
  <c r="C110" i="7"/>
  <c r="C123" i="7"/>
  <c r="C124" i="7"/>
  <c r="C134" i="7"/>
  <c r="C150" i="7"/>
  <c r="C158" i="7"/>
  <c r="C162" i="7"/>
  <c r="C163" i="7"/>
  <c r="C186" i="7"/>
  <c r="M204" i="7"/>
  <c r="M195" i="7" s="1"/>
  <c r="C215" i="7"/>
  <c r="C243" i="7"/>
  <c r="C245" i="7"/>
  <c r="H259" i="7"/>
  <c r="K270" i="7"/>
  <c r="K269" i="7" s="1"/>
  <c r="K230" i="7"/>
  <c r="L179" i="7"/>
  <c r="L174" i="7" s="1"/>
  <c r="L173" i="7" s="1"/>
  <c r="C44" i="7"/>
  <c r="L67" i="7"/>
  <c r="L53" i="7" s="1"/>
  <c r="C79" i="7"/>
  <c r="C115" i="7"/>
  <c r="F112" i="7"/>
  <c r="H83" i="7"/>
  <c r="F131" i="7"/>
  <c r="K130" i="7"/>
  <c r="C138" i="7"/>
  <c r="C178" i="7"/>
  <c r="F175" i="7"/>
  <c r="F174" i="7" s="1"/>
  <c r="E230" i="7"/>
  <c r="J231" i="7"/>
  <c r="M259" i="7"/>
  <c r="E54" i="7"/>
  <c r="E53" i="7" s="1"/>
  <c r="G173" i="7"/>
  <c r="C182" i="7"/>
  <c r="I198" i="7"/>
  <c r="C199" i="7"/>
  <c r="C43" i="7"/>
  <c r="G20" i="7"/>
  <c r="C23" i="7"/>
  <c r="C42" i="7"/>
  <c r="L76" i="7"/>
  <c r="C279" i="7"/>
  <c r="F276" i="7"/>
  <c r="F270" i="7" s="1"/>
  <c r="H54" i="7"/>
  <c r="H53" i="7" s="1"/>
  <c r="I58" i="7"/>
  <c r="C63" i="7"/>
  <c r="C65" i="7"/>
  <c r="C72" i="7"/>
  <c r="K76" i="7"/>
  <c r="O77" i="7"/>
  <c r="O76" i="7" s="1"/>
  <c r="I84" i="7"/>
  <c r="C88" i="7"/>
  <c r="C94" i="7"/>
  <c r="L103" i="7"/>
  <c r="O136" i="7"/>
  <c r="C143" i="7"/>
  <c r="O144" i="7"/>
  <c r="C155" i="7"/>
  <c r="C157" i="7"/>
  <c r="L160" i="7"/>
  <c r="C164" i="7"/>
  <c r="C171" i="7"/>
  <c r="H174" i="7"/>
  <c r="H173" i="7" s="1"/>
  <c r="C181" i="7"/>
  <c r="H195" i="7"/>
  <c r="L198" i="7"/>
  <c r="L196" i="7" s="1"/>
  <c r="E204" i="7"/>
  <c r="E195" i="7" s="1"/>
  <c r="C210" i="7"/>
  <c r="C221" i="7"/>
  <c r="C224" i="7"/>
  <c r="C226" i="7"/>
  <c r="G204" i="7"/>
  <c r="G195" i="7" s="1"/>
  <c r="K204" i="7"/>
  <c r="K195" i="7" s="1"/>
  <c r="C228" i="7"/>
  <c r="O238" i="7"/>
  <c r="O231" i="7" s="1"/>
  <c r="C248" i="7"/>
  <c r="I260" i="7"/>
  <c r="O264" i="7"/>
  <c r="L264" i="7"/>
  <c r="L259" i="7" s="1"/>
  <c r="L290" i="7"/>
  <c r="L288" i="7" s="1"/>
  <c r="C64" i="7"/>
  <c r="E83" i="7"/>
  <c r="I89" i="7"/>
  <c r="C96" i="7"/>
  <c r="C108" i="7"/>
  <c r="N130" i="7"/>
  <c r="L131" i="7"/>
  <c r="C139" i="7"/>
  <c r="H130" i="7"/>
  <c r="C149" i="7"/>
  <c r="C156" i="7"/>
  <c r="C172" i="7"/>
  <c r="C193" i="7"/>
  <c r="C212" i="7"/>
  <c r="C214" i="7"/>
  <c r="L216" i="7"/>
  <c r="C225" i="7"/>
  <c r="C229" i="7"/>
  <c r="G230" i="7"/>
  <c r="C240" i="7"/>
  <c r="C249" i="7"/>
  <c r="L252" i="7"/>
  <c r="L251" i="7" s="1"/>
  <c r="C265" i="7"/>
  <c r="C266" i="7"/>
  <c r="L270" i="7"/>
  <c r="L269" i="7" s="1"/>
  <c r="C284" i="7"/>
  <c r="C285" i="7"/>
  <c r="C57" i="7"/>
  <c r="C74" i="7"/>
  <c r="J76" i="7"/>
  <c r="N76" i="7"/>
  <c r="L84" i="7"/>
  <c r="M83" i="7"/>
  <c r="L89" i="7"/>
  <c r="G83" i="7"/>
  <c r="G75" i="7" s="1"/>
  <c r="I95" i="7"/>
  <c r="C101" i="7"/>
  <c r="C102" i="7"/>
  <c r="C105" i="7"/>
  <c r="O103" i="7"/>
  <c r="C113" i="7"/>
  <c r="C114" i="7"/>
  <c r="O112" i="7"/>
  <c r="L116" i="7"/>
  <c r="O122" i="7"/>
  <c r="C133" i="7"/>
  <c r="C140" i="7"/>
  <c r="L144" i="7"/>
  <c r="C148" i="7"/>
  <c r="L151" i="7"/>
  <c r="O160" i="7"/>
  <c r="C177" i="7"/>
  <c r="C190" i="7"/>
  <c r="C202" i="7"/>
  <c r="L205" i="7"/>
  <c r="C213" i="7"/>
  <c r="C218" i="7"/>
  <c r="O216" i="7"/>
  <c r="O204" i="7" s="1"/>
  <c r="C232" i="7"/>
  <c r="M231" i="7"/>
  <c r="C253" i="7"/>
  <c r="C254" i="7"/>
  <c r="J259" i="7"/>
  <c r="J230" i="7" s="1"/>
  <c r="F264" i="7"/>
  <c r="F259" i="7" s="1"/>
  <c r="I264" i="7"/>
  <c r="C277" i="7"/>
  <c r="C278" i="7"/>
  <c r="I283" i="7"/>
  <c r="C283" i="7" s="1"/>
  <c r="C31" i="7"/>
  <c r="O289" i="7"/>
  <c r="O288" i="7" s="1"/>
  <c r="O20" i="7"/>
  <c r="I20" i="7"/>
  <c r="K20" i="7"/>
  <c r="G53" i="7"/>
  <c r="F54" i="7"/>
  <c r="C22" i="7"/>
  <c r="C91" i="7"/>
  <c r="C129" i="7"/>
  <c r="F128" i="7"/>
  <c r="C128" i="7" s="1"/>
  <c r="C145" i="7"/>
  <c r="F144" i="7"/>
  <c r="I151" i="7"/>
  <c r="C152" i="7"/>
  <c r="I175" i="7"/>
  <c r="C176" i="7"/>
  <c r="C209" i="7"/>
  <c r="I205" i="7"/>
  <c r="C234" i="7"/>
  <c r="F233" i="7"/>
  <c r="C237" i="7"/>
  <c r="I235" i="7"/>
  <c r="C235" i="7" s="1"/>
  <c r="C250" i="7"/>
  <c r="F246" i="7"/>
  <c r="C246" i="7" s="1"/>
  <c r="C293" i="7"/>
  <c r="I290" i="7"/>
  <c r="C298" i="7"/>
  <c r="J20" i="7"/>
  <c r="N20" i="7"/>
  <c r="C55" i="7"/>
  <c r="C59" i="7"/>
  <c r="C80" i="7"/>
  <c r="C81" i="7"/>
  <c r="N83" i="7"/>
  <c r="O84" i="7"/>
  <c r="C92" i="7"/>
  <c r="C93" i="7"/>
  <c r="L95" i="7"/>
  <c r="C100" i="7"/>
  <c r="F116" i="7"/>
  <c r="I116" i="7"/>
  <c r="C120" i="7"/>
  <c r="C121" i="7"/>
  <c r="C125" i="7"/>
  <c r="F122" i="7"/>
  <c r="J130" i="7"/>
  <c r="M130" i="7"/>
  <c r="L136" i="7"/>
  <c r="C147" i="7"/>
  <c r="C159" i="7"/>
  <c r="J187" i="7"/>
  <c r="N187" i="7"/>
  <c r="C90" i="7"/>
  <c r="F89" i="7"/>
  <c r="C56" i="7"/>
  <c r="C60" i="7"/>
  <c r="J83" i="7"/>
  <c r="C106" i="7"/>
  <c r="F103" i="7"/>
  <c r="C127" i="7"/>
  <c r="I131" i="7"/>
  <c r="C132" i="7"/>
  <c r="C135" i="7"/>
  <c r="C141" i="7"/>
  <c r="O151" i="7"/>
  <c r="C161" i="7"/>
  <c r="F160" i="7"/>
  <c r="N174" i="7"/>
  <c r="N173" i="7" s="1"/>
  <c r="I179" i="7"/>
  <c r="C179" i="7" s="1"/>
  <c r="C180" i="7"/>
  <c r="C183" i="7"/>
  <c r="C68" i="7"/>
  <c r="F69" i="7"/>
  <c r="C78" i="7"/>
  <c r="F77" i="7"/>
  <c r="H20" i="7"/>
  <c r="C21" i="7"/>
  <c r="F84" i="7"/>
  <c r="C97" i="7"/>
  <c r="C98" i="7"/>
  <c r="F95" i="7"/>
  <c r="C104" i="7"/>
  <c r="I103" i="7"/>
  <c r="C109" i="7"/>
  <c r="E130" i="7"/>
  <c r="C137" i="7"/>
  <c r="F136" i="7"/>
  <c r="I144" i="7"/>
  <c r="C168" i="7"/>
  <c r="I166" i="7"/>
  <c r="C167" i="7"/>
  <c r="F184" i="7"/>
  <c r="F191" i="7"/>
  <c r="C191" i="7" s="1"/>
  <c r="C192" i="7"/>
  <c r="I196" i="7"/>
  <c r="C197" i="7"/>
  <c r="C242" i="7"/>
  <c r="F238" i="7"/>
  <c r="J270" i="7"/>
  <c r="J269" i="7" s="1"/>
  <c r="N270" i="7"/>
  <c r="N269" i="7" s="1"/>
  <c r="C282" i="7"/>
  <c r="F281" i="7"/>
  <c r="C281" i="7" s="1"/>
  <c r="C297" i="7"/>
  <c r="C206" i="7"/>
  <c r="F205" i="7"/>
  <c r="H231" i="7"/>
  <c r="H230" i="7" s="1"/>
  <c r="C241" i="7"/>
  <c r="I238" i="7"/>
  <c r="C244" i="7"/>
  <c r="F252" i="7"/>
  <c r="C256" i="7"/>
  <c r="C257" i="7"/>
  <c r="C272" i="7"/>
  <c r="C280" i="7"/>
  <c r="I184" i="7"/>
  <c r="C185" i="7"/>
  <c r="I188" i="7"/>
  <c r="I187" i="7" s="1"/>
  <c r="C189" i="7"/>
  <c r="O196" i="7"/>
  <c r="C200" i="7"/>
  <c r="C208" i="7"/>
  <c r="F216" i="7"/>
  <c r="I216" i="7"/>
  <c r="C217" i="7"/>
  <c r="C220" i="7"/>
  <c r="L231" i="7"/>
  <c r="C236" i="7"/>
  <c r="N259" i="7"/>
  <c r="N230" i="7" s="1"/>
  <c r="O260" i="7"/>
  <c r="C268" i="7"/>
  <c r="O270" i="7"/>
  <c r="O269" i="7" s="1"/>
  <c r="I270" i="7"/>
  <c r="I269" i="7" s="1"/>
  <c r="C292" i="7"/>
  <c r="C294" i="7"/>
  <c r="F290" i="7"/>
  <c r="F288" i="7" s="1"/>
  <c r="O298" i="6"/>
  <c r="L298" i="6"/>
  <c r="I298" i="6"/>
  <c r="F298" i="6"/>
  <c r="C298" i="6" s="1"/>
  <c r="O297" i="6"/>
  <c r="L297" i="6"/>
  <c r="I297" i="6"/>
  <c r="F297" i="6"/>
  <c r="C297" i="6"/>
  <c r="O296" i="6"/>
  <c r="L296" i="6"/>
  <c r="I296" i="6"/>
  <c r="F296" i="6"/>
  <c r="C296" i="6" s="1"/>
  <c r="O295" i="6"/>
  <c r="L295" i="6"/>
  <c r="I295" i="6"/>
  <c r="C295" i="6" s="1"/>
  <c r="F295" i="6"/>
  <c r="O294" i="6"/>
  <c r="L294" i="6"/>
  <c r="I294" i="6"/>
  <c r="F294" i="6"/>
  <c r="C294" i="6" s="1"/>
  <c r="O293" i="6"/>
  <c r="L293" i="6"/>
  <c r="I293" i="6"/>
  <c r="F293" i="6"/>
  <c r="C293" i="6"/>
  <c r="O292" i="6"/>
  <c r="L292" i="6"/>
  <c r="I292" i="6"/>
  <c r="F292" i="6"/>
  <c r="C292" i="6" s="1"/>
  <c r="O291" i="6"/>
  <c r="O290" i="6" s="1"/>
  <c r="L291" i="6"/>
  <c r="I291" i="6"/>
  <c r="I290" i="6" s="1"/>
  <c r="F291" i="6"/>
  <c r="N290" i="6"/>
  <c r="M290" i="6"/>
  <c r="L290" i="6"/>
  <c r="K290" i="6"/>
  <c r="J290" i="6"/>
  <c r="H290" i="6"/>
  <c r="G290" i="6"/>
  <c r="F290" i="6"/>
  <c r="E290" i="6"/>
  <c r="D290" i="6"/>
  <c r="O285" i="6"/>
  <c r="L285" i="6"/>
  <c r="I285" i="6"/>
  <c r="F285" i="6"/>
  <c r="C285" i="6"/>
  <c r="O284" i="6"/>
  <c r="L284" i="6"/>
  <c r="L283" i="6" s="1"/>
  <c r="I284" i="6"/>
  <c r="F284" i="6"/>
  <c r="F283" i="6" s="1"/>
  <c r="O283" i="6"/>
  <c r="N283" i="6"/>
  <c r="M283" i="6"/>
  <c r="K283" i="6"/>
  <c r="J283" i="6"/>
  <c r="I283" i="6"/>
  <c r="H283" i="6"/>
  <c r="G283" i="6"/>
  <c r="E283" i="6"/>
  <c r="D283" i="6"/>
  <c r="O282" i="6"/>
  <c r="L282" i="6"/>
  <c r="L281" i="6" s="1"/>
  <c r="I282" i="6"/>
  <c r="F282" i="6"/>
  <c r="C282" i="6" s="1"/>
  <c r="O281" i="6"/>
  <c r="N281" i="6"/>
  <c r="M281" i="6"/>
  <c r="K281" i="6"/>
  <c r="J281" i="6"/>
  <c r="I281" i="6"/>
  <c r="H281" i="6"/>
  <c r="G281" i="6"/>
  <c r="E281" i="6"/>
  <c r="D281" i="6"/>
  <c r="O280" i="6"/>
  <c r="L280" i="6"/>
  <c r="I280" i="6"/>
  <c r="F280" i="6"/>
  <c r="C280" i="6" s="1"/>
  <c r="O279" i="6"/>
  <c r="L279" i="6"/>
  <c r="I279" i="6"/>
  <c r="C279" i="6" s="1"/>
  <c r="F279" i="6"/>
  <c r="O278" i="6"/>
  <c r="L278" i="6"/>
  <c r="I278" i="6"/>
  <c r="F278" i="6"/>
  <c r="C278" i="6" s="1"/>
  <c r="O277" i="6"/>
  <c r="O276" i="6" s="1"/>
  <c r="L277" i="6"/>
  <c r="I277" i="6"/>
  <c r="I276" i="6" s="1"/>
  <c r="F277" i="6"/>
  <c r="C277" i="6"/>
  <c r="N276" i="6"/>
  <c r="M276" i="6"/>
  <c r="L276" i="6"/>
  <c r="K276" i="6"/>
  <c r="J276" i="6"/>
  <c r="H276" i="6"/>
  <c r="G276" i="6"/>
  <c r="F276" i="6"/>
  <c r="C276" i="6" s="1"/>
  <c r="E276" i="6"/>
  <c r="D276" i="6"/>
  <c r="O275" i="6"/>
  <c r="L275" i="6"/>
  <c r="I275" i="6"/>
  <c r="C275" i="6" s="1"/>
  <c r="F275" i="6"/>
  <c r="O274" i="6"/>
  <c r="L274" i="6"/>
  <c r="I274" i="6"/>
  <c r="F274" i="6"/>
  <c r="C274" i="6" s="1"/>
  <c r="O273" i="6"/>
  <c r="O272" i="6" s="1"/>
  <c r="L273" i="6"/>
  <c r="I273" i="6"/>
  <c r="I272" i="6" s="1"/>
  <c r="F273" i="6"/>
  <c r="C273" i="6"/>
  <c r="N272" i="6"/>
  <c r="M272" i="6"/>
  <c r="L272" i="6"/>
  <c r="K272" i="6"/>
  <c r="J272" i="6"/>
  <c r="H272" i="6"/>
  <c r="G272" i="6"/>
  <c r="F272" i="6"/>
  <c r="E272" i="6"/>
  <c r="D272" i="6"/>
  <c r="O271" i="6"/>
  <c r="L271" i="6"/>
  <c r="I271" i="6"/>
  <c r="F271" i="6"/>
  <c r="C271" i="6"/>
  <c r="N270" i="6"/>
  <c r="N269" i="6" s="1"/>
  <c r="M270" i="6"/>
  <c r="L270" i="6"/>
  <c r="L269" i="6" s="1"/>
  <c r="K270" i="6"/>
  <c r="J270" i="6"/>
  <c r="J269" i="6" s="1"/>
  <c r="H270" i="6"/>
  <c r="H269" i="6" s="1"/>
  <c r="G270" i="6"/>
  <c r="F270" i="6"/>
  <c r="E270" i="6"/>
  <c r="D270" i="6"/>
  <c r="D269" i="6" s="1"/>
  <c r="M269" i="6"/>
  <c r="K269" i="6"/>
  <c r="G269" i="6"/>
  <c r="E269" i="6"/>
  <c r="O268" i="6"/>
  <c r="L268" i="6"/>
  <c r="I268" i="6"/>
  <c r="F268" i="6"/>
  <c r="C268" i="6" s="1"/>
  <c r="O267" i="6"/>
  <c r="L267" i="6"/>
  <c r="I267" i="6"/>
  <c r="F267" i="6"/>
  <c r="C267" i="6"/>
  <c r="O266" i="6"/>
  <c r="L266" i="6"/>
  <c r="I266" i="6"/>
  <c r="F266" i="6"/>
  <c r="C266" i="6" s="1"/>
  <c r="O265" i="6"/>
  <c r="O264" i="6" s="1"/>
  <c r="L265" i="6"/>
  <c r="I265" i="6"/>
  <c r="I264" i="6" s="1"/>
  <c r="F265" i="6"/>
  <c r="N264" i="6"/>
  <c r="M264" i="6"/>
  <c r="L264" i="6"/>
  <c r="K264" i="6"/>
  <c r="J264" i="6"/>
  <c r="H264" i="6"/>
  <c r="G264" i="6"/>
  <c r="F264" i="6"/>
  <c r="E264" i="6"/>
  <c r="D264" i="6"/>
  <c r="O263" i="6"/>
  <c r="L263" i="6"/>
  <c r="I263" i="6"/>
  <c r="F263" i="6"/>
  <c r="C263" i="6"/>
  <c r="O262" i="6"/>
  <c r="L262" i="6"/>
  <c r="I262" i="6"/>
  <c r="F262" i="6"/>
  <c r="C262" i="6" s="1"/>
  <c r="O261" i="6"/>
  <c r="O260" i="6" s="1"/>
  <c r="O259" i="6" s="1"/>
  <c r="L261" i="6"/>
  <c r="I261" i="6"/>
  <c r="I260" i="6" s="1"/>
  <c r="F261" i="6"/>
  <c r="N260" i="6"/>
  <c r="N259" i="6" s="1"/>
  <c r="M260" i="6"/>
  <c r="L260" i="6"/>
  <c r="L259" i="6" s="1"/>
  <c r="K260" i="6"/>
  <c r="J260" i="6"/>
  <c r="J259" i="6" s="1"/>
  <c r="H260" i="6"/>
  <c r="H259" i="6" s="1"/>
  <c r="G260" i="6"/>
  <c r="F260" i="6"/>
  <c r="F259" i="6" s="1"/>
  <c r="E260" i="6"/>
  <c r="D260" i="6"/>
  <c r="D259" i="6" s="1"/>
  <c r="M259" i="6"/>
  <c r="K259" i="6"/>
  <c r="G259" i="6"/>
  <c r="E259" i="6"/>
  <c r="O258" i="6"/>
  <c r="L258" i="6"/>
  <c r="I258" i="6"/>
  <c r="F258" i="6"/>
  <c r="C258" i="6" s="1"/>
  <c r="O257" i="6"/>
  <c r="L257" i="6"/>
  <c r="I257" i="6"/>
  <c r="C257" i="6" s="1"/>
  <c r="F257" i="6"/>
  <c r="O256" i="6"/>
  <c r="L256" i="6"/>
  <c r="L252" i="6" s="1"/>
  <c r="L251" i="6" s="1"/>
  <c r="I256" i="6"/>
  <c r="F256" i="6"/>
  <c r="C256" i="6" s="1"/>
  <c r="O255" i="6"/>
  <c r="L255" i="6"/>
  <c r="I255" i="6"/>
  <c r="F255" i="6"/>
  <c r="C255" i="6"/>
  <c r="O254" i="6"/>
  <c r="L254" i="6"/>
  <c r="I254" i="6"/>
  <c r="F254" i="6"/>
  <c r="C254" i="6" s="1"/>
  <c r="O253" i="6"/>
  <c r="O252" i="6" s="1"/>
  <c r="O251" i="6" s="1"/>
  <c r="L253" i="6"/>
  <c r="I253" i="6"/>
  <c r="I252" i="6" s="1"/>
  <c r="I251" i="6" s="1"/>
  <c r="F253" i="6"/>
  <c r="N252" i="6"/>
  <c r="N251" i="6" s="1"/>
  <c r="M252" i="6"/>
  <c r="K252" i="6"/>
  <c r="J252" i="6"/>
  <c r="J251" i="6" s="1"/>
  <c r="H252" i="6"/>
  <c r="H251" i="6" s="1"/>
  <c r="G252" i="6"/>
  <c r="F252" i="6"/>
  <c r="F251" i="6" s="1"/>
  <c r="E252" i="6"/>
  <c r="D252" i="6"/>
  <c r="D251" i="6" s="1"/>
  <c r="M251" i="6"/>
  <c r="K251" i="6"/>
  <c r="G251" i="6"/>
  <c r="E251" i="6"/>
  <c r="O250" i="6"/>
  <c r="L250" i="6"/>
  <c r="I250" i="6"/>
  <c r="F250" i="6"/>
  <c r="C250" i="6" s="1"/>
  <c r="O249" i="6"/>
  <c r="L249" i="6"/>
  <c r="I249" i="6"/>
  <c r="C249" i="6" s="1"/>
  <c r="F249" i="6"/>
  <c r="O248" i="6"/>
  <c r="L248" i="6"/>
  <c r="I248" i="6"/>
  <c r="F248" i="6"/>
  <c r="C248" i="6" s="1"/>
  <c r="O247" i="6"/>
  <c r="O246" i="6" s="1"/>
  <c r="L247" i="6"/>
  <c r="I247" i="6"/>
  <c r="I246" i="6" s="1"/>
  <c r="F247" i="6"/>
  <c r="C247" i="6"/>
  <c r="N246" i="6"/>
  <c r="M246" i="6"/>
  <c r="L246" i="6"/>
  <c r="K246" i="6"/>
  <c r="J246" i="6"/>
  <c r="H246" i="6"/>
  <c r="G246" i="6"/>
  <c r="E246" i="6"/>
  <c r="D246" i="6"/>
  <c r="O245" i="6"/>
  <c r="L245" i="6"/>
  <c r="I245" i="6"/>
  <c r="C245" i="6" s="1"/>
  <c r="F245" i="6"/>
  <c r="O244" i="6"/>
  <c r="L244" i="6"/>
  <c r="I244" i="6"/>
  <c r="F244" i="6"/>
  <c r="C244" i="6" s="1"/>
  <c r="O243" i="6"/>
  <c r="L243" i="6"/>
  <c r="I243" i="6"/>
  <c r="F243" i="6"/>
  <c r="C243" i="6"/>
  <c r="O242" i="6"/>
  <c r="L242" i="6"/>
  <c r="I242" i="6"/>
  <c r="F242" i="6"/>
  <c r="C242" i="6" s="1"/>
  <c r="O241" i="6"/>
  <c r="L241" i="6"/>
  <c r="I241" i="6"/>
  <c r="C241" i="6" s="1"/>
  <c r="F241" i="6"/>
  <c r="O240" i="6"/>
  <c r="L240" i="6"/>
  <c r="I240" i="6"/>
  <c r="F240" i="6"/>
  <c r="C240" i="6" s="1"/>
  <c r="O239" i="6"/>
  <c r="O238" i="6" s="1"/>
  <c r="O231" i="6" s="1"/>
  <c r="O230" i="6" s="1"/>
  <c r="L239" i="6"/>
  <c r="I239" i="6"/>
  <c r="I238" i="6" s="1"/>
  <c r="F239" i="6"/>
  <c r="C239" i="6"/>
  <c r="N238" i="6"/>
  <c r="N231" i="6" s="1"/>
  <c r="N230" i="6" s="1"/>
  <c r="M238" i="6"/>
  <c r="L238" i="6"/>
  <c r="K238" i="6"/>
  <c r="J238" i="6"/>
  <c r="J231" i="6" s="1"/>
  <c r="J230" i="6" s="1"/>
  <c r="H238" i="6"/>
  <c r="H231" i="6" s="1"/>
  <c r="G238" i="6"/>
  <c r="E238" i="6"/>
  <c r="D238" i="6"/>
  <c r="D231" i="6" s="1"/>
  <c r="D230" i="6" s="1"/>
  <c r="O237" i="6"/>
  <c r="L237" i="6"/>
  <c r="I237" i="6"/>
  <c r="C237" i="6" s="1"/>
  <c r="F237" i="6"/>
  <c r="O236" i="6"/>
  <c r="L236" i="6"/>
  <c r="L235" i="6" s="1"/>
  <c r="I236" i="6"/>
  <c r="F236" i="6"/>
  <c r="F235" i="6" s="1"/>
  <c r="O235" i="6"/>
  <c r="N235" i="6"/>
  <c r="M235" i="6"/>
  <c r="K235" i="6"/>
  <c r="J235" i="6"/>
  <c r="H235" i="6"/>
  <c r="G235" i="6"/>
  <c r="E235" i="6"/>
  <c r="D235" i="6"/>
  <c r="O234" i="6"/>
  <c r="L234" i="6"/>
  <c r="L233" i="6" s="1"/>
  <c r="I234" i="6"/>
  <c r="F234" i="6"/>
  <c r="C234" i="6" s="1"/>
  <c r="O233" i="6"/>
  <c r="N233" i="6"/>
  <c r="M233" i="6"/>
  <c r="M231" i="6" s="1"/>
  <c r="M230" i="6" s="1"/>
  <c r="K233" i="6"/>
  <c r="J233" i="6"/>
  <c r="I233" i="6"/>
  <c r="H233" i="6"/>
  <c r="G233" i="6"/>
  <c r="E233" i="6"/>
  <c r="E231" i="6" s="1"/>
  <c r="E230" i="6" s="1"/>
  <c r="D233" i="6"/>
  <c r="O232" i="6"/>
  <c r="L232" i="6"/>
  <c r="I232" i="6"/>
  <c r="F232" i="6"/>
  <c r="K231" i="6"/>
  <c r="K230" i="6" s="1"/>
  <c r="G231" i="6"/>
  <c r="G230" i="6" s="1"/>
  <c r="O229" i="6"/>
  <c r="L229" i="6"/>
  <c r="I229" i="6"/>
  <c r="C229" i="6" s="1"/>
  <c r="F229" i="6"/>
  <c r="O228" i="6"/>
  <c r="L228" i="6"/>
  <c r="L227" i="6" s="1"/>
  <c r="I228" i="6"/>
  <c r="F228" i="6"/>
  <c r="F227" i="6" s="1"/>
  <c r="O227" i="6"/>
  <c r="N227" i="6"/>
  <c r="M227" i="6"/>
  <c r="K227" i="6"/>
  <c r="J227" i="6"/>
  <c r="I227" i="6"/>
  <c r="H227" i="6"/>
  <c r="G227" i="6"/>
  <c r="E227" i="6"/>
  <c r="D227" i="6"/>
  <c r="O226" i="6"/>
  <c r="L226" i="6"/>
  <c r="I226" i="6"/>
  <c r="F226" i="6"/>
  <c r="C226" i="6" s="1"/>
  <c r="O225" i="6"/>
  <c r="L225" i="6"/>
  <c r="I225" i="6"/>
  <c r="C225" i="6" s="1"/>
  <c r="F225" i="6"/>
  <c r="O224" i="6"/>
  <c r="L224" i="6"/>
  <c r="I224" i="6"/>
  <c r="F224" i="6"/>
  <c r="C224" i="6" s="1"/>
  <c r="O223" i="6"/>
  <c r="L223" i="6"/>
  <c r="I223" i="6"/>
  <c r="F223" i="6"/>
  <c r="C223" i="6"/>
  <c r="O222" i="6"/>
  <c r="L222" i="6"/>
  <c r="I222" i="6"/>
  <c r="F222" i="6"/>
  <c r="C222" i="6" s="1"/>
  <c r="O221" i="6"/>
  <c r="L221" i="6"/>
  <c r="I221" i="6"/>
  <c r="C221" i="6" s="1"/>
  <c r="F221" i="6"/>
  <c r="O220" i="6"/>
  <c r="L220" i="6"/>
  <c r="L216" i="6" s="1"/>
  <c r="I220" i="6"/>
  <c r="F220" i="6"/>
  <c r="C220" i="6" s="1"/>
  <c r="O219" i="6"/>
  <c r="L219" i="6"/>
  <c r="I219" i="6"/>
  <c r="F219" i="6"/>
  <c r="C219" i="6"/>
  <c r="O218" i="6"/>
  <c r="L218" i="6"/>
  <c r="I218" i="6"/>
  <c r="F218" i="6"/>
  <c r="C218" i="6" s="1"/>
  <c r="O217" i="6"/>
  <c r="O216" i="6" s="1"/>
  <c r="L217" i="6"/>
  <c r="I217" i="6"/>
  <c r="I216" i="6" s="1"/>
  <c r="F217" i="6"/>
  <c r="N216" i="6"/>
  <c r="M216" i="6"/>
  <c r="K216" i="6"/>
  <c r="J216" i="6"/>
  <c r="H216" i="6"/>
  <c r="G216" i="6"/>
  <c r="F216" i="6"/>
  <c r="C216" i="6" s="1"/>
  <c r="E216" i="6"/>
  <c r="D216" i="6"/>
  <c r="O215" i="6"/>
  <c r="L215" i="6"/>
  <c r="I215" i="6"/>
  <c r="F215" i="6"/>
  <c r="C215" i="6"/>
  <c r="O214" i="6"/>
  <c r="L214" i="6"/>
  <c r="I214" i="6"/>
  <c r="F214" i="6"/>
  <c r="C214" i="6" s="1"/>
  <c r="O213" i="6"/>
  <c r="L213" i="6"/>
  <c r="I213" i="6"/>
  <c r="C213" i="6" s="1"/>
  <c r="F213" i="6"/>
  <c r="O212" i="6"/>
  <c r="L212" i="6"/>
  <c r="I212" i="6"/>
  <c r="F212" i="6"/>
  <c r="C212" i="6" s="1"/>
  <c r="O211" i="6"/>
  <c r="L211" i="6"/>
  <c r="I211" i="6"/>
  <c r="F211" i="6"/>
  <c r="C211" i="6"/>
  <c r="O210" i="6"/>
  <c r="L210" i="6"/>
  <c r="I210" i="6"/>
  <c r="F210" i="6"/>
  <c r="C210" i="6" s="1"/>
  <c r="O209" i="6"/>
  <c r="L209" i="6"/>
  <c r="I209" i="6"/>
  <c r="C209" i="6" s="1"/>
  <c r="F209" i="6"/>
  <c r="O208" i="6"/>
  <c r="L208" i="6"/>
  <c r="I208" i="6"/>
  <c r="F208" i="6"/>
  <c r="C208" i="6" s="1"/>
  <c r="O207" i="6"/>
  <c r="O205" i="6" s="1"/>
  <c r="L207" i="6"/>
  <c r="I207" i="6"/>
  <c r="F207" i="6"/>
  <c r="C207" i="6"/>
  <c r="O206" i="6"/>
  <c r="L206" i="6"/>
  <c r="L205" i="6" s="1"/>
  <c r="L204" i="6" s="1"/>
  <c r="I206" i="6"/>
  <c r="F206" i="6"/>
  <c r="C206" i="6" s="1"/>
  <c r="N205" i="6"/>
  <c r="M205" i="6"/>
  <c r="M204" i="6" s="1"/>
  <c r="M195" i="6" s="1"/>
  <c r="M194" i="6" s="1"/>
  <c r="K205" i="6"/>
  <c r="K204" i="6" s="1"/>
  <c r="J205" i="6"/>
  <c r="I205" i="6"/>
  <c r="H205" i="6"/>
  <c r="G205" i="6"/>
  <c r="G204" i="6" s="1"/>
  <c r="E205" i="6"/>
  <c r="E204" i="6" s="1"/>
  <c r="E195" i="6" s="1"/>
  <c r="D205" i="6"/>
  <c r="N204" i="6"/>
  <c r="J204" i="6"/>
  <c r="H204" i="6"/>
  <c r="D204" i="6"/>
  <c r="O203" i="6"/>
  <c r="L203" i="6"/>
  <c r="I203" i="6"/>
  <c r="F203" i="6"/>
  <c r="C203" i="6"/>
  <c r="O202" i="6"/>
  <c r="L202" i="6"/>
  <c r="I202" i="6"/>
  <c r="F202" i="6"/>
  <c r="C202" i="6" s="1"/>
  <c r="O201" i="6"/>
  <c r="L201" i="6"/>
  <c r="I201" i="6"/>
  <c r="C201" i="6" s="1"/>
  <c r="F201" i="6"/>
  <c r="O200" i="6"/>
  <c r="L200" i="6"/>
  <c r="I200" i="6"/>
  <c r="F200" i="6"/>
  <c r="C200" i="6" s="1"/>
  <c r="O199" i="6"/>
  <c r="O198" i="6" s="1"/>
  <c r="L199" i="6"/>
  <c r="I199" i="6"/>
  <c r="I198" i="6" s="1"/>
  <c r="F199" i="6"/>
  <c r="C199" i="6"/>
  <c r="N198" i="6"/>
  <c r="M198" i="6"/>
  <c r="L198" i="6"/>
  <c r="L196" i="6" s="1"/>
  <c r="L195" i="6" s="1"/>
  <c r="K198" i="6"/>
  <c r="J198" i="6"/>
  <c r="H198" i="6"/>
  <c r="H196" i="6" s="1"/>
  <c r="H195" i="6" s="1"/>
  <c r="G198" i="6"/>
  <c r="F198" i="6"/>
  <c r="E198" i="6"/>
  <c r="D198" i="6"/>
  <c r="D196" i="6" s="1"/>
  <c r="D195" i="6" s="1"/>
  <c r="D194" i="6" s="1"/>
  <c r="O197" i="6"/>
  <c r="O196" i="6" s="1"/>
  <c r="L197" i="6"/>
  <c r="I197" i="6"/>
  <c r="F197" i="6"/>
  <c r="N196" i="6"/>
  <c r="N195" i="6" s="1"/>
  <c r="N194" i="6" s="1"/>
  <c r="M196" i="6"/>
  <c r="K196" i="6"/>
  <c r="J196" i="6"/>
  <c r="J195" i="6" s="1"/>
  <c r="G196" i="6"/>
  <c r="F196" i="6"/>
  <c r="E196" i="6"/>
  <c r="K195" i="6"/>
  <c r="K194" i="6" s="1"/>
  <c r="G195" i="6"/>
  <c r="G194" i="6" s="1"/>
  <c r="O193" i="6"/>
  <c r="O192" i="6" s="1"/>
  <c r="O191" i="6" s="1"/>
  <c r="L193" i="6"/>
  <c r="I193" i="6"/>
  <c r="I192" i="6" s="1"/>
  <c r="F193" i="6"/>
  <c r="N192" i="6"/>
  <c r="N191" i="6" s="1"/>
  <c r="M192" i="6"/>
  <c r="L192" i="6"/>
  <c r="L191" i="6" s="1"/>
  <c r="K192" i="6"/>
  <c r="J192" i="6"/>
  <c r="J191" i="6" s="1"/>
  <c r="H192" i="6"/>
  <c r="H191" i="6" s="1"/>
  <c r="G192" i="6"/>
  <c r="F192" i="6"/>
  <c r="E192" i="6"/>
  <c r="D192" i="6"/>
  <c r="M191" i="6"/>
  <c r="K191" i="6"/>
  <c r="I191" i="6"/>
  <c r="G191" i="6"/>
  <c r="E191" i="6"/>
  <c r="D191" i="6"/>
  <c r="O190" i="6"/>
  <c r="L190" i="6"/>
  <c r="I190" i="6"/>
  <c r="F190" i="6"/>
  <c r="C190" i="6" s="1"/>
  <c r="O189" i="6"/>
  <c r="L189" i="6"/>
  <c r="L188" i="6" s="1"/>
  <c r="L187" i="6" s="1"/>
  <c r="I189" i="6"/>
  <c r="C189" i="6" s="1"/>
  <c r="F189" i="6"/>
  <c r="O188" i="6"/>
  <c r="O187" i="6" s="1"/>
  <c r="N188" i="6"/>
  <c r="N187" i="6" s="1"/>
  <c r="M188" i="6"/>
  <c r="K188" i="6"/>
  <c r="K187" i="6" s="1"/>
  <c r="J188" i="6"/>
  <c r="J187" i="6" s="1"/>
  <c r="H188" i="6"/>
  <c r="G188" i="6"/>
  <c r="G187" i="6" s="1"/>
  <c r="F188" i="6"/>
  <c r="E188" i="6"/>
  <c r="D188" i="6"/>
  <c r="M187" i="6"/>
  <c r="H187" i="6"/>
  <c r="E187" i="6"/>
  <c r="D187" i="6"/>
  <c r="O186" i="6"/>
  <c r="L186" i="6"/>
  <c r="I186" i="6"/>
  <c r="F186" i="6"/>
  <c r="C186" i="6" s="1"/>
  <c r="O185" i="6"/>
  <c r="L185" i="6"/>
  <c r="L184" i="6" s="1"/>
  <c r="I185" i="6"/>
  <c r="C185" i="6" s="1"/>
  <c r="F185" i="6"/>
  <c r="O184" i="6"/>
  <c r="N184" i="6"/>
  <c r="M184" i="6"/>
  <c r="K184" i="6"/>
  <c r="J184" i="6"/>
  <c r="H184" i="6"/>
  <c r="G184" i="6"/>
  <c r="F184" i="6"/>
  <c r="E184" i="6"/>
  <c r="D184" i="6"/>
  <c r="O183" i="6"/>
  <c r="L183" i="6"/>
  <c r="I183" i="6"/>
  <c r="F183" i="6"/>
  <c r="C183" i="6" s="1"/>
  <c r="O182" i="6"/>
  <c r="L182" i="6"/>
  <c r="I182" i="6"/>
  <c r="F182" i="6"/>
  <c r="C182" i="6" s="1"/>
  <c r="O181" i="6"/>
  <c r="L181" i="6"/>
  <c r="I181" i="6"/>
  <c r="C181" i="6" s="1"/>
  <c r="F181" i="6"/>
  <c r="O180" i="6"/>
  <c r="O179" i="6" s="1"/>
  <c r="L180" i="6"/>
  <c r="I180" i="6"/>
  <c r="F180" i="6"/>
  <c r="F179" i="6" s="1"/>
  <c r="C180" i="6"/>
  <c r="N179" i="6"/>
  <c r="M179" i="6"/>
  <c r="L179" i="6"/>
  <c r="K179" i="6"/>
  <c r="J179" i="6"/>
  <c r="H179" i="6"/>
  <c r="G179" i="6"/>
  <c r="E179" i="6"/>
  <c r="D179" i="6"/>
  <c r="O178" i="6"/>
  <c r="L178" i="6"/>
  <c r="I178" i="6"/>
  <c r="F178" i="6"/>
  <c r="C178" i="6" s="1"/>
  <c r="O177" i="6"/>
  <c r="L177" i="6"/>
  <c r="I177" i="6"/>
  <c r="C177" i="6" s="1"/>
  <c r="F177" i="6"/>
  <c r="O176" i="6"/>
  <c r="O175" i="6" s="1"/>
  <c r="L176" i="6"/>
  <c r="I176" i="6"/>
  <c r="F176" i="6"/>
  <c r="F175" i="6" s="1"/>
  <c r="C176" i="6"/>
  <c r="N175" i="6"/>
  <c r="M175" i="6"/>
  <c r="L175" i="6"/>
  <c r="L174" i="6" s="1"/>
  <c r="K175" i="6"/>
  <c r="K174" i="6" s="1"/>
  <c r="K173" i="6" s="1"/>
  <c r="J175" i="6"/>
  <c r="H175" i="6"/>
  <c r="H174" i="6" s="1"/>
  <c r="H173" i="6" s="1"/>
  <c r="G175" i="6"/>
  <c r="G174" i="6" s="1"/>
  <c r="G173" i="6" s="1"/>
  <c r="E175" i="6"/>
  <c r="D175" i="6"/>
  <c r="D174" i="6" s="1"/>
  <c r="D173" i="6" s="1"/>
  <c r="N174" i="6"/>
  <c r="M174" i="6"/>
  <c r="M173" i="6" s="1"/>
  <c r="J174" i="6"/>
  <c r="E174" i="6"/>
  <c r="E173" i="6" s="1"/>
  <c r="N173" i="6"/>
  <c r="J173" i="6"/>
  <c r="O172" i="6"/>
  <c r="L172" i="6"/>
  <c r="I172" i="6"/>
  <c r="F172" i="6"/>
  <c r="C172" i="6"/>
  <c r="O171" i="6"/>
  <c r="L171" i="6"/>
  <c r="I171" i="6"/>
  <c r="F171" i="6"/>
  <c r="C171" i="6" s="1"/>
  <c r="O170" i="6"/>
  <c r="L170" i="6"/>
  <c r="I170" i="6"/>
  <c r="F170" i="6"/>
  <c r="C170" i="6" s="1"/>
  <c r="O169" i="6"/>
  <c r="L169" i="6"/>
  <c r="L166" i="6" s="1"/>
  <c r="L165" i="6" s="1"/>
  <c r="I169" i="6"/>
  <c r="C169" i="6" s="1"/>
  <c r="F169" i="6"/>
  <c r="O168" i="6"/>
  <c r="L168" i="6"/>
  <c r="I168" i="6"/>
  <c r="F168" i="6"/>
  <c r="C168" i="6"/>
  <c r="O167" i="6"/>
  <c r="O166" i="6" s="1"/>
  <c r="O165" i="6" s="1"/>
  <c r="L167" i="6"/>
  <c r="I167" i="6"/>
  <c r="F167" i="6"/>
  <c r="F166" i="6" s="1"/>
  <c r="N166" i="6"/>
  <c r="M166" i="6"/>
  <c r="M165" i="6" s="1"/>
  <c r="K166" i="6"/>
  <c r="J166" i="6"/>
  <c r="I166" i="6"/>
  <c r="I165" i="6" s="1"/>
  <c r="H166" i="6"/>
  <c r="H165" i="6" s="1"/>
  <c r="G166" i="6"/>
  <c r="E166" i="6"/>
  <c r="E165" i="6" s="1"/>
  <c r="D166" i="6"/>
  <c r="D165" i="6" s="1"/>
  <c r="N165" i="6"/>
  <c r="K165" i="6"/>
  <c r="J165" i="6"/>
  <c r="G165" i="6"/>
  <c r="O164" i="6"/>
  <c r="L164" i="6"/>
  <c r="I164" i="6"/>
  <c r="F164" i="6"/>
  <c r="C164" i="6"/>
  <c r="O163" i="6"/>
  <c r="L163" i="6"/>
  <c r="I163" i="6"/>
  <c r="F163" i="6"/>
  <c r="C163" i="6" s="1"/>
  <c r="O162" i="6"/>
  <c r="L162" i="6"/>
  <c r="I162" i="6"/>
  <c r="F162" i="6"/>
  <c r="C162" i="6" s="1"/>
  <c r="O161" i="6"/>
  <c r="L161" i="6"/>
  <c r="L160" i="6" s="1"/>
  <c r="I161" i="6"/>
  <c r="C161" i="6" s="1"/>
  <c r="F161" i="6"/>
  <c r="O160" i="6"/>
  <c r="N160" i="6"/>
  <c r="M160" i="6"/>
  <c r="K160" i="6"/>
  <c r="J160" i="6"/>
  <c r="H160" i="6"/>
  <c r="G160" i="6"/>
  <c r="F160" i="6"/>
  <c r="E160" i="6"/>
  <c r="D160" i="6"/>
  <c r="O159" i="6"/>
  <c r="L159" i="6"/>
  <c r="I159" i="6"/>
  <c r="F159" i="6"/>
  <c r="C159" i="6" s="1"/>
  <c r="O158" i="6"/>
  <c r="L158" i="6"/>
  <c r="I158" i="6"/>
  <c r="F158" i="6"/>
  <c r="C158" i="6" s="1"/>
  <c r="O157" i="6"/>
  <c r="L157" i="6"/>
  <c r="I157" i="6"/>
  <c r="C157" i="6" s="1"/>
  <c r="F157" i="6"/>
  <c r="O156" i="6"/>
  <c r="L156" i="6"/>
  <c r="I156" i="6"/>
  <c r="F156" i="6"/>
  <c r="C156" i="6"/>
  <c r="O155" i="6"/>
  <c r="L155" i="6"/>
  <c r="I155" i="6"/>
  <c r="F155" i="6"/>
  <c r="C155" i="6" s="1"/>
  <c r="O154" i="6"/>
  <c r="L154" i="6"/>
  <c r="I154" i="6"/>
  <c r="F154" i="6"/>
  <c r="C154" i="6" s="1"/>
  <c r="O153" i="6"/>
  <c r="L153" i="6"/>
  <c r="I153" i="6"/>
  <c r="C153" i="6" s="1"/>
  <c r="F153" i="6"/>
  <c r="O152" i="6"/>
  <c r="O151" i="6" s="1"/>
  <c r="L152" i="6"/>
  <c r="I152" i="6"/>
  <c r="F152" i="6"/>
  <c r="F151" i="6" s="1"/>
  <c r="C152" i="6"/>
  <c r="N151" i="6"/>
  <c r="M151" i="6"/>
  <c r="L151" i="6"/>
  <c r="K151" i="6"/>
  <c r="J151" i="6"/>
  <c r="H151" i="6"/>
  <c r="G151" i="6"/>
  <c r="E151" i="6"/>
  <c r="D151" i="6"/>
  <c r="O150" i="6"/>
  <c r="L150" i="6"/>
  <c r="I150" i="6"/>
  <c r="F150" i="6"/>
  <c r="C150" i="6" s="1"/>
  <c r="O149" i="6"/>
  <c r="L149" i="6"/>
  <c r="I149" i="6"/>
  <c r="C149" i="6" s="1"/>
  <c r="F149" i="6"/>
  <c r="O148" i="6"/>
  <c r="L148" i="6"/>
  <c r="I148" i="6"/>
  <c r="F148" i="6"/>
  <c r="C148" i="6"/>
  <c r="O147" i="6"/>
  <c r="L147" i="6"/>
  <c r="I147" i="6"/>
  <c r="F147" i="6"/>
  <c r="C147" i="6" s="1"/>
  <c r="O146" i="6"/>
  <c r="L146" i="6"/>
  <c r="I146" i="6"/>
  <c r="F146" i="6"/>
  <c r="C146" i="6" s="1"/>
  <c r="O145" i="6"/>
  <c r="L145" i="6"/>
  <c r="L144" i="6" s="1"/>
  <c r="I145" i="6"/>
  <c r="C145" i="6" s="1"/>
  <c r="F145" i="6"/>
  <c r="O144" i="6"/>
  <c r="N144" i="6"/>
  <c r="M144" i="6"/>
  <c r="K144" i="6"/>
  <c r="J144" i="6"/>
  <c r="H144" i="6"/>
  <c r="G144" i="6"/>
  <c r="E144" i="6"/>
  <c r="D144" i="6"/>
  <c r="O143" i="6"/>
  <c r="O141" i="6" s="1"/>
  <c r="L143" i="6"/>
  <c r="I143" i="6"/>
  <c r="F143" i="6"/>
  <c r="C143" i="6" s="1"/>
  <c r="O142" i="6"/>
  <c r="L142" i="6"/>
  <c r="L141" i="6" s="1"/>
  <c r="I142" i="6"/>
  <c r="I141" i="6" s="1"/>
  <c r="F142" i="6"/>
  <c r="C142" i="6" s="1"/>
  <c r="N141" i="6"/>
  <c r="M141" i="6"/>
  <c r="K141" i="6"/>
  <c r="J141" i="6"/>
  <c r="H141" i="6"/>
  <c r="G141" i="6"/>
  <c r="F141" i="6"/>
  <c r="C141" i="6" s="1"/>
  <c r="E141" i="6"/>
  <c r="D141" i="6"/>
  <c r="O140" i="6"/>
  <c r="L140" i="6"/>
  <c r="I140" i="6"/>
  <c r="F140" i="6"/>
  <c r="C140" i="6"/>
  <c r="O139" i="6"/>
  <c r="L139" i="6"/>
  <c r="I139" i="6"/>
  <c r="F139" i="6"/>
  <c r="C139" i="6" s="1"/>
  <c r="O138" i="6"/>
  <c r="L138" i="6"/>
  <c r="I138" i="6"/>
  <c r="F138" i="6"/>
  <c r="C138" i="6" s="1"/>
  <c r="O137" i="6"/>
  <c r="L137" i="6"/>
  <c r="L136" i="6" s="1"/>
  <c r="I137" i="6"/>
  <c r="C137" i="6" s="1"/>
  <c r="F137" i="6"/>
  <c r="O136" i="6"/>
  <c r="N136" i="6"/>
  <c r="N130" i="6" s="1"/>
  <c r="M136" i="6"/>
  <c r="K136" i="6"/>
  <c r="J136" i="6"/>
  <c r="J130" i="6" s="1"/>
  <c r="H136" i="6"/>
  <c r="G136" i="6"/>
  <c r="E136" i="6"/>
  <c r="D136" i="6"/>
  <c r="O135" i="6"/>
  <c r="L135" i="6"/>
  <c r="I135" i="6"/>
  <c r="F135" i="6"/>
  <c r="C135" i="6" s="1"/>
  <c r="O134" i="6"/>
  <c r="L134" i="6"/>
  <c r="I134" i="6"/>
  <c r="F134" i="6"/>
  <c r="C134" i="6" s="1"/>
  <c r="O133" i="6"/>
  <c r="L133" i="6"/>
  <c r="I133" i="6"/>
  <c r="C133" i="6" s="1"/>
  <c r="F133" i="6"/>
  <c r="O132" i="6"/>
  <c r="O131" i="6" s="1"/>
  <c r="O130" i="6" s="1"/>
  <c r="L132" i="6"/>
  <c r="I132" i="6"/>
  <c r="F132" i="6"/>
  <c r="F131" i="6" s="1"/>
  <c r="C132" i="6"/>
  <c r="N131" i="6"/>
  <c r="M131" i="6"/>
  <c r="L131" i="6"/>
  <c r="L130" i="6" s="1"/>
  <c r="K131" i="6"/>
  <c r="K130" i="6" s="1"/>
  <c r="J131" i="6"/>
  <c r="H131" i="6"/>
  <c r="H130" i="6" s="1"/>
  <c r="G131" i="6"/>
  <c r="G130" i="6" s="1"/>
  <c r="E131" i="6"/>
  <c r="D131" i="6"/>
  <c r="D130" i="6" s="1"/>
  <c r="M130" i="6"/>
  <c r="E130" i="6"/>
  <c r="O129" i="6"/>
  <c r="L129" i="6"/>
  <c r="L128" i="6" s="1"/>
  <c r="I129" i="6"/>
  <c r="C129" i="6" s="1"/>
  <c r="F129" i="6"/>
  <c r="O128" i="6"/>
  <c r="N128" i="6"/>
  <c r="M128" i="6"/>
  <c r="K128" i="6"/>
  <c r="J128" i="6"/>
  <c r="H128" i="6"/>
  <c r="G128" i="6"/>
  <c r="F128" i="6"/>
  <c r="E128" i="6"/>
  <c r="D128" i="6"/>
  <c r="O127" i="6"/>
  <c r="L127" i="6"/>
  <c r="I127" i="6"/>
  <c r="F127" i="6"/>
  <c r="C127" i="6" s="1"/>
  <c r="O126" i="6"/>
  <c r="L126" i="6"/>
  <c r="I126" i="6"/>
  <c r="F126" i="6"/>
  <c r="C126" i="6" s="1"/>
  <c r="O125" i="6"/>
  <c r="L125" i="6"/>
  <c r="L122" i="6" s="1"/>
  <c r="I125" i="6"/>
  <c r="F125" i="6"/>
  <c r="O124" i="6"/>
  <c r="L124" i="6"/>
  <c r="I124" i="6"/>
  <c r="F124" i="6"/>
  <c r="C124" i="6"/>
  <c r="O123" i="6"/>
  <c r="O122" i="6" s="1"/>
  <c r="L123" i="6"/>
  <c r="I123" i="6"/>
  <c r="F123" i="6"/>
  <c r="N122" i="6"/>
  <c r="M122" i="6"/>
  <c r="K122" i="6"/>
  <c r="J122" i="6"/>
  <c r="I122" i="6"/>
  <c r="H122" i="6"/>
  <c r="G122" i="6"/>
  <c r="E122" i="6"/>
  <c r="D122" i="6"/>
  <c r="O121" i="6"/>
  <c r="L121" i="6"/>
  <c r="I121" i="6"/>
  <c r="C121" i="6" s="1"/>
  <c r="F121" i="6"/>
  <c r="O120" i="6"/>
  <c r="L120" i="6"/>
  <c r="I120" i="6"/>
  <c r="F120" i="6"/>
  <c r="C120" i="6"/>
  <c r="O119" i="6"/>
  <c r="L119" i="6"/>
  <c r="I119" i="6"/>
  <c r="F119" i="6"/>
  <c r="C119" i="6" s="1"/>
  <c r="O118" i="6"/>
  <c r="L118" i="6"/>
  <c r="I118" i="6"/>
  <c r="F118" i="6"/>
  <c r="O117" i="6"/>
  <c r="L117" i="6"/>
  <c r="L116" i="6" s="1"/>
  <c r="I117" i="6"/>
  <c r="F117" i="6"/>
  <c r="O116" i="6"/>
  <c r="N116" i="6"/>
  <c r="M116" i="6"/>
  <c r="K116" i="6"/>
  <c r="J116" i="6"/>
  <c r="H116" i="6"/>
  <c r="G116" i="6"/>
  <c r="F116" i="6"/>
  <c r="E116" i="6"/>
  <c r="D116" i="6"/>
  <c r="O115" i="6"/>
  <c r="L115" i="6"/>
  <c r="I115" i="6"/>
  <c r="F115" i="6"/>
  <c r="C115" i="6" s="1"/>
  <c r="O114" i="6"/>
  <c r="L114" i="6"/>
  <c r="I114" i="6"/>
  <c r="F114" i="6"/>
  <c r="O113" i="6"/>
  <c r="L113" i="6"/>
  <c r="L112" i="6" s="1"/>
  <c r="I113" i="6"/>
  <c r="F113" i="6"/>
  <c r="O112" i="6"/>
  <c r="N112" i="6"/>
  <c r="M112" i="6"/>
  <c r="K112" i="6"/>
  <c r="J112" i="6"/>
  <c r="H112" i="6"/>
  <c r="G112" i="6"/>
  <c r="E112" i="6"/>
  <c r="D112" i="6"/>
  <c r="O111" i="6"/>
  <c r="L111" i="6"/>
  <c r="I111" i="6"/>
  <c r="F111" i="6"/>
  <c r="C111" i="6" s="1"/>
  <c r="O110" i="6"/>
  <c r="L110" i="6"/>
  <c r="I110" i="6"/>
  <c r="F110" i="6"/>
  <c r="O109" i="6"/>
  <c r="L109" i="6"/>
  <c r="I109" i="6"/>
  <c r="C109" i="6" s="1"/>
  <c r="F109" i="6"/>
  <c r="O108" i="6"/>
  <c r="L108" i="6"/>
  <c r="C108" i="6" s="1"/>
  <c r="I108" i="6"/>
  <c r="F108" i="6"/>
  <c r="O107" i="6"/>
  <c r="L107" i="6"/>
  <c r="I107" i="6"/>
  <c r="F107" i="6"/>
  <c r="C107" i="6"/>
  <c r="O106" i="6"/>
  <c r="L106" i="6"/>
  <c r="I106" i="6"/>
  <c r="F106" i="6"/>
  <c r="C106" i="6" s="1"/>
  <c r="O105" i="6"/>
  <c r="L105" i="6"/>
  <c r="I105" i="6"/>
  <c r="F105" i="6"/>
  <c r="O104" i="6"/>
  <c r="O103" i="6" s="1"/>
  <c r="O83" i="6" s="1"/>
  <c r="L104" i="6"/>
  <c r="I104" i="6"/>
  <c r="F104" i="6"/>
  <c r="F103" i="6" s="1"/>
  <c r="C104" i="6"/>
  <c r="N103" i="6"/>
  <c r="M103" i="6"/>
  <c r="L103" i="6"/>
  <c r="K103" i="6"/>
  <c r="J103" i="6"/>
  <c r="H103" i="6"/>
  <c r="H83" i="6" s="1"/>
  <c r="H75" i="6" s="1"/>
  <c r="G103" i="6"/>
  <c r="E103" i="6"/>
  <c r="D103" i="6"/>
  <c r="O102" i="6"/>
  <c r="L102" i="6"/>
  <c r="I102" i="6"/>
  <c r="F102" i="6"/>
  <c r="C102" i="6" s="1"/>
  <c r="O101" i="6"/>
  <c r="L101" i="6"/>
  <c r="I101" i="6"/>
  <c r="C101" i="6" s="1"/>
  <c r="F101" i="6"/>
  <c r="O100" i="6"/>
  <c r="L100" i="6"/>
  <c r="I100" i="6"/>
  <c r="F100" i="6"/>
  <c r="C100" i="6"/>
  <c r="O99" i="6"/>
  <c r="L99" i="6"/>
  <c r="I99" i="6"/>
  <c r="F99" i="6"/>
  <c r="C99" i="6" s="1"/>
  <c r="O98" i="6"/>
  <c r="L98" i="6"/>
  <c r="I98" i="6"/>
  <c r="F98" i="6"/>
  <c r="O97" i="6"/>
  <c r="L97" i="6"/>
  <c r="I97" i="6"/>
  <c r="F97" i="6"/>
  <c r="O96" i="6"/>
  <c r="L96" i="6"/>
  <c r="C96" i="6" s="1"/>
  <c r="I96" i="6"/>
  <c r="F96" i="6"/>
  <c r="O95" i="6"/>
  <c r="N95" i="6"/>
  <c r="M95" i="6"/>
  <c r="K95" i="6"/>
  <c r="J95" i="6"/>
  <c r="H95" i="6"/>
  <c r="G95" i="6"/>
  <c r="E95" i="6"/>
  <c r="D95" i="6"/>
  <c r="O94" i="6"/>
  <c r="L94" i="6"/>
  <c r="I94" i="6"/>
  <c r="F94" i="6"/>
  <c r="O93" i="6"/>
  <c r="L93" i="6"/>
  <c r="I93" i="6"/>
  <c r="C93" i="6" s="1"/>
  <c r="F93" i="6"/>
  <c r="O92" i="6"/>
  <c r="L92" i="6"/>
  <c r="C92" i="6" s="1"/>
  <c r="I92" i="6"/>
  <c r="F92" i="6"/>
  <c r="O91" i="6"/>
  <c r="O89" i="6" s="1"/>
  <c r="L91" i="6"/>
  <c r="I91" i="6"/>
  <c r="F91" i="6"/>
  <c r="C91" i="6"/>
  <c r="O90" i="6"/>
  <c r="L90" i="6"/>
  <c r="I90" i="6"/>
  <c r="F90" i="6"/>
  <c r="C90" i="6" s="1"/>
  <c r="N89" i="6"/>
  <c r="M89" i="6"/>
  <c r="M83" i="6" s="1"/>
  <c r="K89" i="6"/>
  <c r="J89" i="6"/>
  <c r="I89" i="6"/>
  <c r="H89" i="6"/>
  <c r="G89" i="6"/>
  <c r="F89" i="6"/>
  <c r="E89" i="6"/>
  <c r="E83" i="6" s="1"/>
  <c r="E75" i="6" s="1"/>
  <c r="D89" i="6"/>
  <c r="O88" i="6"/>
  <c r="L88" i="6"/>
  <c r="C88" i="6" s="1"/>
  <c r="I88" i="6"/>
  <c r="F88" i="6"/>
  <c r="O87" i="6"/>
  <c r="L87" i="6"/>
  <c r="I87" i="6"/>
  <c r="F87" i="6"/>
  <c r="C87" i="6"/>
  <c r="O86" i="6"/>
  <c r="L86" i="6"/>
  <c r="I86" i="6"/>
  <c r="F86" i="6"/>
  <c r="C86" i="6" s="1"/>
  <c r="O85" i="6"/>
  <c r="L85" i="6"/>
  <c r="I85" i="6"/>
  <c r="F85" i="6"/>
  <c r="O84" i="6"/>
  <c r="N84" i="6"/>
  <c r="M84" i="6"/>
  <c r="K84" i="6"/>
  <c r="K83" i="6" s="1"/>
  <c r="J84" i="6"/>
  <c r="J83" i="6" s="1"/>
  <c r="H84" i="6"/>
  <c r="G84" i="6"/>
  <c r="F84" i="6"/>
  <c r="E84" i="6"/>
  <c r="D84" i="6"/>
  <c r="G83" i="6"/>
  <c r="D83" i="6"/>
  <c r="O82" i="6"/>
  <c r="L82" i="6"/>
  <c r="I82" i="6"/>
  <c r="F82" i="6"/>
  <c r="O81" i="6"/>
  <c r="L81" i="6"/>
  <c r="L80" i="6" s="1"/>
  <c r="I81" i="6"/>
  <c r="F81" i="6"/>
  <c r="O80" i="6"/>
  <c r="N80" i="6"/>
  <c r="M80" i="6"/>
  <c r="K80" i="6"/>
  <c r="J80" i="6"/>
  <c r="H80" i="6"/>
  <c r="G80" i="6"/>
  <c r="G76" i="6" s="1"/>
  <c r="G75" i="6" s="1"/>
  <c r="F80" i="6"/>
  <c r="E80" i="6"/>
  <c r="D80" i="6"/>
  <c r="O79" i="6"/>
  <c r="O77" i="6" s="1"/>
  <c r="L79" i="6"/>
  <c r="I79" i="6"/>
  <c r="F79" i="6"/>
  <c r="C79" i="6" s="1"/>
  <c r="O78" i="6"/>
  <c r="L78" i="6"/>
  <c r="L77" i="6" s="1"/>
  <c r="L76" i="6" s="1"/>
  <c r="I78" i="6"/>
  <c r="I77" i="6" s="1"/>
  <c r="F78" i="6"/>
  <c r="N77" i="6"/>
  <c r="N76" i="6" s="1"/>
  <c r="M77" i="6"/>
  <c r="M76" i="6" s="1"/>
  <c r="K77" i="6"/>
  <c r="J77" i="6"/>
  <c r="H77" i="6"/>
  <c r="G77" i="6"/>
  <c r="E77" i="6"/>
  <c r="E76" i="6" s="1"/>
  <c r="D77" i="6"/>
  <c r="O76" i="6"/>
  <c r="O75" i="6" s="1"/>
  <c r="K76" i="6"/>
  <c r="K75" i="6" s="1"/>
  <c r="J76" i="6"/>
  <c r="J75" i="6" s="1"/>
  <c r="H76" i="6"/>
  <c r="D76" i="6"/>
  <c r="M75" i="6"/>
  <c r="D75" i="6"/>
  <c r="O74" i="6"/>
  <c r="L74" i="6"/>
  <c r="I74" i="6"/>
  <c r="F74" i="6"/>
  <c r="C74" i="6" s="1"/>
  <c r="O73" i="6"/>
  <c r="L73" i="6"/>
  <c r="I73" i="6"/>
  <c r="C73" i="6" s="1"/>
  <c r="F73" i="6"/>
  <c r="O72" i="6"/>
  <c r="L72" i="6"/>
  <c r="I72" i="6"/>
  <c r="F72" i="6"/>
  <c r="C72" i="6"/>
  <c r="O71" i="6"/>
  <c r="O69" i="6" s="1"/>
  <c r="L71" i="6"/>
  <c r="I71" i="6"/>
  <c r="F71" i="6"/>
  <c r="C71" i="6" s="1"/>
  <c r="O70" i="6"/>
  <c r="L70" i="6"/>
  <c r="L69" i="6" s="1"/>
  <c r="L67" i="6" s="1"/>
  <c r="I70" i="6"/>
  <c r="I69" i="6" s="1"/>
  <c r="I67" i="6" s="1"/>
  <c r="F70" i="6"/>
  <c r="C70" i="6" s="1"/>
  <c r="N69" i="6"/>
  <c r="N67" i="6" s="1"/>
  <c r="N53" i="6" s="1"/>
  <c r="M69" i="6"/>
  <c r="M67" i="6" s="1"/>
  <c r="K69" i="6"/>
  <c r="J69" i="6"/>
  <c r="J67" i="6" s="1"/>
  <c r="J53" i="6" s="1"/>
  <c r="J52" i="6" s="1"/>
  <c r="H69" i="6"/>
  <c r="G69" i="6"/>
  <c r="F69" i="6"/>
  <c r="E69" i="6"/>
  <c r="E67" i="6" s="1"/>
  <c r="D69" i="6"/>
  <c r="O68" i="6"/>
  <c r="L68" i="6"/>
  <c r="I68" i="6"/>
  <c r="F68" i="6"/>
  <c r="F67" i="6" s="1"/>
  <c r="C68" i="6"/>
  <c r="K67" i="6"/>
  <c r="H67" i="6"/>
  <c r="G67" i="6"/>
  <c r="D67" i="6"/>
  <c r="O66" i="6"/>
  <c r="L66" i="6"/>
  <c r="I66" i="6"/>
  <c r="F66" i="6"/>
  <c r="C66" i="6" s="1"/>
  <c r="O65" i="6"/>
  <c r="L65" i="6"/>
  <c r="I65" i="6"/>
  <c r="C65" i="6" s="1"/>
  <c r="F65" i="6"/>
  <c r="O64" i="6"/>
  <c r="L64" i="6"/>
  <c r="I64" i="6"/>
  <c r="F64" i="6"/>
  <c r="C64" i="6"/>
  <c r="O63" i="6"/>
  <c r="L63" i="6"/>
  <c r="I63" i="6"/>
  <c r="F63" i="6"/>
  <c r="C63" i="6" s="1"/>
  <c r="O62" i="6"/>
  <c r="L62" i="6"/>
  <c r="I62" i="6"/>
  <c r="F62" i="6"/>
  <c r="C62" i="6" s="1"/>
  <c r="O61" i="6"/>
  <c r="L61" i="6"/>
  <c r="L58" i="6" s="1"/>
  <c r="I61" i="6"/>
  <c r="C61" i="6" s="1"/>
  <c r="F61" i="6"/>
  <c r="O60" i="6"/>
  <c r="L60" i="6"/>
  <c r="I60" i="6"/>
  <c r="F60" i="6"/>
  <c r="C60" i="6"/>
  <c r="O59" i="6"/>
  <c r="O58" i="6" s="1"/>
  <c r="L59" i="6"/>
  <c r="I59" i="6"/>
  <c r="F59" i="6"/>
  <c r="F58" i="6" s="1"/>
  <c r="N58" i="6"/>
  <c r="M58" i="6"/>
  <c r="K58" i="6"/>
  <c r="J58" i="6"/>
  <c r="I58" i="6"/>
  <c r="H58" i="6"/>
  <c r="G58" i="6"/>
  <c r="E58" i="6"/>
  <c r="D58" i="6"/>
  <c r="O57" i="6"/>
  <c r="L57" i="6"/>
  <c r="I57" i="6"/>
  <c r="C57" i="6" s="1"/>
  <c r="F57" i="6"/>
  <c r="O56" i="6"/>
  <c r="O55" i="6" s="1"/>
  <c r="L56" i="6"/>
  <c r="I56" i="6"/>
  <c r="F56" i="6"/>
  <c r="F55" i="6" s="1"/>
  <c r="C56" i="6"/>
  <c r="N55" i="6"/>
  <c r="M55" i="6"/>
  <c r="L55" i="6"/>
  <c r="L54" i="6" s="1"/>
  <c r="L53" i="6" s="1"/>
  <c r="K55" i="6"/>
  <c r="K54" i="6" s="1"/>
  <c r="K53" i="6" s="1"/>
  <c r="K52" i="6" s="1"/>
  <c r="K51" i="6" s="1"/>
  <c r="K50" i="6" s="1"/>
  <c r="J55" i="6"/>
  <c r="H55" i="6"/>
  <c r="H54" i="6" s="1"/>
  <c r="H53" i="6" s="1"/>
  <c r="G55" i="6"/>
  <c r="G54" i="6" s="1"/>
  <c r="G53" i="6" s="1"/>
  <c r="G52" i="6" s="1"/>
  <c r="G51" i="6" s="1"/>
  <c r="E55" i="6"/>
  <c r="D55" i="6"/>
  <c r="D54" i="6" s="1"/>
  <c r="D53" i="6" s="1"/>
  <c r="D52" i="6" s="1"/>
  <c r="D51" i="6" s="1"/>
  <c r="N54" i="6"/>
  <c r="M54" i="6"/>
  <c r="M53" i="6" s="1"/>
  <c r="M52" i="6" s="1"/>
  <c r="M51" i="6" s="1"/>
  <c r="M50" i="6" s="1"/>
  <c r="J54" i="6"/>
  <c r="E54" i="6"/>
  <c r="O47" i="6"/>
  <c r="C47" i="6"/>
  <c r="O46" i="6"/>
  <c r="O45" i="6" s="1"/>
  <c r="N45" i="6"/>
  <c r="M45" i="6"/>
  <c r="L44" i="6"/>
  <c r="I44" i="6"/>
  <c r="I43" i="6" s="1"/>
  <c r="C43" i="6" s="1"/>
  <c r="F44" i="6"/>
  <c r="C44" i="6" s="1"/>
  <c r="L43" i="6"/>
  <c r="K43" i="6"/>
  <c r="J43" i="6"/>
  <c r="H43" i="6"/>
  <c r="G43" i="6"/>
  <c r="F43" i="6"/>
  <c r="E43" i="6"/>
  <c r="D43" i="6"/>
  <c r="F42" i="6"/>
  <c r="F41" i="6" s="1"/>
  <c r="C41" i="6" s="1"/>
  <c r="E41" i="6"/>
  <c r="D41" i="6"/>
  <c r="L40" i="6"/>
  <c r="C40" i="6"/>
  <c r="L39" i="6"/>
  <c r="C39" i="6" s="1"/>
  <c r="L38" i="6"/>
  <c r="C38" i="6"/>
  <c r="L37" i="6"/>
  <c r="L36" i="6" s="1"/>
  <c r="C36" i="6" s="1"/>
  <c r="K36" i="6"/>
  <c r="J36" i="6"/>
  <c r="L35" i="6"/>
  <c r="C35" i="6"/>
  <c r="L34" i="6"/>
  <c r="L33" i="6" s="1"/>
  <c r="C33" i="6" s="1"/>
  <c r="K33" i="6"/>
  <c r="J33" i="6"/>
  <c r="L32" i="6"/>
  <c r="C32" i="6"/>
  <c r="L31" i="6"/>
  <c r="K31" i="6"/>
  <c r="J31" i="6"/>
  <c r="C31" i="6"/>
  <c r="L30" i="6"/>
  <c r="C30" i="6" s="1"/>
  <c r="L29" i="6"/>
  <c r="C29" i="6"/>
  <c r="L28" i="6"/>
  <c r="L27" i="6" s="1"/>
  <c r="K27" i="6"/>
  <c r="J27" i="6"/>
  <c r="K26" i="6"/>
  <c r="J26" i="6"/>
  <c r="F25" i="6"/>
  <c r="C25" i="6"/>
  <c r="I24" i="6"/>
  <c r="O23" i="6"/>
  <c r="O21" i="6" s="1"/>
  <c r="L23" i="6"/>
  <c r="I23" i="6"/>
  <c r="F23" i="6"/>
  <c r="C23" i="6" s="1"/>
  <c r="O22" i="6"/>
  <c r="L22" i="6"/>
  <c r="L21" i="6" s="1"/>
  <c r="I22" i="6"/>
  <c r="F22" i="6"/>
  <c r="C22" i="6" s="1"/>
  <c r="N21" i="6"/>
  <c r="N289" i="6" s="1"/>
  <c r="N288" i="6" s="1"/>
  <c r="M21" i="6"/>
  <c r="M289" i="6" s="1"/>
  <c r="M288" i="6" s="1"/>
  <c r="K21" i="6"/>
  <c r="K289" i="6" s="1"/>
  <c r="K288" i="6" s="1"/>
  <c r="J21" i="6"/>
  <c r="J289" i="6" s="1"/>
  <c r="J288" i="6" s="1"/>
  <c r="I21" i="6"/>
  <c r="I289" i="6" s="1"/>
  <c r="H21" i="6"/>
  <c r="H289" i="6" s="1"/>
  <c r="H288" i="6" s="1"/>
  <c r="G21" i="6"/>
  <c r="G289" i="6" s="1"/>
  <c r="G288" i="6" s="1"/>
  <c r="F21" i="6"/>
  <c r="F289" i="6" s="1"/>
  <c r="E21" i="6"/>
  <c r="E289" i="6" s="1"/>
  <c r="E288" i="6" s="1"/>
  <c r="D21" i="6"/>
  <c r="D289" i="6" s="1"/>
  <c r="D288" i="6" s="1"/>
  <c r="N20" i="6"/>
  <c r="K20" i="6"/>
  <c r="J20" i="6"/>
  <c r="H20" i="6"/>
  <c r="G20" i="6"/>
  <c r="O298" i="5"/>
  <c r="L298" i="5"/>
  <c r="I298" i="5"/>
  <c r="F298" i="5"/>
  <c r="C298" i="5" s="1"/>
  <c r="O297" i="5"/>
  <c r="L297" i="5"/>
  <c r="I297" i="5"/>
  <c r="F297" i="5"/>
  <c r="C297" i="5" s="1"/>
  <c r="O296" i="5"/>
  <c r="L296" i="5"/>
  <c r="I296" i="5"/>
  <c r="C296" i="5" s="1"/>
  <c r="F296" i="5"/>
  <c r="O295" i="5"/>
  <c r="L295" i="5"/>
  <c r="I295" i="5"/>
  <c r="F295" i="5"/>
  <c r="C295" i="5"/>
  <c r="O294" i="5"/>
  <c r="L294" i="5"/>
  <c r="I294" i="5"/>
  <c r="F294" i="5"/>
  <c r="C294" i="5" s="1"/>
  <c r="O293" i="5"/>
  <c r="L293" i="5"/>
  <c r="I293" i="5"/>
  <c r="I290" i="5" s="1"/>
  <c r="F293" i="5"/>
  <c r="C293" i="5" s="1"/>
  <c r="O292" i="5"/>
  <c r="L292" i="5"/>
  <c r="I292" i="5"/>
  <c r="C292" i="5" s="1"/>
  <c r="F292" i="5"/>
  <c r="O291" i="5"/>
  <c r="O290" i="5" s="1"/>
  <c r="L291" i="5"/>
  <c r="I291" i="5"/>
  <c r="F291" i="5"/>
  <c r="F290" i="5" s="1"/>
  <c r="C291" i="5"/>
  <c r="N290" i="5"/>
  <c r="M290" i="5"/>
  <c r="L290" i="5"/>
  <c r="K290" i="5"/>
  <c r="J290" i="5"/>
  <c r="H290" i="5"/>
  <c r="G290" i="5"/>
  <c r="E290" i="5"/>
  <c r="D290" i="5"/>
  <c r="O285" i="5"/>
  <c r="L285" i="5"/>
  <c r="I285" i="5"/>
  <c r="F285" i="5"/>
  <c r="C285" i="5" s="1"/>
  <c r="O284" i="5"/>
  <c r="L284" i="5"/>
  <c r="L283" i="5" s="1"/>
  <c r="I284" i="5"/>
  <c r="C284" i="5" s="1"/>
  <c r="F284" i="5"/>
  <c r="O283" i="5"/>
  <c r="N283" i="5"/>
  <c r="M283" i="5"/>
  <c r="K283" i="5"/>
  <c r="J283" i="5"/>
  <c r="H283" i="5"/>
  <c r="G283" i="5"/>
  <c r="F283" i="5"/>
  <c r="E283" i="5"/>
  <c r="D283" i="5"/>
  <c r="O282" i="5"/>
  <c r="O281" i="5" s="1"/>
  <c r="L282" i="5"/>
  <c r="I282" i="5"/>
  <c r="F282" i="5"/>
  <c r="F281" i="5" s="1"/>
  <c r="N281" i="5"/>
  <c r="M281" i="5"/>
  <c r="L281" i="5"/>
  <c r="K281" i="5"/>
  <c r="J281" i="5"/>
  <c r="I281" i="5"/>
  <c r="H281" i="5"/>
  <c r="G281" i="5"/>
  <c r="E281" i="5"/>
  <c r="D281" i="5"/>
  <c r="O280" i="5"/>
  <c r="L280" i="5"/>
  <c r="I280" i="5"/>
  <c r="C280" i="5" s="1"/>
  <c r="F280" i="5"/>
  <c r="O279" i="5"/>
  <c r="L279" i="5"/>
  <c r="I279" i="5"/>
  <c r="F279" i="5"/>
  <c r="C279" i="5"/>
  <c r="O278" i="5"/>
  <c r="O276" i="5" s="1"/>
  <c r="L278" i="5"/>
  <c r="I278" i="5"/>
  <c r="F278" i="5"/>
  <c r="C278" i="5" s="1"/>
  <c r="O277" i="5"/>
  <c r="L277" i="5"/>
  <c r="L276" i="5" s="1"/>
  <c r="I277" i="5"/>
  <c r="F277" i="5"/>
  <c r="C277" i="5" s="1"/>
  <c r="N276" i="5"/>
  <c r="M276" i="5"/>
  <c r="K276" i="5"/>
  <c r="J276" i="5"/>
  <c r="I276" i="5"/>
  <c r="H276" i="5"/>
  <c r="G276" i="5"/>
  <c r="F276" i="5"/>
  <c r="E276" i="5"/>
  <c r="D276" i="5"/>
  <c r="O275" i="5"/>
  <c r="L275" i="5"/>
  <c r="I275" i="5"/>
  <c r="F275" i="5"/>
  <c r="C275" i="5"/>
  <c r="O274" i="5"/>
  <c r="O272" i="5" s="1"/>
  <c r="L274" i="5"/>
  <c r="I274" i="5"/>
  <c r="F274" i="5"/>
  <c r="C274" i="5" s="1"/>
  <c r="O273" i="5"/>
  <c r="L273" i="5"/>
  <c r="L272" i="5" s="1"/>
  <c r="I273" i="5"/>
  <c r="F273" i="5"/>
  <c r="C273" i="5" s="1"/>
  <c r="N272" i="5"/>
  <c r="N270" i="5" s="1"/>
  <c r="N269" i="5" s="1"/>
  <c r="M272" i="5"/>
  <c r="M270" i="5" s="1"/>
  <c r="M269" i="5" s="1"/>
  <c r="K272" i="5"/>
  <c r="J272" i="5"/>
  <c r="J270" i="5" s="1"/>
  <c r="J269" i="5" s="1"/>
  <c r="I272" i="5"/>
  <c r="I270" i="5" s="1"/>
  <c r="I269" i="5" s="1"/>
  <c r="H272" i="5"/>
  <c r="G272" i="5"/>
  <c r="F272" i="5"/>
  <c r="C272" i="5" s="1"/>
  <c r="E272" i="5"/>
  <c r="E270" i="5" s="1"/>
  <c r="E269" i="5" s="1"/>
  <c r="D272" i="5"/>
  <c r="O271" i="5"/>
  <c r="L271" i="5"/>
  <c r="I271" i="5"/>
  <c r="F271" i="5"/>
  <c r="F270" i="5" s="1"/>
  <c r="C271" i="5"/>
  <c r="K270" i="5"/>
  <c r="K269" i="5" s="1"/>
  <c r="H270" i="5"/>
  <c r="G270" i="5"/>
  <c r="G269" i="5" s="1"/>
  <c r="D270" i="5"/>
  <c r="H269" i="5"/>
  <c r="D269" i="5"/>
  <c r="O268" i="5"/>
  <c r="L268" i="5"/>
  <c r="I268" i="5"/>
  <c r="C268" i="5" s="1"/>
  <c r="F268" i="5"/>
  <c r="O267" i="5"/>
  <c r="L267" i="5"/>
  <c r="I267" i="5"/>
  <c r="F267" i="5"/>
  <c r="C267" i="5"/>
  <c r="O266" i="5"/>
  <c r="O264" i="5" s="1"/>
  <c r="L266" i="5"/>
  <c r="I266" i="5"/>
  <c r="F266" i="5"/>
  <c r="C266" i="5" s="1"/>
  <c r="O265" i="5"/>
  <c r="L265" i="5"/>
  <c r="L264" i="5" s="1"/>
  <c r="I265" i="5"/>
  <c r="F265" i="5"/>
  <c r="C265" i="5" s="1"/>
  <c r="N264" i="5"/>
  <c r="M264" i="5"/>
  <c r="K264" i="5"/>
  <c r="J264" i="5"/>
  <c r="I264" i="5"/>
  <c r="H264" i="5"/>
  <c r="G264" i="5"/>
  <c r="F264" i="5"/>
  <c r="E264" i="5"/>
  <c r="D264" i="5"/>
  <c r="O263" i="5"/>
  <c r="L263" i="5"/>
  <c r="I263" i="5"/>
  <c r="F263" i="5"/>
  <c r="C263" i="5"/>
  <c r="O262" i="5"/>
  <c r="O260" i="5" s="1"/>
  <c r="L262" i="5"/>
  <c r="I262" i="5"/>
  <c r="F262" i="5"/>
  <c r="C262" i="5" s="1"/>
  <c r="O261" i="5"/>
  <c r="L261" i="5"/>
  <c r="L260" i="5" s="1"/>
  <c r="L259" i="5" s="1"/>
  <c r="I261" i="5"/>
  <c r="I260" i="5" s="1"/>
  <c r="I259" i="5" s="1"/>
  <c r="F261" i="5"/>
  <c r="C261" i="5" s="1"/>
  <c r="N260" i="5"/>
  <c r="M260" i="5"/>
  <c r="M259" i="5" s="1"/>
  <c r="K260" i="5"/>
  <c r="J260" i="5"/>
  <c r="H260" i="5"/>
  <c r="G260" i="5"/>
  <c r="F260" i="5"/>
  <c r="E260" i="5"/>
  <c r="E259" i="5" s="1"/>
  <c r="D260" i="5"/>
  <c r="N259" i="5"/>
  <c r="K259" i="5"/>
  <c r="J259" i="5"/>
  <c r="H259" i="5"/>
  <c r="G259" i="5"/>
  <c r="F259" i="5"/>
  <c r="D259" i="5"/>
  <c r="O258" i="5"/>
  <c r="L258" i="5"/>
  <c r="I258" i="5"/>
  <c r="F258" i="5"/>
  <c r="C258" i="5" s="1"/>
  <c r="O257" i="5"/>
  <c r="L257" i="5"/>
  <c r="I257" i="5"/>
  <c r="F257" i="5"/>
  <c r="C257" i="5" s="1"/>
  <c r="O256" i="5"/>
  <c r="L256" i="5"/>
  <c r="I256" i="5"/>
  <c r="C256" i="5" s="1"/>
  <c r="F256" i="5"/>
  <c r="O255" i="5"/>
  <c r="L255" i="5"/>
  <c r="I255" i="5"/>
  <c r="F255" i="5"/>
  <c r="C255" i="5"/>
  <c r="O254" i="5"/>
  <c r="O252" i="5" s="1"/>
  <c r="O251" i="5" s="1"/>
  <c r="L254" i="5"/>
  <c r="I254" i="5"/>
  <c r="F254" i="5"/>
  <c r="C254" i="5" s="1"/>
  <c r="O253" i="5"/>
  <c r="L253" i="5"/>
  <c r="L252" i="5" s="1"/>
  <c r="L251" i="5" s="1"/>
  <c r="I253" i="5"/>
  <c r="F253" i="5"/>
  <c r="C253" i="5" s="1"/>
  <c r="N252" i="5"/>
  <c r="M252" i="5"/>
  <c r="M251" i="5" s="1"/>
  <c r="K252" i="5"/>
  <c r="J252" i="5"/>
  <c r="I252" i="5"/>
  <c r="I251" i="5" s="1"/>
  <c r="C251" i="5" s="1"/>
  <c r="H252" i="5"/>
  <c r="G252" i="5"/>
  <c r="F252" i="5"/>
  <c r="E252" i="5"/>
  <c r="E251" i="5" s="1"/>
  <c r="D252" i="5"/>
  <c r="N251" i="5"/>
  <c r="K251" i="5"/>
  <c r="J251" i="5"/>
  <c r="H251" i="5"/>
  <c r="G251" i="5"/>
  <c r="F251" i="5"/>
  <c r="D251" i="5"/>
  <c r="O250" i="5"/>
  <c r="L250" i="5"/>
  <c r="I250" i="5"/>
  <c r="F250" i="5"/>
  <c r="C250" i="5" s="1"/>
  <c r="O249" i="5"/>
  <c r="L249" i="5"/>
  <c r="I249" i="5"/>
  <c r="F249" i="5"/>
  <c r="C249" i="5" s="1"/>
  <c r="O248" i="5"/>
  <c r="L248" i="5"/>
  <c r="I248" i="5"/>
  <c r="C248" i="5" s="1"/>
  <c r="F248" i="5"/>
  <c r="O247" i="5"/>
  <c r="L247" i="5"/>
  <c r="I247" i="5"/>
  <c r="F247" i="5"/>
  <c r="F246" i="5" s="1"/>
  <c r="C247" i="5"/>
  <c r="O246" i="5"/>
  <c r="N246" i="5"/>
  <c r="M246" i="5"/>
  <c r="L246" i="5"/>
  <c r="K246" i="5"/>
  <c r="J246" i="5"/>
  <c r="H246" i="5"/>
  <c r="G246" i="5"/>
  <c r="E246" i="5"/>
  <c r="D246" i="5"/>
  <c r="O245" i="5"/>
  <c r="L245" i="5"/>
  <c r="I245" i="5"/>
  <c r="F245" i="5"/>
  <c r="C245" i="5" s="1"/>
  <c r="O244" i="5"/>
  <c r="L244" i="5"/>
  <c r="I244" i="5"/>
  <c r="C244" i="5" s="1"/>
  <c r="F244" i="5"/>
  <c r="O243" i="5"/>
  <c r="L243" i="5"/>
  <c r="I243" i="5"/>
  <c r="F243" i="5"/>
  <c r="C243" i="5"/>
  <c r="O242" i="5"/>
  <c r="L242" i="5"/>
  <c r="I242" i="5"/>
  <c r="F242" i="5"/>
  <c r="C242" i="5" s="1"/>
  <c r="O241" i="5"/>
  <c r="L241" i="5"/>
  <c r="I241" i="5"/>
  <c r="F241" i="5"/>
  <c r="C241" i="5" s="1"/>
  <c r="O240" i="5"/>
  <c r="L240" i="5"/>
  <c r="I240" i="5"/>
  <c r="C240" i="5" s="1"/>
  <c r="F240" i="5"/>
  <c r="O239" i="5"/>
  <c r="O238" i="5" s="1"/>
  <c r="L239" i="5"/>
  <c r="I239" i="5"/>
  <c r="F239" i="5"/>
  <c r="F238" i="5" s="1"/>
  <c r="C239" i="5"/>
  <c r="N238" i="5"/>
  <c r="M238" i="5"/>
  <c r="L238" i="5"/>
  <c r="K238" i="5"/>
  <c r="J238" i="5"/>
  <c r="H238" i="5"/>
  <c r="G238" i="5"/>
  <c r="E238" i="5"/>
  <c r="D238" i="5"/>
  <c r="O237" i="5"/>
  <c r="L237" i="5"/>
  <c r="I237" i="5"/>
  <c r="F237" i="5"/>
  <c r="C237" i="5" s="1"/>
  <c r="O236" i="5"/>
  <c r="L236" i="5"/>
  <c r="L235" i="5" s="1"/>
  <c r="I236" i="5"/>
  <c r="C236" i="5" s="1"/>
  <c r="F236" i="5"/>
  <c r="O235" i="5"/>
  <c r="N235" i="5"/>
  <c r="M235" i="5"/>
  <c r="K235" i="5"/>
  <c r="J235" i="5"/>
  <c r="H235" i="5"/>
  <c r="G235" i="5"/>
  <c r="F235" i="5"/>
  <c r="E235" i="5"/>
  <c r="D235" i="5"/>
  <c r="O234" i="5"/>
  <c r="O233" i="5" s="1"/>
  <c r="O231" i="5" s="1"/>
  <c r="L234" i="5"/>
  <c r="I234" i="5"/>
  <c r="F234" i="5"/>
  <c r="F233" i="5" s="1"/>
  <c r="C233" i="5" s="1"/>
  <c r="N233" i="5"/>
  <c r="M233" i="5"/>
  <c r="M231" i="5" s="1"/>
  <c r="L233" i="5"/>
  <c r="K233" i="5"/>
  <c r="J233" i="5"/>
  <c r="I233" i="5"/>
  <c r="H233" i="5"/>
  <c r="H231" i="5" s="1"/>
  <c r="G233" i="5"/>
  <c r="E233" i="5"/>
  <c r="E231" i="5" s="1"/>
  <c r="D233" i="5"/>
  <c r="D231" i="5" s="1"/>
  <c r="O232" i="5"/>
  <c r="L232" i="5"/>
  <c r="L231" i="5" s="1"/>
  <c r="L230" i="5" s="1"/>
  <c r="I232" i="5"/>
  <c r="F232" i="5"/>
  <c r="N231" i="5"/>
  <c r="N230" i="5" s="1"/>
  <c r="K231" i="5"/>
  <c r="J231" i="5"/>
  <c r="J230" i="5" s="1"/>
  <c r="G231" i="5"/>
  <c r="G230" i="5" s="1"/>
  <c r="F231" i="5"/>
  <c r="F230" i="5" s="1"/>
  <c r="K230" i="5"/>
  <c r="H230" i="5"/>
  <c r="D230" i="5"/>
  <c r="D194" i="5" s="1"/>
  <c r="O229" i="5"/>
  <c r="L229" i="5"/>
  <c r="I229" i="5"/>
  <c r="F229" i="5"/>
  <c r="C229" i="5" s="1"/>
  <c r="O228" i="5"/>
  <c r="L228" i="5"/>
  <c r="L227" i="5" s="1"/>
  <c r="I228" i="5"/>
  <c r="F228" i="5"/>
  <c r="O227" i="5"/>
  <c r="N227" i="5"/>
  <c r="M227" i="5"/>
  <c r="K227" i="5"/>
  <c r="K204" i="5" s="1"/>
  <c r="J227" i="5"/>
  <c r="H227" i="5"/>
  <c r="G227" i="5"/>
  <c r="G204" i="5" s="1"/>
  <c r="F227" i="5"/>
  <c r="E227" i="5"/>
  <c r="D227" i="5"/>
  <c r="O226" i="5"/>
  <c r="L226" i="5"/>
  <c r="I226" i="5"/>
  <c r="F226" i="5"/>
  <c r="C226" i="5"/>
  <c r="O225" i="5"/>
  <c r="L225" i="5"/>
  <c r="I225" i="5"/>
  <c r="F225" i="5"/>
  <c r="C225" i="5" s="1"/>
  <c r="O224" i="5"/>
  <c r="L224" i="5"/>
  <c r="I224" i="5"/>
  <c r="C224" i="5" s="1"/>
  <c r="F224" i="5"/>
  <c r="O223" i="5"/>
  <c r="L223" i="5"/>
  <c r="I223" i="5"/>
  <c r="F223" i="5"/>
  <c r="C223" i="5"/>
  <c r="O222" i="5"/>
  <c r="L222" i="5"/>
  <c r="I222" i="5"/>
  <c r="F222" i="5"/>
  <c r="C222" i="5" s="1"/>
  <c r="O221" i="5"/>
  <c r="L221" i="5"/>
  <c r="I221" i="5"/>
  <c r="F221" i="5"/>
  <c r="O220" i="5"/>
  <c r="L220" i="5"/>
  <c r="I220" i="5"/>
  <c r="F220" i="5"/>
  <c r="O219" i="5"/>
  <c r="L219" i="5"/>
  <c r="L216" i="5" s="1"/>
  <c r="I219" i="5"/>
  <c r="F219" i="5"/>
  <c r="O218" i="5"/>
  <c r="O216" i="5" s="1"/>
  <c r="L218" i="5"/>
  <c r="I218" i="5"/>
  <c r="F218" i="5"/>
  <c r="C218" i="5"/>
  <c r="O217" i="5"/>
  <c r="L217" i="5"/>
  <c r="I217" i="5"/>
  <c r="F217" i="5"/>
  <c r="C217" i="5" s="1"/>
  <c r="N216" i="5"/>
  <c r="N204" i="5" s="1"/>
  <c r="M216" i="5"/>
  <c r="K216" i="5"/>
  <c r="J216" i="5"/>
  <c r="J204" i="5" s="1"/>
  <c r="J195" i="5" s="1"/>
  <c r="J194" i="5" s="1"/>
  <c r="I216" i="5"/>
  <c r="H216" i="5"/>
  <c r="G216" i="5"/>
  <c r="F216" i="5"/>
  <c r="C216" i="5" s="1"/>
  <c r="E216" i="5"/>
  <c r="D216" i="5"/>
  <c r="O215" i="5"/>
  <c r="L215" i="5"/>
  <c r="C215" i="5" s="1"/>
  <c r="I215" i="5"/>
  <c r="F215" i="5"/>
  <c r="O214" i="5"/>
  <c r="L214" i="5"/>
  <c r="I214" i="5"/>
  <c r="F214" i="5"/>
  <c r="C214" i="5"/>
  <c r="O213" i="5"/>
  <c r="L213" i="5"/>
  <c r="I213" i="5"/>
  <c r="F213" i="5"/>
  <c r="C213" i="5" s="1"/>
  <c r="O212" i="5"/>
  <c r="L212" i="5"/>
  <c r="I212" i="5"/>
  <c r="C212" i="5" s="1"/>
  <c r="F212" i="5"/>
  <c r="O211" i="5"/>
  <c r="L211" i="5"/>
  <c r="I211" i="5"/>
  <c r="F211" i="5"/>
  <c r="C211" i="5"/>
  <c r="O210" i="5"/>
  <c r="L210" i="5"/>
  <c r="I210" i="5"/>
  <c r="F210" i="5"/>
  <c r="C210" i="5" s="1"/>
  <c r="O209" i="5"/>
  <c r="L209" i="5"/>
  <c r="I209" i="5"/>
  <c r="F209" i="5"/>
  <c r="O208" i="5"/>
  <c r="L208" i="5"/>
  <c r="I208" i="5"/>
  <c r="I205" i="5" s="1"/>
  <c r="F208" i="5"/>
  <c r="O207" i="5"/>
  <c r="L207" i="5"/>
  <c r="C207" i="5" s="1"/>
  <c r="I207" i="5"/>
  <c r="F207" i="5"/>
  <c r="O206" i="5"/>
  <c r="O205" i="5" s="1"/>
  <c r="O204" i="5" s="1"/>
  <c r="L206" i="5"/>
  <c r="I206" i="5"/>
  <c r="F206" i="5"/>
  <c r="C206" i="5"/>
  <c r="N205" i="5"/>
  <c r="M205" i="5"/>
  <c r="K205" i="5"/>
  <c r="J205" i="5"/>
  <c r="H205" i="5"/>
  <c r="H204" i="5" s="1"/>
  <c r="G205" i="5"/>
  <c r="E205" i="5"/>
  <c r="D205" i="5"/>
  <c r="D204" i="5" s="1"/>
  <c r="M204" i="5"/>
  <c r="E204" i="5"/>
  <c r="O203" i="5"/>
  <c r="L203" i="5"/>
  <c r="I203" i="5"/>
  <c r="F203" i="5"/>
  <c r="C203" i="5"/>
  <c r="O202" i="5"/>
  <c r="L202" i="5"/>
  <c r="I202" i="5"/>
  <c r="F202" i="5"/>
  <c r="C202" i="5" s="1"/>
  <c r="O201" i="5"/>
  <c r="L201" i="5"/>
  <c r="I201" i="5"/>
  <c r="F201" i="5"/>
  <c r="O200" i="5"/>
  <c r="L200" i="5"/>
  <c r="I200" i="5"/>
  <c r="F200" i="5"/>
  <c r="O199" i="5"/>
  <c r="L199" i="5"/>
  <c r="C199" i="5" s="1"/>
  <c r="I199" i="5"/>
  <c r="F199" i="5"/>
  <c r="O198" i="5"/>
  <c r="N198" i="5"/>
  <c r="M198" i="5"/>
  <c r="K198" i="5"/>
  <c r="K196" i="5" s="1"/>
  <c r="J198" i="5"/>
  <c r="H198" i="5"/>
  <c r="H196" i="5" s="1"/>
  <c r="G198" i="5"/>
  <c r="G196" i="5" s="1"/>
  <c r="G195" i="5" s="1"/>
  <c r="G194" i="5" s="1"/>
  <c r="F198" i="5"/>
  <c r="E198" i="5"/>
  <c r="D198" i="5"/>
  <c r="D196" i="5" s="1"/>
  <c r="D195" i="5" s="1"/>
  <c r="O197" i="5"/>
  <c r="O196" i="5" s="1"/>
  <c r="O195" i="5" s="1"/>
  <c r="L197" i="5"/>
  <c r="I197" i="5"/>
  <c r="F197" i="5"/>
  <c r="C197" i="5" s="1"/>
  <c r="N196" i="5"/>
  <c r="M196" i="5"/>
  <c r="J196" i="5"/>
  <c r="F196" i="5"/>
  <c r="E196" i="5"/>
  <c r="K195" i="5"/>
  <c r="K194" i="5" s="1"/>
  <c r="O193" i="5"/>
  <c r="O192" i="5" s="1"/>
  <c r="O191" i="5" s="1"/>
  <c r="O187" i="5" s="1"/>
  <c r="L193" i="5"/>
  <c r="I193" i="5"/>
  <c r="F193" i="5"/>
  <c r="C193" i="5" s="1"/>
  <c r="N192" i="5"/>
  <c r="M192" i="5"/>
  <c r="M191" i="5" s="1"/>
  <c r="L192" i="5"/>
  <c r="K192" i="5"/>
  <c r="J192" i="5"/>
  <c r="J191" i="5" s="1"/>
  <c r="J187" i="5" s="1"/>
  <c r="I192" i="5"/>
  <c r="I191" i="5" s="1"/>
  <c r="H192" i="5"/>
  <c r="G192" i="5"/>
  <c r="F192" i="5"/>
  <c r="C192" i="5" s="1"/>
  <c r="E192" i="5"/>
  <c r="E191" i="5" s="1"/>
  <c r="D192" i="5"/>
  <c r="N191" i="5"/>
  <c r="N187" i="5" s="1"/>
  <c r="L191" i="5"/>
  <c r="K191" i="5"/>
  <c r="H191" i="5"/>
  <c r="G191" i="5"/>
  <c r="G187" i="5" s="1"/>
  <c r="D191" i="5"/>
  <c r="O190" i="5"/>
  <c r="O188" i="5" s="1"/>
  <c r="L190" i="5"/>
  <c r="I190" i="5"/>
  <c r="F190" i="5"/>
  <c r="C190" i="5" s="1"/>
  <c r="O189" i="5"/>
  <c r="L189" i="5"/>
  <c r="I189" i="5"/>
  <c r="I188" i="5" s="1"/>
  <c r="I187" i="5" s="1"/>
  <c r="F189" i="5"/>
  <c r="F188" i="5" s="1"/>
  <c r="N188" i="5"/>
  <c r="M188" i="5"/>
  <c r="L188" i="5"/>
  <c r="K188" i="5"/>
  <c r="J188" i="5"/>
  <c r="H188" i="5"/>
  <c r="G188" i="5"/>
  <c r="E188" i="5"/>
  <c r="D188" i="5"/>
  <c r="L187" i="5"/>
  <c r="K187" i="5"/>
  <c r="H187" i="5"/>
  <c r="D187" i="5"/>
  <c r="O186" i="5"/>
  <c r="O184" i="5" s="1"/>
  <c r="L186" i="5"/>
  <c r="I186" i="5"/>
  <c r="F186" i="5"/>
  <c r="C186" i="5"/>
  <c r="O185" i="5"/>
  <c r="L185" i="5"/>
  <c r="I185" i="5"/>
  <c r="F185" i="5"/>
  <c r="C185" i="5" s="1"/>
  <c r="N184" i="5"/>
  <c r="M184" i="5"/>
  <c r="L184" i="5"/>
  <c r="K184" i="5"/>
  <c r="J184" i="5"/>
  <c r="I184" i="5"/>
  <c r="H184" i="5"/>
  <c r="G184" i="5"/>
  <c r="F184" i="5"/>
  <c r="C184" i="5" s="1"/>
  <c r="E184" i="5"/>
  <c r="D184" i="5"/>
  <c r="O183" i="5"/>
  <c r="L183" i="5"/>
  <c r="C183" i="5" s="1"/>
  <c r="I183" i="5"/>
  <c r="F183" i="5"/>
  <c r="O182" i="5"/>
  <c r="O179" i="5" s="1"/>
  <c r="L182" i="5"/>
  <c r="I182" i="5"/>
  <c r="F182" i="5"/>
  <c r="C182" i="5"/>
  <c r="O181" i="5"/>
  <c r="L181" i="5"/>
  <c r="I181" i="5"/>
  <c r="F181" i="5"/>
  <c r="C181" i="5" s="1"/>
  <c r="O180" i="5"/>
  <c r="L180" i="5"/>
  <c r="I180" i="5"/>
  <c r="I179" i="5" s="1"/>
  <c r="F180" i="5"/>
  <c r="C180" i="5" s="1"/>
  <c r="N179" i="5"/>
  <c r="M179" i="5"/>
  <c r="K179" i="5"/>
  <c r="J179" i="5"/>
  <c r="H179" i="5"/>
  <c r="G179" i="5"/>
  <c r="F179" i="5"/>
  <c r="E179" i="5"/>
  <c r="D179" i="5"/>
  <c r="O178" i="5"/>
  <c r="L178" i="5"/>
  <c r="I178" i="5"/>
  <c r="F178" i="5"/>
  <c r="C178" i="5"/>
  <c r="O177" i="5"/>
  <c r="O175" i="5" s="1"/>
  <c r="O174" i="5" s="1"/>
  <c r="O173" i="5" s="1"/>
  <c r="L177" i="5"/>
  <c r="I177" i="5"/>
  <c r="F177" i="5"/>
  <c r="C177" i="5" s="1"/>
  <c r="O176" i="5"/>
  <c r="L176" i="5"/>
  <c r="L175" i="5" s="1"/>
  <c r="I176" i="5"/>
  <c r="I175" i="5" s="1"/>
  <c r="I174" i="5" s="1"/>
  <c r="I173" i="5" s="1"/>
  <c r="F176" i="5"/>
  <c r="C176" i="5" s="1"/>
  <c r="N175" i="5"/>
  <c r="N174" i="5" s="1"/>
  <c r="N173" i="5" s="1"/>
  <c r="M175" i="5"/>
  <c r="M174" i="5" s="1"/>
  <c r="M173" i="5" s="1"/>
  <c r="K175" i="5"/>
  <c r="J175" i="5"/>
  <c r="J174" i="5" s="1"/>
  <c r="J173" i="5" s="1"/>
  <c r="H175" i="5"/>
  <c r="G175" i="5"/>
  <c r="F175" i="5"/>
  <c r="C175" i="5" s="1"/>
  <c r="E175" i="5"/>
  <c r="E174" i="5" s="1"/>
  <c r="E173" i="5" s="1"/>
  <c r="D175" i="5"/>
  <c r="K174" i="5"/>
  <c r="K173" i="5" s="1"/>
  <c r="H174" i="5"/>
  <c r="G174" i="5"/>
  <c r="G173" i="5" s="1"/>
  <c r="D174" i="5"/>
  <c r="H173" i="5"/>
  <c r="D173" i="5"/>
  <c r="O172" i="5"/>
  <c r="L172" i="5"/>
  <c r="I172" i="5"/>
  <c r="F172" i="5"/>
  <c r="C172" i="5" s="1"/>
  <c r="O171" i="5"/>
  <c r="L171" i="5"/>
  <c r="I171" i="5"/>
  <c r="C171" i="5" s="1"/>
  <c r="F171" i="5"/>
  <c r="O170" i="5"/>
  <c r="L170" i="5"/>
  <c r="I170" i="5"/>
  <c r="F170" i="5"/>
  <c r="C170" i="5"/>
  <c r="O169" i="5"/>
  <c r="L169" i="5"/>
  <c r="I169" i="5"/>
  <c r="F169" i="5"/>
  <c r="C169" i="5" s="1"/>
  <c r="O168" i="5"/>
  <c r="L168" i="5"/>
  <c r="I168" i="5"/>
  <c r="F168" i="5"/>
  <c r="C168" i="5" s="1"/>
  <c r="O167" i="5"/>
  <c r="L167" i="5"/>
  <c r="L166" i="5" s="1"/>
  <c r="L165" i="5" s="1"/>
  <c r="I167" i="5"/>
  <c r="C167" i="5" s="1"/>
  <c r="F167" i="5"/>
  <c r="O166" i="5"/>
  <c r="O165" i="5" s="1"/>
  <c r="N166" i="5"/>
  <c r="N165" i="5" s="1"/>
  <c r="M166" i="5"/>
  <c r="K166" i="5"/>
  <c r="K165" i="5" s="1"/>
  <c r="J166" i="5"/>
  <c r="J165" i="5" s="1"/>
  <c r="H166" i="5"/>
  <c r="G166" i="5"/>
  <c r="G165" i="5" s="1"/>
  <c r="E166" i="5"/>
  <c r="D166" i="5"/>
  <c r="M165" i="5"/>
  <c r="H165" i="5"/>
  <c r="E165" i="5"/>
  <c r="D165" i="5"/>
  <c r="O164" i="5"/>
  <c r="L164" i="5"/>
  <c r="I164" i="5"/>
  <c r="F164" i="5"/>
  <c r="C164" i="5" s="1"/>
  <c r="O163" i="5"/>
  <c r="L163" i="5"/>
  <c r="I163" i="5"/>
  <c r="C163" i="5" s="1"/>
  <c r="F163" i="5"/>
  <c r="O162" i="5"/>
  <c r="L162" i="5"/>
  <c r="I162" i="5"/>
  <c r="F162" i="5"/>
  <c r="C162" i="5"/>
  <c r="O161" i="5"/>
  <c r="O160" i="5" s="1"/>
  <c r="L161" i="5"/>
  <c r="I161" i="5"/>
  <c r="F161" i="5"/>
  <c r="F160" i="5" s="1"/>
  <c r="N160" i="5"/>
  <c r="M160" i="5"/>
  <c r="L160" i="5"/>
  <c r="K160" i="5"/>
  <c r="J160" i="5"/>
  <c r="I160" i="5"/>
  <c r="H160" i="5"/>
  <c r="G160" i="5"/>
  <c r="E160" i="5"/>
  <c r="D160" i="5"/>
  <c r="O159" i="5"/>
  <c r="L159" i="5"/>
  <c r="I159" i="5"/>
  <c r="C159" i="5" s="1"/>
  <c r="F159" i="5"/>
  <c r="O158" i="5"/>
  <c r="L158" i="5"/>
  <c r="I158" i="5"/>
  <c r="F158" i="5"/>
  <c r="C158" i="5"/>
  <c r="O157" i="5"/>
  <c r="L157" i="5"/>
  <c r="I157" i="5"/>
  <c r="F157" i="5"/>
  <c r="C157" i="5" s="1"/>
  <c r="O156" i="5"/>
  <c r="L156" i="5"/>
  <c r="I156" i="5"/>
  <c r="F156" i="5"/>
  <c r="C156" i="5" s="1"/>
  <c r="O155" i="5"/>
  <c r="L155" i="5"/>
  <c r="I155" i="5"/>
  <c r="C155" i="5" s="1"/>
  <c r="F155" i="5"/>
  <c r="O154" i="5"/>
  <c r="L154" i="5"/>
  <c r="I154" i="5"/>
  <c r="F154" i="5"/>
  <c r="C154" i="5"/>
  <c r="O153" i="5"/>
  <c r="O151" i="5" s="1"/>
  <c r="L153" i="5"/>
  <c r="I153" i="5"/>
  <c r="F153" i="5"/>
  <c r="C153" i="5" s="1"/>
  <c r="O152" i="5"/>
  <c r="L152" i="5"/>
  <c r="L151" i="5" s="1"/>
  <c r="I152" i="5"/>
  <c r="I151" i="5" s="1"/>
  <c r="F152" i="5"/>
  <c r="C152" i="5" s="1"/>
  <c r="N151" i="5"/>
  <c r="M151" i="5"/>
  <c r="K151" i="5"/>
  <c r="J151" i="5"/>
  <c r="H151" i="5"/>
  <c r="G151" i="5"/>
  <c r="F151" i="5"/>
  <c r="E151" i="5"/>
  <c r="D151" i="5"/>
  <c r="O150" i="5"/>
  <c r="L150" i="5"/>
  <c r="I150" i="5"/>
  <c r="F150" i="5"/>
  <c r="C150" i="5"/>
  <c r="O149" i="5"/>
  <c r="L149" i="5"/>
  <c r="I149" i="5"/>
  <c r="F149" i="5"/>
  <c r="C149" i="5" s="1"/>
  <c r="O148" i="5"/>
  <c r="L148" i="5"/>
  <c r="I148" i="5"/>
  <c r="F148" i="5"/>
  <c r="C148" i="5" s="1"/>
  <c r="O147" i="5"/>
  <c r="L147" i="5"/>
  <c r="L144" i="5" s="1"/>
  <c r="I147" i="5"/>
  <c r="C147" i="5" s="1"/>
  <c r="F147" i="5"/>
  <c r="O146" i="5"/>
  <c r="L146" i="5"/>
  <c r="I146" i="5"/>
  <c r="F146" i="5"/>
  <c r="C146" i="5"/>
  <c r="O145" i="5"/>
  <c r="O144" i="5" s="1"/>
  <c r="L145" i="5"/>
  <c r="I145" i="5"/>
  <c r="F145" i="5"/>
  <c r="F144" i="5" s="1"/>
  <c r="C144" i="5" s="1"/>
  <c r="N144" i="5"/>
  <c r="M144" i="5"/>
  <c r="K144" i="5"/>
  <c r="J144" i="5"/>
  <c r="I144" i="5"/>
  <c r="H144" i="5"/>
  <c r="G144" i="5"/>
  <c r="E144" i="5"/>
  <c r="D144" i="5"/>
  <c r="O143" i="5"/>
  <c r="L143" i="5"/>
  <c r="I143" i="5"/>
  <c r="C143" i="5" s="1"/>
  <c r="F143" i="5"/>
  <c r="O142" i="5"/>
  <c r="O141" i="5" s="1"/>
  <c r="L142" i="5"/>
  <c r="I142" i="5"/>
  <c r="F142" i="5"/>
  <c r="F141" i="5" s="1"/>
  <c r="C142" i="5"/>
  <c r="N141" i="5"/>
  <c r="M141" i="5"/>
  <c r="L141" i="5"/>
  <c r="K141" i="5"/>
  <c r="J141" i="5"/>
  <c r="H141" i="5"/>
  <c r="G141" i="5"/>
  <c r="E141" i="5"/>
  <c r="D141" i="5"/>
  <c r="O140" i="5"/>
  <c r="L140" i="5"/>
  <c r="I140" i="5"/>
  <c r="F140" i="5"/>
  <c r="C140" i="5" s="1"/>
  <c r="O139" i="5"/>
  <c r="L139" i="5"/>
  <c r="L136" i="5" s="1"/>
  <c r="I139" i="5"/>
  <c r="C139" i="5" s="1"/>
  <c r="F139" i="5"/>
  <c r="O138" i="5"/>
  <c r="L138" i="5"/>
  <c r="I138" i="5"/>
  <c r="F138" i="5"/>
  <c r="C138" i="5"/>
  <c r="O137" i="5"/>
  <c r="O136" i="5" s="1"/>
  <c r="L137" i="5"/>
  <c r="I137" i="5"/>
  <c r="F137" i="5"/>
  <c r="F136" i="5" s="1"/>
  <c r="C136" i="5" s="1"/>
  <c r="N136" i="5"/>
  <c r="M136" i="5"/>
  <c r="K136" i="5"/>
  <c r="J136" i="5"/>
  <c r="I136" i="5"/>
  <c r="H136" i="5"/>
  <c r="H130" i="5" s="1"/>
  <c r="G136" i="5"/>
  <c r="E136" i="5"/>
  <c r="D136" i="5"/>
  <c r="D130" i="5" s="1"/>
  <c r="O135" i="5"/>
  <c r="L135" i="5"/>
  <c r="I135" i="5"/>
  <c r="C135" i="5" s="1"/>
  <c r="F135" i="5"/>
  <c r="O134" i="5"/>
  <c r="L134" i="5"/>
  <c r="I134" i="5"/>
  <c r="F134" i="5"/>
  <c r="C134" i="5"/>
  <c r="O133" i="5"/>
  <c r="O131" i="5" s="1"/>
  <c r="O130" i="5" s="1"/>
  <c r="L133" i="5"/>
  <c r="I133" i="5"/>
  <c r="F133" i="5"/>
  <c r="C133" i="5" s="1"/>
  <c r="O132" i="5"/>
  <c r="L132" i="5"/>
  <c r="L131" i="5" s="1"/>
  <c r="L130" i="5" s="1"/>
  <c r="I132" i="5"/>
  <c r="I131" i="5" s="1"/>
  <c r="F132" i="5"/>
  <c r="C132" i="5" s="1"/>
  <c r="N131" i="5"/>
  <c r="N130" i="5" s="1"/>
  <c r="M131" i="5"/>
  <c r="M130" i="5" s="1"/>
  <c r="K131" i="5"/>
  <c r="J131" i="5"/>
  <c r="J130" i="5" s="1"/>
  <c r="H131" i="5"/>
  <c r="G131" i="5"/>
  <c r="F131" i="5"/>
  <c r="E131" i="5"/>
  <c r="E130" i="5" s="1"/>
  <c r="D131" i="5"/>
  <c r="K130" i="5"/>
  <c r="G130" i="5"/>
  <c r="O129" i="5"/>
  <c r="O128" i="5" s="1"/>
  <c r="L129" i="5"/>
  <c r="I129" i="5"/>
  <c r="F129" i="5"/>
  <c r="F128" i="5" s="1"/>
  <c r="N128" i="5"/>
  <c r="M128" i="5"/>
  <c r="L128" i="5"/>
  <c r="K128" i="5"/>
  <c r="J128" i="5"/>
  <c r="I128" i="5"/>
  <c r="H128" i="5"/>
  <c r="G128" i="5"/>
  <c r="E128" i="5"/>
  <c r="D128" i="5"/>
  <c r="O127" i="5"/>
  <c r="L127" i="5"/>
  <c r="I127" i="5"/>
  <c r="C127" i="5" s="1"/>
  <c r="F127" i="5"/>
  <c r="O126" i="5"/>
  <c r="L126" i="5"/>
  <c r="I126" i="5"/>
  <c r="F126" i="5"/>
  <c r="C126" i="5"/>
  <c r="O125" i="5"/>
  <c r="L125" i="5"/>
  <c r="I125" i="5"/>
  <c r="F125" i="5"/>
  <c r="C125" i="5" s="1"/>
  <c r="O124" i="5"/>
  <c r="L124" i="5"/>
  <c r="I124" i="5"/>
  <c r="F124" i="5"/>
  <c r="C124" i="5" s="1"/>
  <c r="O123" i="5"/>
  <c r="L123" i="5"/>
  <c r="L122" i="5" s="1"/>
  <c r="I123" i="5"/>
  <c r="C123" i="5" s="1"/>
  <c r="F123" i="5"/>
  <c r="O122" i="5"/>
  <c r="N122" i="5"/>
  <c r="M122" i="5"/>
  <c r="K122" i="5"/>
  <c r="J122" i="5"/>
  <c r="H122" i="5"/>
  <c r="G122" i="5"/>
  <c r="E122" i="5"/>
  <c r="D122" i="5"/>
  <c r="O121" i="5"/>
  <c r="L121" i="5"/>
  <c r="I121" i="5"/>
  <c r="F121" i="5"/>
  <c r="C121" i="5" s="1"/>
  <c r="O120" i="5"/>
  <c r="L120" i="5"/>
  <c r="I120" i="5"/>
  <c r="F120" i="5"/>
  <c r="C120" i="5" s="1"/>
  <c r="O119" i="5"/>
  <c r="L119" i="5"/>
  <c r="L116" i="5" s="1"/>
  <c r="I119" i="5"/>
  <c r="C119" i="5" s="1"/>
  <c r="F119" i="5"/>
  <c r="O118" i="5"/>
  <c r="L118" i="5"/>
  <c r="I118" i="5"/>
  <c r="F118" i="5"/>
  <c r="C118" i="5"/>
  <c r="O117" i="5"/>
  <c r="O116" i="5" s="1"/>
  <c r="L117" i="5"/>
  <c r="I117" i="5"/>
  <c r="F117" i="5"/>
  <c r="F116" i="5" s="1"/>
  <c r="C116" i="5" s="1"/>
  <c r="N116" i="5"/>
  <c r="M116" i="5"/>
  <c r="K116" i="5"/>
  <c r="J116" i="5"/>
  <c r="I116" i="5"/>
  <c r="H116" i="5"/>
  <c r="G116" i="5"/>
  <c r="E116" i="5"/>
  <c r="D116" i="5"/>
  <c r="O115" i="5"/>
  <c r="L115" i="5"/>
  <c r="L112" i="5" s="1"/>
  <c r="I115" i="5"/>
  <c r="C115" i="5" s="1"/>
  <c r="F115" i="5"/>
  <c r="O114" i="5"/>
  <c r="L114" i="5"/>
  <c r="I114" i="5"/>
  <c r="F114" i="5"/>
  <c r="C114" i="5"/>
  <c r="O113" i="5"/>
  <c r="O112" i="5" s="1"/>
  <c r="L113" i="5"/>
  <c r="I113" i="5"/>
  <c r="F113" i="5"/>
  <c r="F112" i="5" s="1"/>
  <c r="C112" i="5" s="1"/>
  <c r="N112" i="5"/>
  <c r="M112" i="5"/>
  <c r="K112" i="5"/>
  <c r="J112" i="5"/>
  <c r="I112" i="5"/>
  <c r="H112" i="5"/>
  <c r="G112" i="5"/>
  <c r="E112" i="5"/>
  <c r="D112" i="5"/>
  <c r="O111" i="5"/>
  <c r="L111" i="5"/>
  <c r="I111" i="5"/>
  <c r="C111" i="5" s="1"/>
  <c r="F111" i="5"/>
  <c r="O110" i="5"/>
  <c r="L110" i="5"/>
  <c r="I110" i="5"/>
  <c r="F110" i="5"/>
  <c r="C110" i="5"/>
  <c r="O109" i="5"/>
  <c r="L109" i="5"/>
  <c r="I109" i="5"/>
  <c r="F109" i="5"/>
  <c r="C109" i="5" s="1"/>
  <c r="O108" i="5"/>
  <c r="L108" i="5"/>
  <c r="I108" i="5"/>
  <c r="F108" i="5"/>
  <c r="C108" i="5" s="1"/>
  <c r="O107" i="5"/>
  <c r="L107" i="5"/>
  <c r="I107" i="5"/>
  <c r="F107" i="5"/>
  <c r="O106" i="5"/>
  <c r="L106" i="5"/>
  <c r="I106" i="5"/>
  <c r="F106" i="5"/>
  <c r="C106" i="5"/>
  <c r="O105" i="5"/>
  <c r="O103" i="5" s="1"/>
  <c r="L105" i="5"/>
  <c r="I105" i="5"/>
  <c r="F105" i="5"/>
  <c r="C105" i="5" s="1"/>
  <c r="O104" i="5"/>
  <c r="L104" i="5"/>
  <c r="I104" i="5"/>
  <c r="I103" i="5" s="1"/>
  <c r="F104" i="5"/>
  <c r="N103" i="5"/>
  <c r="M103" i="5"/>
  <c r="K103" i="5"/>
  <c r="J103" i="5"/>
  <c r="H103" i="5"/>
  <c r="G103" i="5"/>
  <c r="F103" i="5"/>
  <c r="E103" i="5"/>
  <c r="D103" i="5"/>
  <c r="O102" i="5"/>
  <c r="L102" i="5"/>
  <c r="I102" i="5"/>
  <c r="F102" i="5"/>
  <c r="C102" i="5"/>
  <c r="O101" i="5"/>
  <c r="L101" i="5"/>
  <c r="I101" i="5"/>
  <c r="F101" i="5"/>
  <c r="C101" i="5" s="1"/>
  <c r="O100" i="5"/>
  <c r="L100" i="5"/>
  <c r="I100" i="5"/>
  <c r="F100" i="5"/>
  <c r="O99" i="5"/>
  <c r="L99" i="5"/>
  <c r="I99" i="5"/>
  <c r="F99" i="5"/>
  <c r="O98" i="5"/>
  <c r="L98" i="5"/>
  <c r="I98" i="5"/>
  <c r="F98" i="5"/>
  <c r="C98" i="5"/>
  <c r="O97" i="5"/>
  <c r="L97" i="5"/>
  <c r="I97" i="5"/>
  <c r="F97" i="5"/>
  <c r="C97" i="5" s="1"/>
  <c r="O96" i="5"/>
  <c r="L96" i="5"/>
  <c r="L95" i="5" s="1"/>
  <c r="I96" i="5"/>
  <c r="F96" i="5"/>
  <c r="C96" i="5" s="1"/>
  <c r="N95" i="5"/>
  <c r="N83" i="5" s="1"/>
  <c r="N75" i="5" s="1"/>
  <c r="M95" i="5"/>
  <c r="K95" i="5"/>
  <c r="J95" i="5"/>
  <c r="H95" i="5"/>
  <c r="G95" i="5"/>
  <c r="E95" i="5"/>
  <c r="D95" i="5"/>
  <c r="O94" i="5"/>
  <c r="L94" i="5"/>
  <c r="I94" i="5"/>
  <c r="F94" i="5"/>
  <c r="C94" i="5"/>
  <c r="O93" i="5"/>
  <c r="L93" i="5"/>
  <c r="I93" i="5"/>
  <c r="F93" i="5"/>
  <c r="C93" i="5" s="1"/>
  <c r="O92" i="5"/>
  <c r="L92" i="5"/>
  <c r="I92" i="5"/>
  <c r="F92" i="5"/>
  <c r="C92" i="5" s="1"/>
  <c r="O91" i="5"/>
  <c r="L91" i="5"/>
  <c r="I91" i="5"/>
  <c r="F91" i="5"/>
  <c r="O90" i="5"/>
  <c r="L90" i="5"/>
  <c r="I90" i="5"/>
  <c r="F90" i="5"/>
  <c r="F89" i="5" s="1"/>
  <c r="C90" i="5"/>
  <c r="N89" i="5"/>
  <c r="M89" i="5"/>
  <c r="L89" i="5"/>
  <c r="K89" i="5"/>
  <c r="K83" i="5" s="1"/>
  <c r="J89" i="5"/>
  <c r="H89" i="5"/>
  <c r="G89" i="5"/>
  <c r="G83" i="5" s="1"/>
  <c r="E89" i="5"/>
  <c r="D89" i="5"/>
  <c r="O88" i="5"/>
  <c r="L88" i="5"/>
  <c r="I88" i="5"/>
  <c r="F88" i="5"/>
  <c r="C88" i="5" s="1"/>
  <c r="O87" i="5"/>
  <c r="L87" i="5"/>
  <c r="L84" i="5" s="1"/>
  <c r="I87" i="5"/>
  <c r="F87" i="5"/>
  <c r="O86" i="5"/>
  <c r="L86" i="5"/>
  <c r="I86" i="5"/>
  <c r="F86" i="5"/>
  <c r="C86" i="5"/>
  <c r="O85" i="5"/>
  <c r="O84" i="5" s="1"/>
  <c r="L85" i="5"/>
  <c r="I85" i="5"/>
  <c r="F85" i="5"/>
  <c r="N84" i="5"/>
  <c r="M84" i="5"/>
  <c r="M83" i="5" s="1"/>
  <c r="K84" i="5"/>
  <c r="J84" i="5"/>
  <c r="I84" i="5"/>
  <c r="H84" i="5"/>
  <c r="G84" i="5"/>
  <c r="E84" i="5"/>
  <c r="E83" i="5" s="1"/>
  <c r="D84" i="5"/>
  <c r="D83" i="5" s="1"/>
  <c r="J83" i="5"/>
  <c r="O82" i="5"/>
  <c r="L82" i="5"/>
  <c r="I82" i="5"/>
  <c r="F82" i="5"/>
  <c r="C82" i="5"/>
  <c r="O81" i="5"/>
  <c r="L81" i="5"/>
  <c r="I81" i="5"/>
  <c r="F81" i="5"/>
  <c r="N80" i="5"/>
  <c r="M80" i="5"/>
  <c r="L80" i="5"/>
  <c r="K80" i="5"/>
  <c r="J80" i="5"/>
  <c r="I80" i="5"/>
  <c r="H80" i="5"/>
  <c r="G80" i="5"/>
  <c r="E80" i="5"/>
  <c r="D80" i="5"/>
  <c r="O79" i="5"/>
  <c r="L79" i="5"/>
  <c r="L77" i="5" s="1"/>
  <c r="L76" i="5" s="1"/>
  <c r="I79" i="5"/>
  <c r="F79" i="5"/>
  <c r="O78" i="5"/>
  <c r="O77" i="5" s="1"/>
  <c r="L78" i="5"/>
  <c r="I78" i="5"/>
  <c r="F78" i="5"/>
  <c r="F77" i="5" s="1"/>
  <c r="C78" i="5"/>
  <c r="N77" i="5"/>
  <c r="M77" i="5"/>
  <c r="K77" i="5"/>
  <c r="K76" i="5" s="1"/>
  <c r="K75" i="5" s="1"/>
  <c r="J77" i="5"/>
  <c r="H77" i="5"/>
  <c r="H76" i="5" s="1"/>
  <c r="G77" i="5"/>
  <c r="G76" i="5" s="1"/>
  <c r="G75" i="5" s="1"/>
  <c r="E77" i="5"/>
  <c r="D77" i="5"/>
  <c r="D76" i="5" s="1"/>
  <c r="D75" i="5" s="1"/>
  <c r="N76" i="5"/>
  <c r="M76" i="5"/>
  <c r="M75" i="5" s="1"/>
  <c r="J76" i="5"/>
  <c r="E76" i="5"/>
  <c r="J75" i="5"/>
  <c r="E75" i="5"/>
  <c r="O74" i="5"/>
  <c r="L74" i="5"/>
  <c r="C74" i="5" s="1"/>
  <c r="I74" i="5"/>
  <c r="F74" i="5"/>
  <c r="O73" i="5"/>
  <c r="O69" i="5" s="1"/>
  <c r="O67" i="5" s="1"/>
  <c r="L73" i="5"/>
  <c r="I73" i="5"/>
  <c r="F73" i="5"/>
  <c r="C73" i="5"/>
  <c r="O72" i="5"/>
  <c r="L72" i="5"/>
  <c r="I72" i="5"/>
  <c r="F72" i="5"/>
  <c r="C72" i="5" s="1"/>
  <c r="O71" i="5"/>
  <c r="L71" i="5"/>
  <c r="I71" i="5"/>
  <c r="F71" i="5"/>
  <c r="O70" i="5"/>
  <c r="L70" i="5"/>
  <c r="C70" i="5" s="1"/>
  <c r="I70" i="5"/>
  <c r="F70" i="5"/>
  <c r="F69" i="5" s="1"/>
  <c r="N69" i="5"/>
  <c r="M69" i="5"/>
  <c r="K69" i="5"/>
  <c r="K67" i="5" s="1"/>
  <c r="J69" i="5"/>
  <c r="H69" i="5"/>
  <c r="H67" i="5" s="1"/>
  <c r="G69" i="5"/>
  <c r="G67" i="5" s="1"/>
  <c r="E69" i="5"/>
  <c r="D69" i="5"/>
  <c r="D67" i="5" s="1"/>
  <c r="O68" i="5"/>
  <c r="L68" i="5"/>
  <c r="I68" i="5"/>
  <c r="F68" i="5"/>
  <c r="C68" i="5" s="1"/>
  <c r="N67" i="5"/>
  <c r="M67" i="5"/>
  <c r="J67" i="5"/>
  <c r="E67" i="5"/>
  <c r="O66" i="5"/>
  <c r="L66" i="5"/>
  <c r="C66" i="5" s="1"/>
  <c r="I66" i="5"/>
  <c r="F66" i="5"/>
  <c r="O65" i="5"/>
  <c r="O58" i="5" s="1"/>
  <c r="L65" i="5"/>
  <c r="I65" i="5"/>
  <c r="F65" i="5"/>
  <c r="C65" i="5"/>
  <c r="O64" i="5"/>
  <c r="L64" i="5"/>
  <c r="I64" i="5"/>
  <c r="F64" i="5"/>
  <c r="C64" i="5" s="1"/>
  <c r="O63" i="5"/>
  <c r="L63" i="5"/>
  <c r="I63" i="5"/>
  <c r="C63" i="5" s="1"/>
  <c r="F63" i="5"/>
  <c r="O62" i="5"/>
  <c r="L62" i="5"/>
  <c r="C62" i="5" s="1"/>
  <c r="I62" i="5"/>
  <c r="F62" i="5"/>
  <c r="O61" i="5"/>
  <c r="L61" i="5"/>
  <c r="I61" i="5"/>
  <c r="F61" i="5"/>
  <c r="C61" i="5"/>
  <c r="O60" i="5"/>
  <c r="L60" i="5"/>
  <c r="I60" i="5"/>
  <c r="F60" i="5"/>
  <c r="C60" i="5" s="1"/>
  <c r="O59" i="5"/>
  <c r="L59" i="5"/>
  <c r="L58" i="5" s="1"/>
  <c r="I59" i="5"/>
  <c r="F59" i="5"/>
  <c r="N58" i="5"/>
  <c r="M58" i="5"/>
  <c r="K58" i="5"/>
  <c r="J58" i="5"/>
  <c r="H58" i="5"/>
  <c r="G58" i="5"/>
  <c r="E58" i="5"/>
  <c r="D58" i="5"/>
  <c r="O57" i="5"/>
  <c r="O55" i="5" s="1"/>
  <c r="O54" i="5" s="1"/>
  <c r="L57" i="5"/>
  <c r="I57" i="5"/>
  <c r="F57" i="5"/>
  <c r="C57" i="5"/>
  <c r="O56" i="5"/>
  <c r="L56" i="5"/>
  <c r="L55" i="5" s="1"/>
  <c r="L54" i="5" s="1"/>
  <c r="I56" i="5"/>
  <c r="F56" i="5"/>
  <c r="C56" i="5" s="1"/>
  <c r="N55" i="5"/>
  <c r="N54" i="5" s="1"/>
  <c r="N53" i="5" s="1"/>
  <c r="N52" i="5" s="1"/>
  <c r="M55" i="5"/>
  <c r="M54" i="5" s="1"/>
  <c r="M53" i="5" s="1"/>
  <c r="K55" i="5"/>
  <c r="J55" i="5"/>
  <c r="I55" i="5"/>
  <c r="H55" i="5"/>
  <c r="G55" i="5"/>
  <c r="F55" i="5"/>
  <c r="E55" i="5"/>
  <c r="E54" i="5" s="1"/>
  <c r="E53" i="5" s="1"/>
  <c r="D55" i="5"/>
  <c r="K54" i="5"/>
  <c r="K53" i="5" s="1"/>
  <c r="K52" i="5" s="1"/>
  <c r="K51" i="5" s="1"/>
  <c r="K50" i="5" s="1"/>
  <c r="J54" i="5"/>
  <c r="J53" i="5" s="1"/>
  <c r="J52" i="5" s="1"/>
  <c r="J51" i="5" s="1"/>
  <c r="J50" i="5" s="1"/>
  <c r="H54" i="5"/>
  <c r="G54" i="5"/>
  <c r="D54" i="5"/>
  <c r="D53" i="5" s="1"/>
  <c r="D52" i="5" s="1"/>
  <c r="D51" i="5" s="1"/>
  <c r="H53" i="5"/>
  <c r="G53" i="5"/>
  <c r="G52" i="5" s="1"/>
  <c r="G51" i="5" s="1"/>
  <c r="O47" i="5"/>
  <c r="C47" i="5" s="1"/>
  <c r="O46" i="5"/>
  <c r="C46" i="5"/>
  <c r="O45" i="5"/>
  <c r="N45" i="5"/>
  <c r="M45" i="5"/>
  <c r="L44" i="5"/>
  <c r="C44" i="5" s="1"/>
  <c r="I44" i="5"/>
  <c r="F44" i="5"/>
  <c r="L43" i="5"/>
  <c r="K43" i="5"/>
  <c r="J43" i="5"/>
  <c r="I43" i="5"/>
  <c r="H43" i="5"/>
  <c r="H20" i="5" s="1"/>
  <c r="G43" i="5"/>
  <c r="F43" i="5"/>
  <c r="E43" i="5"/>
  <c r="D43" i="5"/>
  <c r="F42" i="5"/>
  <c r="C42" i="5"/>
  <c r="F41" i="5"/>
  <c r="C41" i="5" s="1"/>
  <c r="E41" i="5"/>
  <c r="D41" i="5"/>
  <c r="L40" i="5"/>
  <c r="C40" i="5"/>
  <c r="L39" i="5"/>
  <c r="C39" i="5"/>
  <c r="L38" i="5"/>
  <c r="L36" i="5" s="1"/>
  <c r="C36" i="5" s="1"/>
  <c r="C38" i="5"/>
  <c r="L37" i="5"/>
  <c r="C37" i="5"/>
  <c r="K36" i="5"/>
  <c r="J36" i="5"/>
  <c r="L35" i="5"/>
  <c r="C35" i="5"/>
  <c r="L34" i="5"/>
  <c r="C34" i="5"/>
  <c r="L33" i="5"/>
  <c r="C33" i="5" s="1"/>
  <c r="K33" i="5"/>
  <c r="J33" i="5"/>
  <c r="L32" i="5"/>
  <c r="L31" i="5" s="1"/>
  <c r="C32" i="5"/>
  <c r="K31" i="5"/>
  <c r="J31" i="5"/>
  <c r="J26" i="5" s="1"/>
  <c r="J287" i="5" s="1"/>
  <c r="L30" i="5"/>
  <c r="C30" i="5"/>
  <c r="L29" i="5"/>
  <c r="C29" i="5"/>
  <c r="L28" i="5"/>
  <c r="C28" i="5"/>
  <c r="L27" i="5"/>
  <c r="C27" i="5" s="1"/>
  <c r="K27" i="5"/>
  <c r="J27" i="5"/>
  <c r="K26" i="5"/>
  <c r="F25" i="5"/>
  <c r="C25" i="5"/>
  <c r="I24" i="5"/>
  <c r="O23" i="5"/>
  <c r="L23" i="5"/>
  <c r="I23" i="5"/>
  <c r="F23" i="5"/>
  <c r="C23" i="5" s="1"/>
  <c r="O22" i="5"/>
  <c r="L22" i="5"/>
  <c r="L21" i="5" s="1"/>
  <c r="I22" i="5"/>
  <c r="I21" i="5" s="1"/>
  <c r="F22" i="5"/>
  <c r="O21" i="5"/>
  <c r="O289" i="5" s="1"/>
  <c r="N21" i="5"/>
  <c r="N289" i="5" s="1"/>
  <c r="N288" i="5" s="1"/>
  <c r="M21" i="5"/>
  <c r="M289" i="5" s="1"/>
  <c r="M288" i="5" s="1"/>
  <c r="K21" i="5"/>
  <c r="K289" i="5" s="1"/>
  <c r="K288" i="5" s="1"/>
  <c r="J21" i="5"/>
  <c r="J289" i="5" s="1"/>
  <c r="J288" i="5" s="1"/>
  <c r="H21" i="5"/>
  <c r="H289" i="5" s="1"/>
  <c r="H288" i="5" s="1"/>
  <c r="G21" i="5"/>
  <c r="G289" i="5" s="1"/>
  <c r="G288" i="5" s="1"/>
  <c r="F21" i="5"/>
  <c r="F289" i="5" s="1"/>
  <c r="E21" i="5"/>
  <c r="E289" i="5" s="1"/>
  <c r="E288" i="5" s="1"/>
  <c r="D21" i="5"/>
  <c r="D289" i="5" s="1"/>
  <c r="D288" i="5" s="1"/>
  <c r="O20" i="5"/>
  <c r="M20" i="5"/>
  <c r="K20" i="5"/>
  <c r="G20" i="5"/>
  <c r="E20" i="5"/>
  <c r="E75" i="7" l="1"/>
  <c r="E52" i="7" s="1"/>
  <c r="E51" i="7" s="1"/>
  <c r="E194" i="7"/>
  <c r="I231" i="7"/>
  <c r="C276" i="7"/>
  <c r="C175" i="7"/>
  <c r="C136" i="7"/>
  <c r="I83" i="7"/>
  <c r="O130" i="7"/>
  <c r="O75" i="7" s="1"/>
  <c r="C131" i="7"/>
  <c r="G194" i="7"/>
  <c r="C198" i="7"/>
  <c r="L26" i="7"/>
  <c r="L20" i="7" s="1"/>
  <c r="C264" i="7"/>
  <c r="M75" i="7"/>
  <c r="M52" i="7" s="1"/>
  <c r="C58" i="7"/>
  <c r="N194" i="7"/>
  <c r="O259" i="7"/>
  <c r="O53" i="7"/>
  <c r="I54" i="7"/>
  <c r="I53" i="7" s="1"/>
  <c r="E286" i="7"/>
  <c r="L230" i="7"/>
  <c r="C216" i="7"/>
  <c r="O83" i="7"/>
  <c r="I289" i="7"/>
  <c r="C289" i="7" s="1"/>
  <c r="L204" i="7"/>
  <c r="L195" i="7" s="1"/>
  <c r="L194" i="7" s="1"/>
  <c r="K194" i="7"/>
  <c r="H194" i="7"/>
  <c r="M194" i="7"/>
  <c r="M51" i="7" s="1"/>
  <c r="K75" i="7"/>
  <c r="K52" i="7" s="1"/>
  <c r="K51" i="7" s="1"/>
  <c r="H75" i="7"/>
  <c r="H286" i="7" s="1"/>
  <c r="M230" i="7"/>
  <c r="H52" i="7"/>
  <c r="K286" i="7"/>
  <c r="G286" i="7"/>
  <c r="O230" i="7"/>
  <c r="F187" i="7"/>
  <c r="C187" i="7" s="1"/>
  <c r="J75" i="7"/>
  <c r="J52" i="7" s="1"/>
  <c r="C89" i="7"/>
  <c r="L83" i="7"/>
  <c r="N75" i="7"/>
  <c r="N52" i="7" s="1"/>
  <c r="N51" i="7" s="1"/>
  <c r="N287" i="7" s="1"/>
  <c r="J194" i="7"/>
  <c r="C160" i="7"/>
  <c r="C122" i="7"/>
  <c r="I288" i="7"/>
  <c r="C288" i="7" s="1"/>
  <c r="G52" i="7"/>
  <c r="G51" i="7" s="1"/>
  <c r="I259" i="7"/>
  <c r="C259" i="7" s="1"/>
  <c r="C196" i="7"/>
  <c r="C238" i="7"/>
  <c r="L130" i="7"/>
  <c r="C116" i="7"/>
  <c r="I204" i="7"/>
  <c r="I195" i="7" s="1"/>
  <c r="C112" i="7"/>
  <c r="E287" i="7"/>
  <c r="E50" i="7"/>
  <c r="C205" i="7"/>
  <c r="F204" i="7"/>
  <c r="C184" i="7"/>
  <c r="C95" i="7"/>
  <c r="F83" i="7"/>
  <c r="C83" i="7" s="1"/>
  <c r="C84" i="7"/>
  <c r="I130" i="7"/>
  <c r="C103" i="7"/>
  <c r="F231" i="7"/>
  <c r="C233" i="7"/>
  <c r="C54" i="7"/>
  <c r="C69" i="7"/>
  <c r="F67" i="7"/>
  <c r="C67" i="7" s="1"/>
  <c r="C151" i="7"/>
  <c r="C270" i="7"/>
  <c r="F269" i="7"/>
  <c r="I165" i="7"/>
  <c r="C165" i="7" s="1"/>
  <c r="C166" i="7"/>
  <c r="C77" i="7"/>
  <c r="F76" i="7"/>
  <c r="C290" i="7"/>
  <c r="O195" i="7"/>
  <c r="F251" i="7"/>
  <c r="C251" i="7" s="1"/>
  <c r="C252" i="7"/>
  <c r="C188" i="7"/>
  <c r="F173" i="7"/>
  <c r="F130" i="7"/>
  <c r="C260" i="7"/>
  <c r="I174" i="7"/>
  <c r="I173" i="7" s="1"/>
  <c r="C144" i="7"/>
  <c r="I20" i="5"/>
  <c r="O53" i="5"/>
  <c r="D50" i="5"/>
  <c r="D24" i="5"/>
  <c r="D287" i="5" s="1"/>
  <c r="L289" i="5"/>
  <c r="L20" i="5"/>
  <c r="C31" i="5"/>
  <c r="L26" i="5"/>
  <c r="G287" i="5"/>
  <c r="G50" i="5"/>
  <c r="C21" i="5"/>
  <c r="C22" i="5"/>
  <c r="C55" i="5"/>
  <c r="F58" i="5"/>
  <c r="J20" i="5"/>
  <c r="N20" i="5"/>
  <c r="C59" i="5"/>
  <c r="I58" i="5"/>
  <c r="I54" i="5" s="1"/>
  <c r="F67" i="5"/>
  <c r="L69" i="5"/>
  <c r="H75" i="5"/>
  <c r="H52" i="5" s="1"/>
  <c r="H51" i="5" s="1"/>
  <c r="C79" i="5"/>
  <c r="O80" i="5"/>
  <c r="H83" i="5"/>
  <c r="C87" i="5"/>
  <c r="O89" i="5"/>
  <c r="F95" i="5"/>
  <c r="I95" i="5"/>
  <c r="C100" i="5"/>
  <c r="L103" i="5"/>
  <c r="C107" i="5"/>
  <c r="C128" i="5"/>
  <c r="C131" i="5"/>
  <c r="C160" i="5"/>
  <c r="N195" i="5"/>
  <c r="N194" i="5" s="1"/>
  <c r="N51" i="5" s="1"/>
  <c r="F80" i="5"/>
  <c r="C80" i="5" s="1"/>
  <c r="C81" i="5"/>
  <c r="L83" i="5"/>
  <c r="L75" i="5" s="1"/>
  <c r="C99" i="5"/>
  <c r="C151" i="5"/>
  <c r="F288" i="5"/>
  <c r="C45" i="5"/>
  <c r="C71" i="5"/>
  <c r="I69" i="5"/>
  <c r="O76" i="5"/>
  <c r="F84" i="5"/>
  <c r="C85" i="5"/>
  <c r="C91" i="5"/>
  <c r="O95" i="5"/>
  <c r="O83" i="5" s="1"/>
  <c r="C104" i="5"/>
  <c r="C188" i="5"/>
  <c r="K287" i="5"/>
  <c r="C43" i="5"/>
  <c r="L67" i="5"/>
  <c r="L53" i="5" s="1"/>
  <c r="F76" i="5"/>
  <c r="C103" i="5"/>
  <c r="I122" i="5"/>
  <c r="I166" i="5"/>
  <c r="I165" i="5" s="1"/>
  <c r="L179" i="5"/>
  <c r="L174" i="5" s="1"/>
  <c r="L173" i="5" s="1"/>
  <c r="L286" i="5" s="1"/>
  <c r="F191" i="5"/>
  <c r="C191" i="5" s="1"/>
  <c r="H195" i="5"/>
  <c r="H194" i="5" s="1"/>
  <c r="C201" i="5"/>
  <c r="C209" i="5"/>
  <c r="C221" i="5"/>
  <c r="M230" i="5"/>
  <c r="D286" i="5"/>
  <c r="O270" i="5"/>
  <c r="O269" i="5" s="1"/>
  <c r="C276" i="5"/>
  <c r="J286" i="5"/>
  <c r="E53" i="6"/>
  <c r="E52" i="6" s="1"/>
  <c r="D287" i="6"/>
  <c r="D24" i="6"/>
  <c r="D50" i="6"/>
  <c r="C69" i="6"/>
  <c r="C113" i="5"/>
  <c r="C117" i="5"/>
  <c r="F122" i="5"/>
  <c r="C122" i="5" s="1"/>
  <c r="C129" i="5"/>
  <c r="F130" i="5"/>
  <c r="C137" i="5"/>
  <c r="C145" i="5"/>
  <c r="C161" i="5"/>
  <c r="F166" i="5"/>
  <c r="F174" i="5"/>
  <c r="C189" i="5"/>
  <c r="E195" i="5"/>
  <c r="M195" i="5"/>
  <c r="C200" i="5"/>
  <c r="I198" i="5"/>
  <c r="C208" i="5"/>
  <c r="C220" i="5"/>
  <c r="C232" i="5"/>
  <c r="E230" i="5"/>
  <c r="E286" i="5" s="1"/>
  <c r="C260" i="5"/>
  <c r="H286" i="5"/>
  <c r="K286" i="5"/>
  <c r="L289" i="6"/>
  <c r="L288" i="6" s="1"/>
  <c r="L20" i="6"/>
  <c r="C45" i="6"/>
  <c r="O54" i="6"/>
  <c r="O67" i="6"/>
  <c r="G286" i="5"/>
  <c r="L288" i="5"/>
  <c r="O289" i="6"/>
  <c r="O20" i="6"/>
  <c r="L26" i="6"/>
  <c r="C27" i="6"/>
  <c r="G287" i="6"/>
  <c r="G50" i="6"/>
  <c r="F54" i="6"/>
  <c r="C67" i="6"/>
  <c r="I77" i="5"/>
  <c r="I76" i="5" s="1"/>
  <c r="I89" i="5"/>
  <c r="I83" i="5" s="1"/>
  <c r="I141" i="5"/>
  <c r="I130" i="5" s="1"/>
  <c r="E187" i="5"/>
  <c r="E52" i="5" s="1"/>
  <c r="M187" i="5"/>
  <c r="M52" i="5" s="1"/>
  <c r="L198" i="5"/>
  <c r="L196" i="5" s="1"/>
  <c r="L195" i="5" s="1"/>
  <c r="L205" i="5"/>
  <c r="L204" i="5" s="1"/>
  <c r="F205" i="5"/>
  <c r="C219" i="5"/>
  <c r="C228" i="5"/>
  <c r="I227" i="5"/>
  <c r="C227" i="5" s="1"/>
  <c r="C252" i="5"/>
  <c r="O259" i="5"/>
  <c r="C259" i="5" s="1"/>
  <c r="C264" i="5"/>
  <c r="F269" i="5"/>
  <c r="M286" i="5"/>
  <c r="L270" i="5"/>
  <c r="L269" i="5" s="1"/>
  <c r="C281" i="5"/>
  <c r="N286" i="5"/>
  <c r="C290" i="5"/>
  <c r="O288" i="5"/>
  <c r="H52" i="6"/>
  <c r="C58" i="6"/>
  <c r="I235" i="5"/>
  <c r="C235" i="5" s="1"/>
  <c r="I283" i="5"/>
  <c r="E20" i="6"/>
  <c r="I20" i="6"/>
  <c r="M20" i="6"/>
  <c r="C28" i="6"/>
  <c r="C34" i="6"/>
  <c r="C37" i="6"/>
  <c r="C42" i="6"/>
  <c r="C46" i="6"/>
  <c r="F77" i="6"/>
  <c r="C78" i="6"/>
  <c r="C82" i="6"/>
  <c r="N83" i="6"/>
  <c r="N75" i="6" s="1"/>
  <c r="L84" i="6"/>
  <c r="L89" i="6"/>
  <c r="C94" i="6"/>
  <c r="F95" i="6"/>
  <c r="C98" i="6"/>
  <c r="C110" i="6"/>
  <c r="F112" i="6"/>
  <c r="C114" i="6"/>
  <c r="C118" i="6"/>
  <c r="C125" i="6"/>
  <c r="L173" i="6"/>
  <c r="F174" i="6"/>
  <c r="C234" i="5"/>
  <c r="C282" i="5"/>
  <c r="M287" i="6"/>
  <c r="C59" i="6"/>
  <c r="C81" i="6"/>
  <c r="I80" i="6"/>
  <c r="C80" i="6" s="1"/>
  <c r="C97" i="6"/>
  <c r="I95" i="6"/>
  <c r="C113" i="6"/>
  <c r="I112" i="6"/>
  <c r="C117" i="6"/>
  <c r="I116" i="6"/>
  <c r="C116" i="6" s="1"/>
  <c r="C289" i="6"/>
  <c r="F288" i="6"/>
  <c r="K287" i="6"/>
  <c r="F83" i="6"/>
  <c r="C89" i="6"/>
  <c r="F122" i="6"/>
  <c r="C122" i="6" s="1"/>
  <c r="C123" i="6"/>
  <c r="F165" i="6"/>
  <c r="C165" i="6" s="1"/>
  <c r="C166" i="6"/>
  <c r="L194" i="6"/>
  <c r="I238" i="5"/>
  <c r="C238" i="5" s="1"/>
  <c r="I246" i="5"/>
  <c r="C246" i="5" s="1"/>
  <c r="C21" i="6"/>
  <c r="I55" i="6"/>
  <c r="I54" i="6" s="1"/>
  <c r="I53" i="6" s="1"/>
  <c r="C84" i="6"/>
  <c r="C85" i="6"/>
  <c r="I84" i="6"/>
  <c r="L95" i="6"/>
  <c r="C105" i="6"/>
  <c r="I103" i="6"/>
  <c r="C103" i="6" s="1"/>
  <c r="O174" i="6"/>
  <c r="O173" i="6" s="1"/>
  <c r="I128" i="6"/>
  <c r="C128" i="6" s="1"/>
  <c r="I136" i="6"/>
  <c r="I144" i="6"/>
  <c r="I160" i="6"/>
  <c r="C160" i="6" s="1"/>
  <c r="I184" i="6"/>
  <c r="C184" i="6" s="1"/>
  <c r="I188" i="6"/>
  <c r="I196" i="6"/>
  <c r="C197" i="6"/>
  <c r="E194" i="6"/>
  <c r="O204" i="6"/>
  <c r="O195" i="6" s="1"/>
  <c r="C227" i="6"/>
  <c r="L231" i="6"/>
  <c r="L230" i="6" s="1"/>
  <c r="H230" i="6"/>
  <c r="H194" i="6" s="1"/>
  <c r="C251" i="6"/>
  <c r="O270" i="6"/>
  <c r="O269" i="6" s="1"/>
  <c r="M286" i="6"/>
  <c r="F136" i="6"/>
  <c r="C136" i="6" s="1"/>
  <c r="F144" i="6"/>
  <c r="C144" i="6" s="1"/>
  <c r="C167" i="6"/>
  <c r="C196" i="6"/>
  <c r="C198" i="6"/>
  <c r="C264" i="6"/>
  <c r="I288" i="6"/>
  <c r="I231" i="6"/>
  <c r="D286" i="6"/>
  <c r="H286" i="6"/>
  <c r="I270" i="6"/>
  <c r="I269" i="6" s="1"/>
  <c r="E286" i="6"/>
  <c r="C290" i="6"/>
  <c r="I131" i="6"/>
  <c r="I130" i="6" s="1"/>
  <c r="I151" i="6"/>
  <c r="C151" i="6" s="1"/>
  <c r="I175" i="6"/>
  <c r="I179" i="6"/>
  <c r="C179" i="6" s="1"/>
  <c r="F191" i="6"/>
  <c r="C191" i="6" s="1"/>
  <c r="C192" i="6"/>
  <c r="C193" i="6"/>
  <c r="J194" i="6"/>
  <c r="J51" i="6" s="1"/>
  <c r="I204" i="6"/>
  <c r="I259" i="6"/>
  <c r="C259" i="6" s="1"/>
  <c r="J286" i="6"/>
  <c r="C272" i="6"/>
  <c r="G286" i="6"/>
  <c r="K286" i="6"/>
  <c r="C283" i="6"/>
  <c r="O288" i="6"/>
  <c r="C291" i="6"/>
  <c r="F205" i="6"/>
  <c r="C228" i="6"/>
  <c r="C232" i="6"/>
  <c r="F233" i="6"/>
  <c r="C233" i="6" s="1"/>
  <c r="C236" i="6"/>
  <c r="C252" i="6"/>
  <c r="C260" i="6"/>
  <c r="F281" i="6"/>
  <c r="C281" i="6" s="1"/>
  <c r="C284" i="6"/>
  <c r="C217" i="6"/>
  <c r="I235" i="6"/>
  <c r="C235" i="6" s="1"/>
  <c r="F238" i="6"/>
  <c r="C238" i="6" s="1"/>
  <c r="F246" i="6"/>
  <c r="C246" i="6" s="1"/>
  <c r="C253" i="6"/>
  <c r="C261" i="6"/>
  <c r="C265" i="6"/>
  <c r="N50" i="7" l="1"/>
  <c r="C26" i="7"/>
  <c r="K50" i="7"/>
  <c r="K287" i="7"/>
  <c r="M286" i="7"/>
  <c r="O286" i="7"/>
  <c r="J51" i="7"/>
  <c r="M50" i="7"/>
  <c r="M287" i="7"/>
  <c r="I75" i="7"/>
  <c r="I52" i="7" s="1"/>
  <c r="O194" i="7"/>
  <c r="H51" i="7"/>
  <c r="J286" i="7"/>
  <c r="I230" i="7"/>
  <c r="I194" i="7" s="1"/>
  <c r="I51" i="7" s="1"/>
  <c r="L75" i="7"/>
  <c r="L52" i="7" s="1"/>
  <c r="L51" i="7" s="1"/>
  <c r="F53" i="7"/>
  <c r="C53" i="7" s="1"/>
  <c r="N286" i="7"/>
  <c r="C174" i="7"/>
  <c r="C173" i="7"/>
  <c r="C204" i="7"/>
  <c r="F195" i="7"/>
  <c r="J50" i="7"/>
  <c r="J287" i="7"/>
  <c r="G287" i="7"/>
  <c r="G50" i="7"/>
  <c r="C130" i="7"/>
  <c r="C76" i="7"/>
  <c r="F75" i="7"/>
  <c r="C269" i="7"/>
  <c r="O52" i="7"/>
  <c r="O51" i="7" s="1"/>
  <c r="F230" i="7"/>
  <c r="C231" i="7"/>
  <c r="N286" i="6"/>
  <c r="N52" i="6"/>
  <c r="N51" i="6" s="1"/>
  <c r="O194" i="6"/>
  <c r="N50" i="5"/>
  <c r="N287" i="5"/>
  <c r="J50" i="6"/>
  <c r="J287" i="6"/>
  <c r="H287" i="5"/>
  <c r="H50" i="5"/>
  <c r="F269" i="6"/>
  <c r="I174" i="6"/>
  <c r="I173" i="6" s="1"/>
  <c r="I83" i="6"/>
  <c r="I231" i="5"/>
  <c r="C269" i="5"/>
  <c r="F53" i="6"/>
  <c r="C54" i="6"/>
  <c r="M194" i="5"/>
  <c r="M51" i="5" s="1"/>
  <c r="C166" i="5"/>
  <c r="F165" i="5"/>
  <c r="C165" i="5" s="1"/>
  <c r="C130" i="5"/>
  <c r="D20" i="6"/>
  <c r="F24" i="6"/>
  <c r="C77" i="5"/>
  <c r="C84" i="5"/>
  <c r="F83" i="5"/>
  <c r="C83" i="5" s="1"/>
  <c r="O230" i="5"/>
  <c r="O194" i="5" s="1"/>
  <c r="C89" i="5"/>
  <c r="I204" i="5"/>
  <c r="C270" i="6"/>
  <c r="I195" i="6"/>
  <c r="F187" i="6"/>
  <c r="C131" i="6"/>
  <c r="C288" i="6"/>
  <c r="C175" i="6"/>
  <c r="L83" i="6"/>
  <c r="L75" i="6" s="1"/>
  <c r="C77" i="6"/>
  <c r="F76" i="6"/>
  <c r="L194" i="5"/>
  <c r="C26" i="6"/>
  <c r="E194" i="5"/>
  <c r="E51" i="5" s="1"/>
  <c r="I76" i="6"/>
  <c r="C76" i="5"/>
  <c r="F75" i="5"/>
  <c r="O75" i="5"/>
  <c r="O52" i="5" s="1"/>
  <c r="O51" i="5" s="1"/>
  <c r="C179" i="5"/>
  <c r="C141" i="5"/>
  <c r="C95" i="5"/>
  <c r="I230" i="6"/>
  <c r="I187" i="6"/>
  <c r="C188" i="6"/>
  <c r="F130" i="6"/>
  <c r="C130" i="6" s="1"/>
  <c r="C83" i="6"/>
  <c r="F173" i="6"/>
  <c r="C173" i="6" s="1"/>
  <c r="C174" i="6"/>
  <c r="C95" i="6"/>
  <c r="C283" i="5"/>
  <c r="C198" i="5"/>
  <c r="I196" i="5"/>
  <c r="E51" i="6"/>
  <c r="L52" i="5"/>
  <c r="L51" i="5" s="1"/>
  <c r="L50" i="5" s="1"/>
  <c r="F187" i="5"/>
  <c r="C187" i="5" s="1"/>
  <c r="C69" i="5"/>
  <c r="I67" i="5"/>
  <c r="I53" i="5" s="1"/>
  <c r="I52" i="5" s="1"/>
  <c r="F24" i="5"/>
  <c r="D20" i="5"/>
  <c r="C205" i="6"/>
  <c r="F204" i="6"/>
  <c r="F231" i="6"/>
  <c r="C112" i="6"/>
  <c r="H51" i="6"/>
  <c r="C270" i="5"/>
  <c r="C205" i="5"/>
  <c r="F204" i="5"/>
  <c r="I75" i="5"/>
  <c r="C55" i="6"/>
  <c r="O53" i="6"/>
  <c r="O52" i="6" s="1"/>
  <c r="O51" i="6" s="1"/>
  <c r="C174" i="5"/>
  <c r="F173" i="5"/>
  <c r="C173" i="5" s="1"/>
  <c r="F54" i="5"/>
  <c r="C58" i="5"/>
  <c r="L287" i="5"/>
  <c r="C26" i="5"/>
  <c r="I289" i="5"/>
  <c r="F286" i="7" l="1"/>
  <c r="C75" i="7"/>
  <c r="H287" i="7"/>
  <c r="H50" i="7"/>
  <c r="F52" i="7"/>
  <c r="C52" i="7" s="1"/>
  <c r="I50" i="7"/>
  <c r="I287" i="7"/>
  <c r="I286" i="7"/>
  <c r="F24" i="7"/>
  <c r="C230" i="7"/>
  <c r="L50" i="7"/>
  <c r="L287" i="7"/>
  <c r="L286" i="7"/>
  <c r="O50" i="7"/>
  <c r="O287" i="7"/>
  <c r="F194" i="7"/>
  <c r="C194" i="7" s="1"/>
  <c r="C195" i="7"/>
  <c r="O50" i="5"/>
  <c r="O287" i="5"/>
  <c r="E287" i="5"/>
  <c r="E50" i="5"/>
  <c r="M50" i="5"/>
  <c r="M287" i="5"/>
  <c r="H287" i="6"/>
  <c r="H50" i="6"/>
  <c r="E287" i="6"/>
  <c r="E50" i="6"/>
  <c r="C204" i="5"/>
  <c r="F195" i="5"/>
  <c r="I195" i="5"/>
  <c r="I194" i="5" s="1"/>
  <c r="I51" i="5" s="1"/>
  <c r="C196" i="5"/>
  <c r="I75" i="6"/>
  <c r="I52" i="6" s="1"/>
  <c r="I194" i="6"/>
  <c r="C24" i="6"/>
  <c r="F20" i="6"/>
  <c r="C20" i="6" s="1"/>
  <c r="C269" i="6"/>
  <c r="F286" i="6"/>
  <c r="O286" i="5"/>
  <c r="I288" i="5"/>
  <c r="C288" i="5" s="1"/>
  <c r="C289" i="5"/>
  <c r="F53" i="5"/>
  <c r="C54" i="5"/>
  <c r="O50" i="6"/>
  <c r="O287" i="6"/>
  <c r="C67" i="5"/>
  <c r="C76" i="6"/>
  <c r="F75" i="6"/>
  <c r="I230" i="5"/>
  <c r="C231" i="5"/>
  <c r="N50" i="6"/>
  <c r="N287" i="6"/>
  <c r="F230" i="6"/>
  <c r="C230" i="6" s="1"/>
  <c r="C231" i="6"/>
  <c r="C24" i="5"/>
  <c r="F20" i="5"/>
  <c r="C20" i="5" s="1"/>
  <c r="C75" i="5"/>
  <c r="O286" i="6"/>
  <c r="C204" i="6"/>
  <c r="F195" i="6"/>
  <c r="L52" i="6"/>
  <c r="L51" i="6" s="1"/>
  <c r="L286" i="6"/>
  <c r="C187" i="6"/>
  <c r="C53" i="6"/>
  <c r="F52" i="6"/>
  <c r="C286" i="7" l="1"/>
  <c r="C24" i="7"/>
  <c r="F20" i="7"/>
  <c r="C20" i="7" s="1"/>
  <c r="F51" i="7"/>
  <c r="I287" i="5"/>
  <c r="I50" i="5"/>
  <c r="I286" i="6"/>
  <c r="C286" i="6" s="1"/>
  <c r="F194" i="6"/>
  <c r="C194" i="6" s="1"/>
  <c r="C195" i="6"/>
  <c r="C75" i="6"/>
  <c r="F52" i="5"/>
  <c r="C53" i="5"/>
  <c r="F194" i="5"/>
  <c r="C194" i="5" s="1"/>
  <c r="C195" i="5"/>
  <c r="F286" i="5"/>
  <c r="C52" i="6"/>
  <c r="F51" i="6"/>
  <c r="L50" i="6"/>
  <c r="L287" i="6"/>
  <c r="C230" i="5"/>
  <c r="I286" i="5"/>
  <c r="I51" i="6"/>
  <c r="F287" i="7" l="1"/>
  <c r="C287" i="7" s="1"/>
  <c r="F50" i="7"/>
  <c r="C50" i="7" s="1"/>
  <c r="C51" i="7"/>
  <c r="C286" i="5"/>
  <c r="C52" i="5"/>
  <c r="F51" i="5"/>
  <c r="I287" i="6"/>
  <c r="I50" i="6"/>
  <c r="F287" i="6"/>
  <c r="C287" i="6" s="1"/>
  <c r="F50" i="6"/>
  <c r="C50" i="6" s="1"/>
  <c r="C51" i="6"/>
  <c r="F287" i="5" l="1"/>
  <c r="C287" i="5" s="1"/>
  <c r="C51" i="5"/>
  <c r="F50" i="5"/>
  <c r="C50" i="5" s="1"/>
  <c r="O298" i="4" l="1"/>
  <c r="L298" i="4"/>
  <c r="I298" i="4"/>
  <c r="F298" i="4"/>
  <c r="O297" i="4"/>
  <c r="L297" i="4"/>
  <c r="I297" i="4"/>
  <c r="F297" i="4"/>
  <c r="O296" i="4"/>
  <c r="L296" i="4"/>
  <c r="I296" i="4"/>
  <c r="F296" i="4"/>
  <c r="C296" i="4" s="1"/>
  <c r="O295" i="4"/>
  <c r="L295" i="4"/>
  <c r="I295" i="4"/>
  <c r="F295" i="4"/>
  <c r="O294" i="4"/>
  <c r="L294" i="4"/>
  <c r="I294" i="4"/>
  <c r="F294" i="4"/>
  <c r="O293" i="4"/>
  <c r="L293" i="4"/>
  <c r="I293" i="4"/>
  <c r="F293" i="4"/>
  <c r="O292" i="4"/>
  <c r="L292" i="4"/>
  <c r="I292" i="4"/>
  <c r="F292" i="4"/>
  <c r="O291" i="4"/>
  <c r="O290" i="4" s="1"/>
  <c r="L291" i="4"/>
  <c r="I291" i="4"/>
  <c r="F291" i="4"/>
  <c r="N290" i="4"/>
  <c r="M290" i="4"/>
  <c r="K290" i="4"/>
  <c r="J290" i="4"/>
  <c r="H290" i="4"/>
  <c r="G290" i="4"/>
  <c r="E290" i="4"/>
  <c r="D290" i="4"/>
  <c r="O285" i="4"/>
  <c r="L285" i="4"/>
  <c r="I285" i="4"/>
  <c r="F285" i="4"/>
  <c r="O284" i="4"/>
  <c r="O283" i="4" s="1"/>
  <c r="L284" i="4"/>
  <c r="L283" i="4" s="1"/>
  <c r="I284" i="4"/>
  <c r="F284" i="4"/>
  <c r="C284" i="4" s="1"/>
  <c r="N283" i="4"/>
  <c r="M283" i="4"/>
  <c r="K283" i="4"/>
  <c r="J283" i="4"/>
  <c r="H283" i="4"/>
  <c r="G283" i="4"/>
  <c r="E283" i="4"/>
  <c r="D283" i="4"/>
  <c r="O282" i="4"/>
  <c r="L282" i="4"/>
  <c r="L281" i="4" s="1"/>
  <c r="I282" i="4"/>
  <c r="I281" i="4" s="1"/>
  <c r="F282" i="4"/>
  <c r="F281" i="4" s="1"/>
  <c r="O281" i="4"/>
  <c r="N281" i="4"/>
  <c r="M281" i="4"/>
  <c r="K281" i="4"/>
  <c r="J281" i="4"/>
  <c r="H281" i="4"/>
  <c r="G281" i="4"/>
  <c r="E281" i="4"/>
  <c r="D281" i="4"/>
  <c r="O280" i="4"/>
  <c r="L280" i="4"/>
  <c r="I280" i="4"/>
  <c r="F280" i="4"/>
  <c r="O279" i="4"/>
  <c r="L279" i="4"/>
  <c r="I279" i="4"/>
  <c r="F279" i="4"/>
  <c r="O278" i="4"/>
  <c r="L278" i="4"/>
  <c r="I278" i="4"/>
  <c r="F278" i="4"/>
  <c r="O277" i="4"/>
  <c r="L277" i="4"/>
  <c r="L276" i="4" s="1"/>
  <c r="I277" i="4"/>
  <c r="F277" i="4"/>
  <c r="N276" i="4"/>
  <c r="M276" i="4"/>
  <c r="K276" i="4"/>
  <c r="J276" i="4"/>
  <c r="H276" i="4"/>
  <c r="G276" i="4"/>
  <c r="F276" i="4"/>
  <c r="E276" i="4"/>
  <c r="D276" i="4"/>
  <c r="O275" i="4"/>
  <c r="L275" i="4"/>
  <c r="I275" i="4"/>
  <c r="F275" i="4"/>
  <c r="O274" i="4"/>
  <c r="L274" i="4"/>
  <c r="I274" i="4"/>
  <c r="F274" i="4"/>
  <c r="O273" i="4"/>
  <c r="L273" i="4"/>
  <c r="L272" i="4" s="1"/>
  <c r="I273" i="4"/>
  <c r="I272" i="4" s="1"/>
  <c r="F273" i="4"/>
  <c r="O272" i="4"/>
  <c r="N272" i="4"/>
  <c r="M272" i="4"/>
  <c r="K272" i="4"/>
  <c r="J272" i="4"/>
  <c r="H272" i="4"/>
  <c r="G272" i="4"/>
  <c r="F272" i="4"/>
  <c r="E272" i="4"/>
  <c r="E270" i="4" s="1"/>
  <c r="D272" i="4"/>
  <c r="O271" i="4"/>
  <c r="L271" i="4"/>
  <c r="I271" i="4"/>
  <c r="F271" i="4"/>
  <c r="O268" i="4"/>
  <c r="L268" i="4"/>
  <c r="I268" i="4"/>
  <c r="F268" i="4"/>
  <c r="O267" i="4"/>
  <c r="L267" i="4"/>
  <c r="I267" i="4"/>
  <c r="F267" i="4"/>
  <c r="O266" i="4"/>
  <c r="L266" i="4"/>
  <c r="I266" i="4"/>
  <c r="F266" i="4"/>
  <c r="O265" i="4"/>
  <c r="L265" i="4"/>
  <c r="I265" i="4"/>
  <c r="I264" i="4" s="1"/>
  <c r="F265" i="4"/>
  <c r="N264" i="4"/>
  <c r="M264" i="4"/>
  <c r="K264" i="4"/>
  <c r="J264" i="4"/>
  <c r="H264" i="4"/>
  <c r="G264" i="4"/>
  <c r="E264" i="4"/>
  <c r="D264" i="4"/>
  <c r="O263" i="4"/>
  <c r="L263" i="4"/>
  <c r="I263" i="4"/>
  <c r="F263" i="4"/>
  <c r="O262" i="4"/>
  <c r="L262" i="4"/>
  <c r="I262" i="4"/>
  <c r="F262" i="4"/>
  <c r="O261" i="4"/>
  <c r="L261" i="4"/>
  <c r="L260" i="4" s="1"/>
  <c r="I261" i="4"/>
  <c r="I260" i="4" s="1"/>
  <c r="F261" i="4"/>
  <c r="N260" i="4"/>
  <c r="N259" i="4" s="1"/>
  <c r="M260" i="4"/>
  <c r="M259" i="4" s="1"/>
  <c r="K260" i="4"/>
  <c r="K259" i="4" s="1"/>
  <c r="J260" i="4"/>
  <c r="J259" i="4" s="1"/>
  <c r="H260" i="4"/>
  <c r="H259" i="4" s="1"/>
  <c r="G260" i="4"/>
  <c r="G259" i="4" s="1"/>
  <c r="E260" i="4"/>
  <c r="E259" i="4" s="1"/>
  <c r="D260" i="4"/>
  <c r="D259" i="4" s="1"/>
  <c r="O258" i="4"/>
  <c r="L258" i="4"/>
  <c r="I258" i="4"/>
  <c r="F258" i="4"/>
  <c r="O257" i="4"/>
  <c r="L257" i="4"/>
  <c r="I257" i="4"/>
  <c r="F257" i="4"/>
  <c r="O256" i="4"/>
  <c r="L256" i="4"/>
  <c r="I256" i="4"/>
  <c r="F256" i="4"/>
  <c r="O255" i="4"/>
  <c r="L255" i="4"/>
  <c r="I255" i="4"/>
  <c r="F255" i="4"/>
  <c r="O254" i="4"/>
  <c r="L254" i="4"/>
  <c r="I254" i="4"/>
  <c r="F254" i="4"/>
  <c r="O253" i="4"/>
  <c r="L253" i="4"/>
  <c r="I253" i="4"/>
  <c r="I252" i="4" s="1"/>
  <c r="F253" i="4"/>
  <c r="O252" i="4"/>
  <c r="O251" i="4" s="1"/>
  <c r="N252" i="4"/>
  <c r="N251" i="4" s="1"/>
  <c r="M252" i="4"/>
  <c r="M251" i="4" s="1"/>
  <c r="K252" i="4"/>
  <c r="K251" i="4" s="1"/>
  <c r="J252" i="4"/>
  <c r="J251" i="4" s="1"/>
  <c r="H252" i="4"/>
  <c r="H251" i="4" s="1"/>
  <c r="G252" i="4"/>
  <c r="G251" i="4" s="1"/>
  <c r="E252" i="4"/>
  <c r="E251" i="4" s="1"/>
  <c r="D252" i="4"/>
  <c r="D251" i="4"/>
  <c r="O250" i="4"/>
  <c r="L250" i="4"/>
  <c r="I250" i="4"/>
  <c r="F250" i="4"/>
  <c r="C250" i="4" s="1"/>
  <c r="O249" i="4"/>
  <c r="L249" i="4"/>
  <c r="I249" i="4"/>
  <c r="F249" i="4"/>
  <c r="C249" i="4" s="1"/>
  <c r="O248" i="4"/>
  <c r="L248" i="4"/>
  <c r="I248" i="4"/>
  <c r="F248" i="4"/>
  <c r="C248" i="4" s="1"/>
  <c r="O247" i="4"/>
  <c r="L247" i="4"/>
  <c r="L246" i="4" s="1"/>
  <c r="I247" i="4"/>
  <c r="I246" i="4" s="1"/>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O238" i="4" s="1"/>
  <c r="L239" i="4"/>
  <c r="I239" i="4"/>
  <c r="F239" i="4"/>
  <c r="N238" i="4"/>
  <c r="M238" i="4"/>
  <c r="K238" i="4"/>
  <c r="J238" i="4"/>
  <c r="H238" i="4"/>
  <c r="G238" i="4"/>
  <c r="E238" i="4"/>
  <c r="D238" i="4"/>
  <c r="O237" i="4"/>
  <c r="L237" i="4"/>
  <c r="I237" i="4"/>
  <c r="F237" i="4"/>
  <c r="O236" i="4"/>
  <c r="L236" i="4"/>
  <c r="I236" i="4"/>
  <c r="F236" i="4"/>
  <c r="O235" i="4"/>
  <c r="N235" i="4"/>
  <c r="M235" i="4"/>
  <c r="K235" i="4"/>
  <c r="J235" i="4"/>
  <c r="H235" i="4"/>
  <c r="G235" i="4"/>
  <c r="F235" i="4"/>
  <c r="E235" i="4"/>
  <c r="D235" i="4"/>
  <c r="O234" i="4"/>
  <c r="O233" i="4" s="1"/>
  <c r="L234" i="4"/>
  <c r="L233" i="4" s="1"/>
  <c r="I234" i="4"/>
  <c r="F234" i="4"/>
  <c r="N233" i="4"/>
  <c r="M233" i="4"/>
  <c r="K233" i="4"/>
  <c r="J233" i="4"/>
  <c r="I233" i="4"/>
  <c r="H233" i="4"/>
  <c r="G233" i="4"/>
  <c r="F233" i="4"/>
  <c r="E233" i="4"/>
  <c r="D233" i="4"/>
  <c r="O232" i="4"/>
  <c r="L232" i="4"/>
  <c r="I232" i="4"/>
  <c r="F232" i="4"/>
  <c r="O229" i="4"/>
  <c r="L229" i="4"/>
  <c r="I229" i="4"/>
  <c r="F229" i="4"/>
  <c r="O228" i="4"/>
  <c r="O227" i="4" s="1"/>
  <c r="L228" i="4"/>
  <c r="L227" i="4" s="1"/>
  <c r="I228" i="4"/>
  <c r="I227" i="4" s="1"/>
  <c r="F228" i="4"/>
  <c r="N227" i="4"/>
  <c r="M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M205" i="4"/>
  <c r="K205" i="4"/>
  <c r="K204" i="4" s="1"/>
  <c r="J205" i="4"/>
  <c r="H205" i="4"/>
  <c r="G205" i="4"/>
  <c r="E205" i="4"/>
  <c r="E204" i="4" s="1"/>
  <c r="D205" i="4"/>
  <c r="O203" i="4"/>
  <c r="L203" i="4"/>
  <c r="I203" i="4"/>
  <c r="F203" i="4"/>
  <c r="O202" i="4"/>
  <c r="L202" i="4"/>
  <c r="I202" i="4"/>
  <c r="F202" i="4"/>
  <c r="O201" i="4"/>
  <c r="L201" i="4"/>
  <c r="I201" i="4"/>
  <c r="F201" i="4"/>
  <c r="O200" i="4"/>
  <c r="L200" i="4"/>
  <c r="I200" i="4"/>
  <c r="F200" i="4"/>
  <c r="O199" i="4"/>
  <c r="L199" i="4"/>
  <c r="I199" i="4"/>
  <c r="I198" i="4" s="1"/>
  <c r="F199" i="4"/>
  <c r="N198" i="4"/>
  <c r="N196" i="4" s="1"/>
  <c r="M198" i="4"/>
  <c r="M196" i="4" s="1"/>
  <c r="L198" i="4"/>
  <c r="K198" i="4"/>
  <c r="K196" i="4" s="1"/>
  <c r="J198" i="4"/>
  <c r="J196" i="4" s="1"/>
  <c r="H198" i="4"/>
  <c r="H196" i="4" s="1"/>
  <c r="G198" i="4"/>
  <c r="E198" i="4"/>
  <c r="E196" i="4" s="1"/>
  <c r="D198" i="4"/>
  <c r="D196" i="4" s="1"/>
  <c r="O197" i="4"/>
  <c r="L197" i="4"/>
  <c r="I197" i="4"/>
  <c r="F197" i="4"/>
  <c r="G196" i="4"/>
  <c r="O193" i="4"/>
  <c r="L193" i="4"/>
  <c r="L192" i="4" s="1"/>
  <c r="L191" i="4" s="1"/>
  <c r="I193" i="4"/>
  <c r="I192" i="4" s="1"/>
  <c r="I191" i="4" s="1"/>
  <c r="F193" i="4"/>
  <c r="O192" i="4"/>
  <c r="N192" i="4"/>
  <c r="N191" i="4" s="1"/>
  <c r="M192" i="4"/>
  <c r="K192" i="4"/>
  <c r="J192" i="4"/>
  <c r="J191" i="4" s="1"/>
  <c r="H192" i="4"/>
  <c r="H191" i="4" s="1"/>
  <c r="G192" i="4"/>
  <c r="G191" i="4" s="1"/>
  <c r="F192" i="4"/>
  <c r="F191" i="4" s="1"/>
  <c r="E192" i="4"/>
  <c r="E191" i="4" s="1"/>
  <c r="D192" i="4"/>
  <c r="D191" i="4" s="1"/>
  <c r="M191" i="4"/>
  <c r="K191" i="4"/>
  <c r="O190" i="4"/>
  <c r="L190" i="4"/>
  <c r="I190" i="4"/>
  <c r="F190" i="4"/>
  <c r="O189" i="4"/>
  <c r="L189" i="4"/>
  <c r="L188" i="4" s="1"/>
  <c r="I189" i="4"/>
  <c r="F189" i="4"/>
  <c r="O188" i="4"/>
  <c r="N188" i="4"/>
  <c r="M188" i="4"/>
  <c r="M187" i="4" s="1"/>
  <c r="K188" i="4"/>
  <c r="J188" i="4"/>
  <c r="I188" i="4"/>
  <c r="I187" i="4" s="1"/>
  <c r="H188" i="4"/>
  <c r="G188" i="4"/>
  <c r="E188" i="4"/>
  <c r="D188" i="4"/>
  <c r="O186" i="4"/>
  <c r="L186" i="4"/>
  <c r="I186" i="4"/>
  <c r="F186" i="4"/>
  <c r="O185" i="4"/>
  <c r="L185" i="4"/>
  <c r="L184" i="4" s="1"/>
  <c r="I185" i="4"/>
  <c r="I184" i="4" s="1"/>
  <c r="F185" i="4"/>
  <c r="N184" i="4"/>
  <c r="M184" i="4"/>
  <c r="K184" i="4"/>
  <c r="J184" i="4"/>
  <c r="H184" i="4"/>
  <c r="G184" i="4"/>
  <c r="E184" i="4"/>
  <c r="D184" i="4"/>
  <c r="O183" i="4"/>
  <c r="L183" i="4"/>
  <c r="I183" i="4"/>
  <c r="F183" i="4"/>
  <c r="O182" i="4"/>
  <c r="L182" i="4"/>
  <c r="I182" i="4"/>
  <c r="F182" i="4"/>
  <c r="O181" i="4"/>
  <c r="L181" i="4"/>
  <c r="I181" i="4"/>
  <c r="F181" i="4"/>
  <c r="O180" i="4"/>
  <c r="O179" i="4" s="1"/>
  <c r="L180" i="4"/>
  <c r="I180" i="4"/>
  <c r="F180" i="4"/>
  <c r="F179" i="4" s="1"/>
  <c r="N179" i="4"/>
  <c r="M179" i="4"/>
  <c r="K179" i="4"/>
  <c r="J179" i="4"/>
  <c r="H179" i="4"/>
  <c r="G179" i="4"/>
  <c r="E179" i="4"/>
  <c r="D179" i="4"/>
  <c r="O178" i="4"/>
  <c r="L178" i="4"/>
  <c r="I178" i="4"/>
  <c r="F178" i="4"/>
  <c r="O177" i="4"/>
  <c r="L177" i="4"/>
  <c r="I177" i="4"/>
  <c r="F177" i="4"/>
  <c r="O176" i="4"/>
  <c r="L176" i="4"/>
  <c r="L175" i="4" s="1"/>
  <c r="I176" i="4"/>
  <c r="I175" i="4" s="1"/>
  <c r="F176" i="4"/>
  <c r="N175" i="4"/>
  <c r="M175" i="4"/>
  <c r="M174" i="4" s="1"/>
  <c r="M173" i="4" s="1"/>
  <c r="K175" i="4"/>
  <c r="K174" i="4" s="1"/>
  <c r="K173" i="4" s="1"/>
  <c r="J175" i="4"/>
  <c r="H175" i="4"/>
  <c r="G175" i="4"/>
  <c r="E175" i="4"/>
  <c r="E174" i="4" s="1"/>
  <c r="E173" i="4" s="1"/>
  <c r="D175" i="4"/>
  <c r="N174" i="4"/>
  <c r="N173" i="4" s="1"/>
  <c r="G174" i="4"/>
  <c r="G173" i="4" s="1"/>
  <c r="O172" i="4"/>
  <c r="L172" i="4"/>
  <c r="I172" i="4"/>
  <c r="F172" i="4"/>
  <c r="O171" i="4"/>
  <c r="L171" i="4"/>
  <c r="I171" i="4"/>
  <c r="F171" i="4"/>
  <c r="O170" i="4"/>
  <c r="L170" i="4"/>
  <c r="I170" i="4"/>
  <c r="F170" i="4"/>
  <c r="O169" i="4"/>
  <c r="L169" i="4"/>
  <c r="I169" i="4"/>
  <c r="F169" i="4"/>
  <c r="O168" i="4"/>
  <c r="L168" i="4"/>
  <c r="I168" i="4"/>
  <c r="F168" i="4"/>
  <c r="O167" i="4"/>
  <c r="L167" i="4"/>
  <c r="I167" i="4"/>
  <c r="F167" i="4"/>
  <c r="F166" i="4" s="1"/>
  <c r="N166" i="4"/>
  <c r="M166" i="4"/>
  <c r="M165" i="4" s="1"/>
  <c r="K166" i="4"/>
  <c r="J166" i="4"/>
  <c r="J165" i="4" s="1"/>
  <c r="H166" i="4"/>
  <c r="H165" i="4" s="1"/>
  <c r="G166" i="4"/>
  <c r="G165" i="4" s="1"/>
  <c r="E166" i="4"/>
  <c r="E165" i="4" s="1"/>
  <c r="D166" i="4"/>
  <c r="D165" i="4" s="1"/>
  <c r="N165" i="4"/>
  <c r="K165" i="4"/>
  <c r="O164" i="4"/>
  <c r="L164" i="4"/>
  <c r="I164" i="4"/>
  <c r="F164" i="4"/>
  <c r="O163" i="4"/>
  <c r="L163" i="4"/>
  <c r="I163" i="4"/>
  <c r="F163" i="4"/>
  <c r="O162" i="4"/>
  <c r="L162" i="4"/>
  <c r="I162" i="4"/>
  <c r="F162" i="4"/>
  <c r="O161" i="4"/>
  <c r="L161" i="4"/>
  <c r="L160" i="4" s="1"/>
  <c r="I161" i="4"/>
  <c r="I160" i="4" s="1"/>
  <c r="F161" i="4"/>
  <c r="O160" i="4"/>
  <c r="N160" i="4"/>
  <c r="M160" i="4"/>
  <c r="K160" i="4"/>
  <c r="J160" i="4"/>
  <c r="H160" i="4"/>
  <c r="G160" i="4"/>
  <c r="F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I151" i="4" s="1"/>
  <c r="F152" i="4"/>
  <c r="O151" i="4"/>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L145" i="4"/>
  <c r="I145" i="4"/>
  <c r="F145" i="4"/>
  <c r="N144" i="4"/>
  <c r="M144" i="4"/>
  <c r="K144" i="4"/>
  <c r="J144" i="4"/>
  <c r="H144" i="4"/>
  <c r="G144" i="4"/>
  <c r="E144" i="4"/>
  <c r="D144" i="4"/>
  <c r="O143" i="4"/>
  <c r="L143" i="4"/>
  <c r="I143" i="4"/>
  <c r="F143" i="4"/>
  <c r="O142" i="4"/>
  <c r="L142" i="4"/>
  <c r="I142" i="4"/>
  <c r="F142" i="4"/>
  <c r="N141" i="4"/>
  <c r="M141" i="4"/>
  <c r="K141" i="4"/>
  <c r="J141" i="4"/>
  <c r="I141" i="4"/>
  <c r="H141" i="4"/>
  <c r="G141" i="4"/>
  <c r="E141" i="4"/>
  <c r="D141" i="4"/>
  <c r="O140" i="4"/>
  <c r="L140" i="4"/>
  <c r="I140" i="4"/>
  <c r="F140" i="4"/>
  <c r="O139" i="4"/>
  <c r="L139" i="4"/>
  <c r="I139" i="4"/>
  <c r="F139" i="4"/>
  <c r="O138" i="4"/>
  <c r="L138" i="4"/>
  <c r="I138" i="4"/>
  <c r="F138" i="4"/>
  <c r="O137" i="4"/>
  <c r="L137" i="4"/>
  <c r="I137" i="4"/>
  <c r="I136" i="4" s="1"/>
  <c r="F137" i="4"/>
  <c r="F136" i="4" s="1"/>
  <c r="N136" i="4"/>
  <c r="M136" i="4"/>
  <c r="K136" i="4"/>
  <c r="J136" i="4"/>
  <c r="H136" i="4"/>
  <c r="G136" i="4"/>
  <c r="E136" i="4"/>
  <c r="D136" i="4"/>
  <c r="O135" i="4"/>
  <c r="L135" i="4"/>
  <c r="I135" i="4"/>
  <c r="F135" i="4"/>
  <c r="O134" i="4"/>
  <c r="L134" i="4"/>
  <c r="I134" i="4"/>
  <c r="F134" i="4"/>
  <c r="O133" i="4"/>
  <c r="L133" i="4"/>
  <c r="I133" i="4"/>
  <c r="F133" i="4"/>
  <c r="O132" i="4"/>
  <c r="L132" i="4"/>
  <c r="I132" i="4"/>
  <c r="I131" i="4" s="1"/>
  <c r="F132" i="4"/>
  <c r="O131" i="4"/>
  <c r="N131" i="4"/>
  <c r="M131" i="4"/>
  <c r="K131" i="4"/>
  <c r="J131" i="4"/>
  <c r="H131" i="4"/>
  <c r="G131" i="4"/>
  <c r="E131" i="4"/>
  <c r="D131" i="4"/>
  <c r="O129" i="4"/>
  <c r="L129" i="4"/>
  <c r="L128" i="4" s="1"/>
  <c r="I129" i="4"/>
  <c r="I128" i="4" s="1"/>
  <c r="F129" i="4"/>
  <c r="O128" i="4"/>
  <c r="N128" i="4"/>
  <c r="M128" i="4"/>
  <c r="K128" i="4"/>
  <c r="J128" i="4"/>
  <c r="H128" i="4"/>
  <c r="G128" i="4"/>
  <c r="F128" i="4"/>
  <c r="E128" i="4"/>
  <c r="D128" i="4"/>
  <c r="O127" i="4"/>
  <c r="L127" i="4"/>
  <c r="I127" i="4"/>
  <c r="F127" i="4"/>
  <c r="O126" i="4"/>
  <c r="L126" i="4"/>
  <c r="I126" i="4"/>
  <c r="F126" i="4"/>
  <c r="O125" i="4"/>
  <c r="L125" i="4"/>
  <c r="I125" i="4"/>
  <c r="F125" i="4"/>
  <c r="O124" i="4"/>
  <c r="L124" i="4"/>
  <c r="I124" i="4"/>
  <c r="F124" i="4"/>
  <c r="O123" i="4"/>
  <c r="O122" i="4" s="1"/>
  <c r="L123" i="4"/>
  <c r="I123" i="4"/>
  <c r="F123" i="4"/>
  <c r="F122" i="4" s="1"/>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L116" i="4" s="1"/>
  <c r="I117" i="4"/>
  <c r="F117" i="4"/>
  <c r="N116" i="4"/>
  <c r="M116" i="4"/>
  <c r="K116" i="4"/>
  <c r="J116" i="4"/>
  <c r="H116" i="4"/>
  <c r="G116" i="4"/>
  <c r="E116" i="4"/>
  <c r="D116" i="4"/>
  <c r="O115" i="4"/>
  <c r="L115" i="4"/>
  <c r="I115" i="4"/>
  <c r="F115" i="4"/>
  <c r="O114" i="4"/>
  <c r="L114" i="4"/>
  <c r="I114" i="4"/>
  <c r="F114" i="4"/>
  <c r="O113" i="4"/>
  <c r="L113" i="4"/>
  <c r="I113" i="4"/>
  <c r="I112" i="4" s="1"/>
  <c r="F113" i="4"/>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L96" i="4"/>
  <c r="I96" i="4"/>
  <c r="F96" i="4"/>
  <c r="N95" i="4"/>
  <c r="M95" i="4"/>
  <c r="K95" i="4"/>
  <c r="J95" i="4"/>
  <c r="H95" i="4"/>
  <c r="G95" i="4"/>
  <c r="E95" i="4"/>
  <c r="D95" i="4"/>
  <c r="O94" i="4"/>
  <c r="L94" i="4"/>
  <c r="I94" i="4"/>
  <c r="F94" i="4"/>
  <c r="O93" i="4"/>
  <c r="L93" i="4"/>
  <c r="I93" i="4"/>
  <c r="F93" i="4"/>
  <c r="O92" i="4"/>
  <c r="L92" i="4"/>
  <c r="I92" i="4"/>
  <c r="F92" i="4"/>
  <c r="O91" i="4"/>
  <c r="L91" i="4"/>
  <c r="I91" i="4"/>
  <c r="F91" i="4"/>
  <c r="O90" i="4"/>
  <c r="L90" i="4"/>
  <c r="I90" i="4"/>
  <c r="I89" i="4" s="1"/>
  <c r="F90" i="4"/>
  <c r="N89" i="4"/>
  <c r="M89" i="4"/>
  <c r="K89" i="4"/>
  <c r="J89" i="4"/>
  <c r="H89" i="4"/>
  <c r="G89" i="4"/>
  <c r="E89" i="4"/>
  <c r="D89" i="4"/>
  <c r="O88" i="4"/>
  <c r="L88" i="4"/>
  <c r="I88" i="4"/>
  <c r="F88" i="4"/>
  <c r="O87" i="4"/>
  <c r="L87" i="4"/>
  <c r="I87" i="4"/>
  <c r="F87" i="4"/>
  <c r="O86" i="4"/>
  <c r="L86" i="4"/>
  <c r="I86" i="4"/>
  <c r="F86" i="4"/>
  <c r="O85" i="4"/>
  <c r="L85" i="4"/>
  <c r="I85" i="4"/>
  <c r="I84" i="4" s="1"/>
  <c r="F85" i="4"/>
  <c r="F84" i="4" s="1"/>
  <c r="N84" i="4"/>
  <c r="M84" i="4"/>
  <c r="K84" i="4"/>
  <c r="J84" i="4"/>
  <c r="H84" i="4"/>
  <c r="G84" i="4"/>
  <c r="E84" i="4"/>
  <c r="D84" i="4"/>
  <c r="O82" i="4"/>
  <c r="L82" i="4"/>
  <c r="I82" i="4"/>
  <c r="F82" i="4"/>
  <c r="O81" i="4"/>
  <c r="L81" i="4"/>
  <c r="L80" i="4" s="1"/>
  <c r="I81" i="4"/>
  <c r="I80" i="4" s="1"/>
  <c r="F81" i="4"/>
  <c r="F80" i="4" s="1"/>
  <c r="O80" i="4"/>
  <c r="N80" i="4"/>
  <c r="M80" i="4"/>
  <c r="K80" i="4"/>
  <c r="J80" i="4"/>
  <c r="H80" i="4"/>
  <c r="G80" i="4"/>
  <c r="E80" i="4"/>
  <c r="D80" i="4"/>
  <c r="O79" i="4"/>
  <c r="L79" i="4"/>
  <c r="I79" i="4"/>
  <c r="F79" i="4"/>
  <c r="O78" i="4"/>
  <c r="L78" i="4"/>
  <c r="L77" i="4" s="1"/>
  <c r="I78" i="4"/>
  <c r="F78" i="4"/>
  <c r="N77" i="4"/>
  <c r="N76" i="4" s="1"/>
  <c r="M77" i="4"/>
  <c r="K77" i="4"/>
  <c r="J77" i="4"/>
  <c r="I77" i="4"/>
  <c r="H77" i="4"/>
  <c r="G77" i="4"/>
  <c r="E77" i="4"/>
  <c r="D77" i="4"/>
  <c r="D76" i="4" s="1"/>
  <c r="K76" i="4"/>
  <c r="O74" i="4"/>
  <c r="L74" i="4"/>
  <c r="I74" i="4"/>
  <c r="F74" i="4"/>
  <c r="O73" i="4"/>
  <c r="L73" i="4"/>
  <c r="I73" i="4"/>
  <c r="F73" i="4"/>
  <c r="O72" i="4"/>
  <c r="L72" i="4"/>
  <c r="I72" i="4"/>
  <c r="F72" i="4"/>
  <c r="O71" i="4"/>
  <c r="L71" i="4"/>
  <c r="I71" i="4"/>
  <c r="F71" i="4"/>
  <c r="O70" i="4"/>
  <c r="L70" i="4"/>
  <c r="I70" i="4"/>
  <c r="I69" i="4" s="1"/>
  <c r="F70" i="4"/>
  <c r="N69" i="4"/>
  <c r="N67" i="4" s="1"/>
  <c r="M69" i="4"/>
  <c r="M67" i="4" s="1"/>
  <c r="K69" i="4"/>
  <c r="K67" i="4" s="1"/>
  <c r="J69" i="4"/>
  <c r="J67" i="4" s="1"/>
  <c r="H69" i="4"/>
  <c r="G69" i="4"/>
  <c r="G67" i="4" s="1"/>
  <c r="E69" i="4"/>
  <c r="E67" i="4" s="1"/>
  <c r="D69" i="4"/>
  <c r="D67" i="4" s="1"/>
  <c r="O68" i="4"/>
  <c r="L68" i="4"/>
  <c r="I68" i="4"/>
  <c r="F68" i="4"/>
  <c r="H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O58" i="4" s="1"/>
  <c r="L59" i="4"/>
  <c r="I59" i="4"/>
  <c r="F59" i="4"/>
  <c r="N58" i="4"/>
  <c r="M58" i="4"/>
  <c r="K58" i="4"/>
  <c r="J58" i="4"/>
  <c r="H58" i="4"/>
  <c r="G58" i="4"/>
  <c r="E58" i="4"/>
  <c r="D58" i="4"/>
  <c r="O57" i="4"/>
  <c r="L57" i="4"/>
  <c r="I57" i="4"/>
  <c r="F57" i="4"/>
  <c r="O56" i="4"/>
  <c r="L56" i="4"/>
  <c r="I56" i="4"/>
  <c r="F56" i="4"/>
  <c r="N55" i="4"/>
  <c r="M55" i="4"/>
  <c r="K55" i="4"/>
  <c r="K54" i="4" s="1"/>
  <c r="J55" i="4"/>
  <c r="H55" i="4"/>
  <c r="G55" i="4"/>
  <c r="G54" i="4" s="1"/>
  <c r="F55" i="4"/>
  <c r="E55" i="4"/>
  <c r="D55" i="4"/>
  <c r="M54" i="4"/>
  <c r="J54" i="4"/>
  <c r="J53" i="4" s="1"/>
  <c r="O47" i="4"/>
  <c r="C47" i="4" s="1"/>
  <c r="O46" i="4"/>
  <c r="C46" i="4" s="1"/>
  <c r="N45" i="4"/>
  <c r="M45" i="4"/>
  <c r="L44" i="4"/>
  <c r="L43" i="4" s="1"/>
  <c r="I44" i="4"/>
  <c r="I43" i="4" s="1"/>
  <c r="F44" i="4"/>
  <c r="C44" i="4" s="1"/>
  <c r="K43" i="4"/>
  <c r="J43" i="4"/>
  <c r="H43" i="4"/>
  <c r="G43" i="4"/>
  <c r="E43" i="4"/>
  <c r="D43" i="4"/>
  <c r="F42" i="4"/>
  <c r="C42" i="4" s="1"/>
  <c r="E41" i="4"/>
  <c r="D41" i="4"/>
  <c r="L40" i="4"/>
  <c r="C40" i="4" s="1"/>
  <c r="L39" i="4"/>
  <c r="C39" i="4" s="1"/>
  <c r="L38" i="4"/>
  <c r="C38" i="4"/>
  <c r="L37" i="4"/>
  <c r="C37" i="4" s="1"/>
  <c r="K36" i="4"/>
  <c r="J36" i="4"/>
  <c r="L35" i="4"/>
  <c r="C35" i="4" s="1"/>
  <c r="L34" i="4"/>
  <c r="C34" i="4" s="1"/>
  <c r="K33" i="4"/>
  <c r="J33" i="4"/>
  <c r="L32" i="4"/>
  <c r="L31" i="4" s="1"/>
  <c r="K31" i="4"/>
  <c r="J31" i="4"/>
  <c r="L30" i="4"/>
  <c r="C30" i="4" s="1"/>
  <c r="L29" i="4"/>
  <c r="C29" i="4" s="1"/>
  <c r="L28" i="4"/>
  <c r="C28" i="4" s="1"/>
  <c r="K27" i="4"/>
  <c r="J27" i="4"/>
  <c r="F25" i="4"/>
  <c r="C25" i="4" s="1"/>
  <c r="I24" i="4"/>
  <c r="F24" i="4"/>
  <c r="O23" i="4"/>
  <c r="L23" i="4"/>
  <c r="I23" i="4"/>
  <c r="F23" i="4"/>
  <c r="O22" i="4"/>
  <c r="L22" i="4"/>
  <c r="L21" i="4" s="1"/>
  <c r="I22" i="4"/>
  <c r="F22" i="4"/>
  <c r="F21" i="4" s="1"/>
  <c r="O21" i="4"/>
  <c r="O289" i="4" s="1"/>
  <c r="O288" i="4" s="1"/>
  <c r="N21" i="4"/>
  <c r="M21" i="4"/>
  <c r="M289" i="4" s="1"/>
  <c r="K21" i="4"/>
  <c r="J21" i="4"/>
  <c r="H21" i="4"/>
  <c r="H289" i="4" s="1"/>
  <c r="H288" i="4" s="1"/>
  <c r="G21" i="4"/>
  <c r="G289" i="4" s="1"/>
  <c r="E21" i="4"/>
  <c r="D21" i="4"/>
  <c r="G76" i="4" l="1"/>
  <c r="E269" i="4"/>
  <c r="H76" i="4"/>
  <c r="C147" i="4"/>
  <c r="C148" i="4"/>
  <c r="D270" i="4"/>
  <c r="D269" i="4" s="1"/>
  <c r="H270" i="4"/>
  <c r="H269" i="4" s="1"/>
  <c r="O69" i="4"/>
  <c r="O67" i="4" s="1"/>
  <c r="D130" i="4"/>
  <c r="C178" i="4"/>
  <c r="O77" i="4"/>
  <c r="L141" i="4"/>
  <c r="C64" i="4"/>
  <c r="C244" i="4"/>
  <c r="C275" i="4"/>
  <c r="K289" i="4"/>
  <c r="K288" i="4" s="1"/>
  <c r="H20" i="4"/>
  <c r="C111" i="4"/>
  <c r="C127" i="4"/>
  <c r="C129" i="4"/>
  <c r="C143" i="4"/>
  <c r="G187" i="4"/>
  <c r="N187" i="4"/>
  <c r="J231" i="4"/>
  <c r="J230" i="4" s="1"/>
  <c r="C268" i="4"/>
  <c r="C71" i="4"/>
  <c r="K26" i="4"/>
  <c r="E54" i="4"/>
  <c r="E53" i="4" s="1"/>
  <c r="C87" i="4"/>
  <c r="C203" i="4"/>
  <c r="C208" i="4"/>
  <c r="C220" i="4"/>
  <c r="C223" i="4"/>
  <c r="C255" i="4"/>
  <c r="C271" i="4"/>
  <c r="N20" i="4"/>
  <c r="O55" i="4"/>
  <c r="H54" i="4"/>
  <c r="H53" i="4" s="1"/>
  <c r="N54" i="4"/>
  <c r="K83" i="4"/>
  <c r="C107" i="4"/>
  <c r="C109" i="4"/>
  <c r="C110" i="4"/>
  <c r="O103" i="4"/>
  <c r="C140" i="4"/>
  <c r="C164" i="4"/>
  <c r="E195" i="4"/>
  <c r="C200" i="4"/>
  <c r="C202" i="4"/>
  <c r="G231" i="4"/>
  <c r="G230" i="4" s="1"/>
  <c r="G270" i="4"/>
  <c r="G269" i="4" s="1"/>
  <c r="M270" i="4"/>
  <c r="M269" i="4" s="1"/>
  <c r="C291" i="4"/>
  <c r="G195" i="4"/>
  <c r="G194" i="4" s="1"/>
  <c r="D289" i="4"/>
  <c r="D288" i="4" s="1"/>
  <c r="J289" i="4"/>
  <c r="J288" i="4" s="1"/>
  <c r="F43" i="4"/>
  <c r="O45" i="4"/>
  <c r="C45" i="4" s="1"/>
  <c r="C63" i="4"/>
  <c r="C79" i="4"/>
  <c r="J76" i="4"/>
  <c r="C99" i="4"/>
  <c r="I103" i="4"/>
  <c r="C115" i="4"/>
  <c r="C135" i="4"/>
  <c r="H130" i="4"/>
  <c r="C159" i="4"/>
  <c r="C186" i="4"/>
  <c r="K187" i="4"/>
  <c r="D187" i="4"/>
  <c r="H187" i="4"/>
  <c r="L187" i="4"/>
  <c r="C211" i="4"/>
  <c r="C212" i="4"/>
  <c r="G204" i="4"/>
  <c r="C228" i="4"/>
  <c r="C239" i="4"/>
  <c r="C243" i="4"/>
  <c r="H231" i="4"/>
  <c r="H230" i="4" s="1"/>
  <c r="C279" i="4"/>
  <c r="G53" i="4"/>
  <c r="C180" i="4"/>
  <c r="O276" i="4"/>
  <c r="O270" i="4" s="1"/>
  <c r="O269" i="4" s="1"/>
  <c r="C24" i="4"/>
  <c r="M76" i="4"/>
  <c r="C91" i="4"/>
  <c r="C119" i="4"/>
  <c r="G130" i="4"/>
  <c r="C139" i="4"/>
  <c r="C155" i="4"/>
  <c r="C157" i="4"/>
  <c r="C158" i="4"/>
  <c r="C169" i="4"/>
  <c r="J204" i="4"/>
  <c r="C207" i="4"/>
  <c r="H204" i="4"/>
  <c r="H195" i="4" s="1"/>
  <c r="N231" i="4"/>
  <c r="N230" i="4" s="1"/>
  <c r="I235" i="4"/>
  <c r="L27" i="4"/>
  <c r="C27" i="4" s="1"/>
  <c r="D20" i="4"/>
  <c r="E289" i="4"/>
  <c r="E288" i="4" s="1"/>
  <c r="C32" i="4"/>
  <c r="D54" i="4"/>
  <c r="D53" i="4" s="1"/>
  <c r="K53" i="4"/>
  <c r="C74" i="4"/>
  <c r="E76" i="4"/>
  <c r="C81" i="4"/>
  <c r="C82" i="4"/>
  <c r="E83" i="4"/>
  <c r="O89" i="4"/>
  <c r="C100" i="4"/>
  <c r="G83" i="4"/>
  <c r="G75" i="4" s="1"/>
  <c r="G52" i="4" s="1"/>
  <c r="C113" i="4"/>
  <c r="C114" i="4"/>
  <c r="O112" i="4"/>
  <c r="C120" i="4"/>
  <c r="L122" i="4"/>
  <c r="C126" i="4"/>
  <c r="C138" i="4"/>
  <c r="O136" i="4"/>
  <c r="C145" i="4"/>
  <c r="C146" i="4"/>
  <c r="O144" i="4"/>
  <c r="O166" i="4"/>
  <c r="O165" i="4" s="1"/>
  <c r="C170" i="4"/>
  <c r="J187" i="4"/>
  <c r="C192" i="4"/>
  <c r="C201" i="4"/>
  <c r="C209" i="4"/>
  <c r="C210" i="4"/>
  <c r="C229" i="4"/>
  <c r="C245" i="4"/>
  <c r="D231" i="4"/>
  <c r="C257" i="4"/>
  <c r="N270" i="4"/>
  <c r="N269" i="4" s="1"/>
  <c r="F283" i="4"/>
  <c r="F289" i="4" s="1"/>
  <c r="C292" i="4"/>
  <c r="L290" i="4"/>
  <c r="C123" i="4"/>
  <c r="D204" i="4"/>
  <c r="D195" i="4" s="1"/>
  <c r="D230" i="4"/>
  <c r="O260" i="4"/>
  <c r="I290" i="4"/>
  <c r="G288" i="4"/>
  <c r="M288" i="4"/>
  <c r="C23" i="4"/>
  <c r="L33" i="4"/>
  <c r="C33" i="4" s="1"/>
  <c r="L36" i="4"/>
  <c r="C36" i="4" s="1"/>
  <c r="F41" i="4"/>
  <c r="C41" i="4" s="1"/>
  <c r="I55" i="4"/>
  <c r="C65" i="4"/>
  <c r="C66" i="4"/>
  <c r="M53" i="4"/>
  <c r="C73" i="4"/>
  <c r="O76" i="4"/>
  <c r="C88" i="4"/>
  <c r="C93" i="4"/>
  <c r="C94" i="4"/>
  <c r="C97" i="4"/>
  <c r="O95" i="4"/>
  <c r="C108" i="4"/>
  <c r="C117" i="4"/>
  <c r="C118" i="4"/>
  <c r="O116" i="4"/>
  <c r="H83" i="4"/>
  <c r="I122" i="4"/>
  <c r="M130" i="4"/>
  <c r="C150" i="4"/>
  <c r="C156" i="4"/>
  <c r="C168" i="4"/>
  <c r="J174" i="4"/>
  <c r="J173" i="4" s="1"/>
  <c r="M204" i="4"/>
  <c r="M195" i="4" s="1"/>
  <c r="I205" i="4"/>
  <c r="C215" i="4"/>
  <c r="C219" i="4"/>
  <c r="C224" i="4"/>
  <c r="F227" i="4"/>
  <c r="C256" i="4"/>
  <c r="C277" i="4"/>
  <c r="C278" i="4"/>
  <c r="N289" i="4"/>
  <c r="N288" i="4" s="1"/>
  <c r="J26" i="4"/>
  <c r="C60" i="4"/>
  <c r="I67" i="4"/>
  <c r="N53" i="4"/>
  <c r="L76" i="4"/>
  <c r="C86" i="4"/>
  <c r="O84" i="4"/>
  <c r="M83" i="4"/>
  <c r="C102" i="4"/>
  <c r="L112" i="4"/>
  <c r="D83" i="4"/>
  <c r="D75" i="4" s="1"/>
  <c r="C124" i="4"/>
  <c r="K130" i="4"/>
  <c r="L136" i="4"/>
  <c r="E130" i="4"/>
  <c r="L144" i="4"/>
  <c r="C162" i="4"/>
  <c r="C163" i="4"/>
  <c r="I166" i="4"/>
  <c r="I165" i="4" s="1"/>
  <c r="C172" i="4"/>
  <c r="C176" i="4"/>
  <c r="E187" i="4"/>
  <c r="C221" i="4"/>
  <c r="C222" i="4"/>
  <c r="O216" i="4"/>
  <c r="K231" i="4"/>
  <c r="K230" i="4" s="1"/>
  <c r="F252" i="4"/>
  <c r="F251" i="4" s="1"/>
  <c r="C253" i="4"/>
  <c r="C254" i="4"/>
  <c r="L264" i="4"/>
  <c r="L259" i="4" s="1"/>
  <c r="C272" i="4"/>
  <c r="K270" i="4"/>
  <c r="K269" i="4" s="1"/>
  <c r="C273" i="4"/>
  <c r="C274" i="4"/>
  <c r="I276" i="4"/>
  <c r="I270" i="4" s="1"/>
  <c r="I269" i="4" s="1"/>
  <c r="F290" i="4"/>
  <c r="C295" i="4"/>
  <c r="C31" i="4"/>
  <c r="L289" i="4"/>
  <c r="J20" i="4"/>
  <c r="C142" i="4"/>
  <c r="F141" i="4"/>
  <c r="C177" i="4"/>
  <c r="F175" i="4"/>
  <c r="C181" i="4"/>
  <c r="L179" i="4"/>
  <c r="L174" i="4" s="1"/>
  <c r="L173" i="4" s="1"/>
  <c r="F184" i="4"/>
  <c r="C185" i="4"/>
  <c r="C232" i="4"/>
  <c r="C233" i="4"/>
  <c r="F246" i="4"/>
  <c r="C247" i="4"/>
  <c r="C298" i="4"/>
  <c r="E20" i="4"/>
  <c r="M20" i="4"/>
  <c r="C22" i="4"/>
  <c r="C56" i="4"/>
  <c r="L55" i="4"/>
  <c r="L58" i="4"/>
  <c r="C62" i="4"/>
  <c r="F58" i="4"/>
  <c r="C70" i="4"/>
  <c r="F69" i="4"/>
  <c r="I76" i="4"/>
  <c r="L84" i="4"/>
  <c r="C90" i="4"/>
  <c r="F89" i="4"/>
  <c r="I95" i="4"/>
  <c r="C101" i="4"/>
  <c r="C104" i="4"/>
  <c r="L103" i="4"/>
  <c r="F116" i="4"/>
  <c r="I116" i="4"/>
  <c r="C121" i="4"/>
  <c r="N130" i="4"/>
  <c r="C132" i="4"/>
  <c r="L131" i="4"/>
  <c r="C137" i="4"/>
  <c r="C153" i="4"/>
  <c r="C154" i="4"/>
  <c r="F151" i="4"/>
  <c r="C160" i="4"/>
  <c r="C161" i="4"/>
  <c r="F165" i="4"/>
  <c r="C59" i="4"/>
  <c r="C98" i="4"/>
  <c r="F95" i="4"/>
  <c r="I21" i="4"/>
  <c r="C21" i="4" s="1"/>
  <c r="C61" i="4"/>
  <c r="I58" i="4"/>
  <c r="I54" i="4" s="1"/>
  <c r="I53" i="4" s="1"/>
  <c r="C68" i="4"/>
  <c r="C80" i="4"/>
  <c r="N83" i="4"/>
  <c r="C96" i="4"/>
  <c r="L95" i="4"/>
  <c r="C128" i="4"/>
  <c r="J130" i="4"/>
  <c r="F198" i="4"/>
  <c r="C199" i="4"/>
  <c r="L69" i="4"/>
  <c r="L67" i="4" s="1"/>
  <c r="C72" i="4"/>
  <c r="L89" i="4"/>
  <c r="C92" i="4"/>
  <c r="G20" i="4"/>
  <c r="K20" i="4"/>
  <c r="C57" i="4"/>
  <c r="C78" i="4"/>
  <c r="F77" i="4"/>
  <c r="J83" i="4"/>
  <c r="C85" i="4"/>
  <c r="C105" i="4"/>
  <c r="C106" i="4"/>
  <c r="F103" i="4"/>
  <c r="F112" i="4"/>
  <c r="C122" i="4"/>
  <c r="C125" i="4"/>
  <c r="C133" i="4"/>
  <c r="C134" i="4"/>
  <c r="F131" i="4"/>
  <c r="O141" i="4"/>
  <c r="F144" i="4"/>
  <c r="I144" i="4"/>
  <c r="I130" i="4" s="1"/>
  <c r="C149" i="4"/>
  <c r="C152" i="4"/>
  <c r="L151" i="4"/>
  <c r="C182" i="4"/>
  <c r="I179" i="4"/>
  <c r="C179" i="4" s="1"/>
  <c r="O184" i="4"/>
  <c r="L166" i="4"/>
  <c r="L165" i="4" s="1"/>
  <c r="L216" i="4"/>
  <c r="L270" i="4"/>
  <c r="L269" i="4" s="1"/>
  <c r="C280" i="4"/>
  <c r="C281" i="4"/>
  <c r="C297" i="4"/>
  <c r="C171" i="4"/>
  <c r="O175" i="4"/>
  <c r="O174" i="4" s="1"/>
  <c r="C189" i="4"/>
  <c r="F188" i="4"/>
  <c r="C190" i="4"/>
  <c r="O191" i="4"/>
  <c r="C191" i="4" s="1"/>
  <c r="C193" i="4"/>
  <c r="J195" i="4"/>
  <c r="N204" i="4"/>
  <c r="O205" i="4"/>
  <c r="O204" i="4" s="1"/>
  <c r="C227" i="4"/>
  <c r="C236" i="4"/>
  <c r="L235" i="4"/>
  <c r="C235" i="4" s="1"/>
  <c r="C241" i="4"/>
  <c r="I238" i="4"/>
  <c r="I231" i="4" s="1"/>
  <c r="C263" i="4"/>
  <c r="F260" i="4"/>
  <c r="O264" i="4"/>
  <c r="O259" i="4" s="1"/>
  <c r="J270" i="4"/>
  <c r="J269" i="4" s="1"/>
  <c r="C276" i="4"/>
  <c r="C167" i="4"/>
  <c r="D174" i="4"/>
  <c r="D173" i="4" s="1"/>
  <c r="H174" i="4"/>
  <c r="H173" i="4" s="1"/>
  <c r="C183" i="4"/>
  <c r="K195" i="4"/>
  <c r="I196" i="4"/>
  <c r="C197" i="4"/>
  <c r="C240" i="4"/>
  <c r="L238" i="4"/>
  <c r="I259" i="4"/>
  <c r="C267" i="4"/>
  <c r="F264" i="4"/>
  <c r="C285" i="4"/>
  <c r="I283" i="4"/>
  <c r="N195" i="4"/>
  <c r="L196" i="4"/>
  <c r="O198" i="4"/>
  <c r="O196" i="4" s="1"/>
  <c r="F205" i="4"/>
  <c r="C206" i="4"/>
  <c r="L205" i="4"/>
  <c r="C213" i="4"/>
  <c r="C214" i="4"/>
  <c r="F216" i="4"/>
  <c r="C217" i="4"/>
  <c r="C218" i="4"/>
  <c r="C225" i="4"/>
  <c r="C226" i="4"/>
  <c r="C234" i="4"/>
  <c r="F238" i="4"/>
  <c r="I251" i="4"/>
  <c r="F270" i="4"/>
  <c r="C294" i="4"/>
  <c r="L288" i="4"/>
  <c r="I216" i="4"/>
  <c r="I204" i="4" s="1"/>
  <c r="E231" i="4"/>
  <c r="E230" i="4" s="1"/>
  <c r="E194" i="4" s="1"/>
  <c r="M231" i="4"/>
  <c r="M230" i="4" s="1"/>
  <c r="C237" i="4"/>
  <c r="C242" i="4"/>
  <c r="O246" i="4"/>
  <c r="O231" i="4" s="1"/>
  <c r="O230" i="4" s="1"/>
  <c r="L252" i="4"/>
  <c r="L251" i="4" s="1"/>
  <c r="C258" i="4"/>
  <c r="C261" i="4"/>
  <c r="C262" i="4"/>
  <c r="C265" i="4"/>
  <c r="C266" i="4"/>
  <c r="C282" i="4"/>
  <c r="C293" i="4"/>
  <c r="C112" i="4" l="1"/>
  <c r="D194" i="4"/>
  <c r="F288" i="4"/>
  <c r="F20" i="4"/>
  <c r="C55" i="4"/>
  <c r="J75" i="4"/>
  <c r="O54" i="4"/>
  <c r="O53" i="4" s="1"/>
  <c r="C89" i="4"/>
  <c r="K75" i="4"/>
  <c r="K52" i="4" s="1"/>
  <c r="C43" i="4"/>
  <c r="I83" i="4"/>
  <c r="G286" i="4"/>
  <c r="H194" i="4"/>
  <c r="J52" i="4"/>
  <c r="O20" i="4"/>
  <c r="O83" i="4"/>
  <c r="M75" i="4"/>
  <c r="M52" i="4" s="1"/>
  <c r="D286" i="4"/>
  <c r="N75" i="4"/>
  <c r="N52" i="4" s="1"/>
  <c r="N51" i="4" s="1"/>
  <c r="C290" i="4"/>
  <c r="C136" i="4"/>
  <c r="H75" i="4"/>
  <c r="H52" i="4" s="1"/>
  <c r="C252" i="4"/>
  <c r="L204" i="4"/>
  <c r="L195" i="4" s="1"/>
  <c r="K194" i="4"/>
  <c r="C144" i="4"/>
  <c r="C165" i="4"/>
  <c r="C246" i="4"/>
  <c r="E75" i="4"/>
  <c r="E52" i="4" s="1"/>
  <c r="E51" i="4" s="1"/>
  <c r="J286" i="4"/>
  <c r="N194" i="4"/>
  <c r="C264" i="4"/>
  <c r="O130" i="4"/>
  <c r="C84" i="4"/>
  <c r="C116" i="4"/>
  <c r="L26" i="4"/>
  <c r="L20" i="4" s="1"/>
  <c r="I174" i="4"/>
  <c r="I173" i="4" s="1"/>
  <c r="D52" i="4"/>
  <c r="D51" i="4" s="1"/>
  <c r="D50" i="4" s="1"/>
  <c r="I75" i="4"/>
  <c r="C95" i="4"/>
  <c r="O173" i="4"/>
  <c r="O187" i="4"/>
  <c r="F130" i="4"/>
  <c r="C131" i="4"/>
  <c r="C151" i="4"/>
  <c r="C77" i="4"/>
  <c r="F76" i="4"/>
  <c r="C184" i="4"/>
  <c r="C270" i="4"/>
  <c r="F269" i="4"/>
  <c r="C216" i="4"/>
  <c r="C251" i="4"/>
  <c r="F83" i="4"/>
  <c r="L130" i="4"/>
  <c r="F67" i="4"/>
  <c r="C67" i="4" s="1"/>
  <c r="C69" i="4"/>
  <c r="L231" i="4"/>
  <c r="L230" i="4" s="1"/>
  <c r="C141" i="4"/>
  <c r="I230" i="4"/>
  <c r="C205" i="4"/>
  <c r="F204" i="4"/>
  <c r="C204" i="4" s="1"/>
  <c r="C283" i="4"/>
  <c r="F259" i="4"/>
  <c r="C259" i="4" s="1"/>
  <c r="C260" i="4"/>
  <c r="M194" i="4"/>
  <c r="M51" i="4" s="1"/>
  <c r="C198" i="4"/>
  <c r="F196" i="4"/>
  <c r="C166" i="4"/>
  <c r="L83" i="4"/>
  <c r="L54" i="4"/>
  <c r="L53" i="4" s="1"/>
  <c r="G51" i="4"/>
  <c r="K286" i="4"/>
  <c r="C238" i="4"/>
  <c r="O195" i="4"/>
  <c r="O194" i="4" s="1"/>
  <c r="I195" i="4"/>
  <c r="J194" i="4"/>
  <c r="J51" i="4" s="1"/>
  <c r="F187" i="4"/>
  <c r="C188" i="4"/>
  <c r="E286" i="4"/>
  <c r="C103" i="4"/>
  <c r="I289" i="4"/>
  <c r="I288" i="4" s="1"/>
  <c r="C288" i="4" s="1"/>
  <c r="I20" i="4"/>
  <c r="C20" i="4" s="1"/>
  <c r="C58" i="4"/>
  <c r="F54" i="4"/>
  <c r="F231" i="4"/>
  <c r="C175" i="4"/>
  <c r="F174" i="4"/>
  <c r="L75" i="4" l="1"/>
  <c r="H286" i="4"/>
  <c r="M286" i="4"/>
  <c r="L194" i="4"/>
  <c r="H51" i="4"/>
  <c r="H287" i="4" s="1"/>
  <c r="N287" i="4"/>
  <c r="N50" i="4"/>
  <c r="E50" i="4"/>
  <c r="E287" i="4"/>
  <c r="N286" i="4"/>
  <c r="D287" i="4"/>
  <c r="I52" i="4"/>
  <c r="O75" i="4"/>
  <c r="O52" i="4" s="1"/>
  <c r="O51" i="4" s="1"/>
  <c r="K51" i="4"/>
  <c r="I194" i="4"/>
  <c r="L286" i="4"/>
  <c r="C130" i="4"/>
  <c r="C187" i="4"/>
  <c r="C26" i="4"/>
  <c r="J50" i="4"/>
  <c r="J287" i="4"/>
  <c r="M50" i="4"/>
  <c r="M287" i="4"/>
  <c r="C174" i="4"/>
  <c r="F173" i="4"/>
  <c r="C173" i="4" s="1"/>
  <c r="C269" i="4"/>
  <c r="G287" i="4"/>
  <c r="G50" i="4"/>
  <c r="C83" i="4"/>
  <c r="I286" i="4"/>
  <c r="F230" i="4"/>
  <c r="C230" i="4" s="1"/>
  <c r="C231" i="4"/>
  <c r="C289" i="4"/>
  <c r="F195" i="4"/>
  <c r="C196" i="4"/>
  <c r="F75" i="4"/>
  <c r="C75" i="4" s="1"/>
  <c r="C76" i="4"/>
  <c r="F53" i="4"/>
  <c r="C54" i="4"/>
  <c r="L52" i="4"/>
  <c r="L51" i="4" s="1"/>
  <c r="H50" i="4" l="1"/>
  <c r="O50" i="4"/>
  <c r="O287" i="4"/>
  <c r="K287" i="4"/>
  <c r="K50" i="4"/>
  <c r="O286" i="4"/>
  <c r="I51" i="4"/>
  <c r="I287" i="4" s="1"/>
  <c r="L50" i="4"/>
  <c r="L287" i="4"/>
  <c r="C53" i="4"/>
  <c r="F52" i="4"/>
  <c r="F194" i="4"/>
  <c r="C194" i="4" s="1"/>
  <c r="C195" i="4"/>
  <c r="F286" i="4"/>
  <c r="I50" i="4" l="1"/>
  <c r="C286" i="4"/>
  <c r="C52" i="4"/>
  <c r="F51" i="4"/>
  <c r="F287" i="4" l="1"/>
  <c r="C287" i="4" s="1"/>
  <c r="F50" i="4"/>
  <c r="C50" i="4" s="1"/>
  <c r="C51" i="4"/>
  <c r="D125" i="3" l="1"/>
  <c r="O298" i="3"/>
  <c r="L298" i="3"/>
  <c r="I298" i="3"/>
  <c r="F298" i="3"/>
  <c r="O297" i="3"/>
  <c r="L297" i="3"/>
  <c r="I297" i="3"/>
  <c r="F297" i="3"/>
  <c r="C297" i="3" s="1"/>
  <c r="O296" i="3"/>
  <c r="L296" i="3"/>
  <c r="C296" i="3" s="1"/>
  <c r="I296" i="3"/>
  <c r="F296" i="3"/>
  <c r="O295" i="3"/>
  <c r="L295" i="3"/>
  <c r="I295" i="3"/>
  <c r="F295" i="3"/>
  <c r="C295" i="3"/>
  <c r="O294" i="3"/>
  <c r="L294" i="3"/>
  <c r="I294" i="3"/>
  <c r="F294" i="3"/>
  <c r="C294" i="3" s="1"/>
  <c r="O293" i="3"/>
  <c r="L293" i="3"/>
  <c r="L290" i="3" s="1"/>
  <c r="I293" i="3"/>
  <c r="F293" i="3"/>
  <c r="O292" i="3"/>
  <c r="L292" i="3"/>
  <c r="C292" i="3" s="1"/>
  <c r="I292" i="3"/>
  <c r="F292" i="3"/>
  <c r="O291" i="3"/>
  <c r="O290" i="3" s="1"/>
  <c r="L291" i="3"/>
  <c r="I291" i="3"/>
  <c r="F291" i="3"/>
  <c r="F290" i="3" s="1"/>
  <c r="C291" i="3"/>
  <c r="N290" i="3"/>
  <c r="M290" i="3"/>
  <c r="K290" i="3"/>
  <c r="J290" i="3"/>
  <c r="I290" i="3"/>
  <c r="H290" i="3"/>
  <c r="G290" i="3"/>
  <c r="E290" i="3"/>
  <c r="D290" i="3"/>
  <c r="M289" i="3"/>
  <c r="M288" i="3" s="1"/>
  <c r="O285" i="3"/>
  <c r="L285" i="3"/>
  <c r="I285" i="3"/>
  <c r="I283" i="3" s="1"/>
  <c r="F285" i="3"/>
  <c r="C285" i="3" s="1"/>
  <c r="O284" i="3"/>
  <c r="L284" i="3"/>
  <c r="C284" i="3" s="1"/>
  <c r="I284" i="3"/>
  <c r="F284" i="3"/>
  <c r="O283" i="3"/>
  <c r="N283" i="3"/>
  <c r="M283" i="3"/>
  <c r="K283" i="3"/>
  <c r="J283" i="3"/>
  <c r="H283" i="3"/>
  <c r="G283" i="3"/>
  <c r="F283" i="3"/>
  <c r="E283" i="3"/>
  <c r="D283" i="3"/>
  <c r="O282" i="3"/>
  <c r="L282" i="3"/>
  <c r="I282" i="3"/>
  <c r="F282" i="3"/>
  <c r="O281" i="3"/>
  <c r="N281" i="3"/>
  <c r="N269" i="3" s="1"/>
  <c r="M281" i="3"/>
  <c r="M269" i="3" s="1"/>
  <c r="L281" i="3"/>
  <c r="K281" i="3"/>
  <c r="J281" i="3"/>
  <c r="I281" i="3"/>
  <c r="H281" i="3"/>
  <c r="G281" i="3"/>
  <c r="F281" i="3"/>
  <c r="E281" i="3"/>
  <c r="D281" i="3"/>
  <c r="O280" i="3"/>
  <c r="L280" i="3"/>
  <c r="I280" i="3"/>
  <c r="F280" i="3"/>
  <c r="O279" i="3"/>
  <c r="L279" i="3"/>
  <c r="I279" i="3"/>
  <c r="F279" i="3"/>
  <c r="C279" i="3"/>
  <c r="O278" i="3"/>
  <c r="L278" i="3"/>
  <c r="I278" i="3"/>
  <c r="F278" i="3"/>
  <c r="C278" i="3" s="1"/>
  <c r="O277" i="3"/>
  <c r="L277" i="3"/>
  <c r="L276" i="3" s="1"/>
  <c r="I277" i="3"/>
  <c r="F277" i="3"/>
  <c r="O276" i="3"/>
  <c r="N276" i="3"/>
  <c r="M276" i="3"/>
  <c r="K276" i="3"/>
  <c r="J276" i="3"/>
  <c r="H276" i="3"/>
  <c r="G276" i="3"/>
  <c r="F276" i="3"/>
  <c r="E276" i="3"/>
  <c r="D276" i="3"/>
  <c r="O275" i="3"/>
  <c r="L275" i="3"/>
  <c r="I275" i="3"/>
  <c r="F275" i="3"/>
  <c r="C275" i="3"/>
  <c r="O274" i="3"/>
  <c r="L274" i="3"/>
  <c r="I274" i="3"/>
  <c r="F274" i="3"/>
  <c r="C274" i="3" s="1"/>
  <c r="O273" i="3"/>
  <c r="L273" i="3"/>
  <c r="L272" i="3" s="1"/>
  <c r="I273" i="3"/>
  <c r="I272" i="3" s="1"/>
  <c r="F273" i="3"/>
  <c r="C273" i="3" s="1"/>
  <c r="O272" i="3"/>
  <c r="N272" i="3"/>
  <c r="N270" i="3" s="1"/>
  <c r="M272" i="3"/>
  <c r="K272" i="3"/>
  <c r="K270" i="3" s="1"/>
  <c r="K269" i="3" s="1"/>
  <c r="J272" i="3"/>
  <c r="H272" i="3"/>
  <c r="G272" i="3"/>
  <c r="G270" i="3" s="1"/>
  <c r="G269" i="3" s="1"/>
  <c r="F272" i="3"/>
  <c r="C272" i="3" s="1"/>
  <c r="E272" i="3"/>
  <c r="D272" i="3"/>
  <c r="O271" i="3"/>
  <c r="O270" i="3" s="1"/>
  <c r="O269" i="3" s="1"/>
  <c r="L271" i="3"/>
  <c r="I271" i="3"/>
  <c r="F271" i="3"/>
  <c r="C271" i="3"/>
  <c r="M270" i="3"/>
  <c r="H270" i="3"/>
  <c r="H269" i="3" s="1"/>
  <c r="E270" i="3"/>
  <c r="D270" i="3"/>
  <c r="D269" i="3" s="1"/>
  <c r="O268" i="3"/>
  <c r="O264" i="3" s="1"/>
  <c r="L268" i="3"/>
  <c r="I268" i="3"/>
  <c r="F268" i="3"/>
  <c r="C268" i="3"/>
  <c r="O267" i="3"/>
  <c r="L267" i="3"/>
  <c r="I267" i="3"/>
  <c r="F267" i="3"/>
  <c r="O266" i="3"/>
  <c r="L266" i="3"/>
  <c r="I266" i="3"/>
  <c r="F266" i="3"/>
  <c r="O265" i="3"/>
  <c r="L265" i="3"/>
  <c r="L264" i="3" s="1"/>
  <c r="I265" i="3"/>
  <c r="I264" i="3" s="1"/>
  <c r="F265" i="3"/>
  <c r="N264" i="3"/>
  <c r="M264" i="3"/>
  <c r="K264" i="3"/>
  <c r="J264" i="3"/>
  <c r="H264" i="3"/>
  <c r="G264" i="3"/>
  <c r="E264" i="3"/>
  <c r="D264" i="3"/>
  <c r="O263" i="3"/>
  <c r="L263" i="3"/>
  <c r="I263" i="3"/>
  <c r="F263" i="3"/>
  <c r="O262" i="3"/>
  <c r="L262" i="3"/>
  <c r="I262" i="3"/>
  <c r="F262" i="3"/>
  <c r="O261" i="3"/>
  <c r="L261" i="3"/>
  <c r="L260" i="3" s="1"/>
  <c r="L259" i="3" s="1"/>
  <c r="I261" i="3"/>
  <c r="I260" i="3" s="1"/>
  <c r="I259" i="3" s="1"/>
  <c r="F261" i="3"/>
  <c r="O260" i="3"/>
  <c r="N260" i="3"/>
  <c r="N259" i="3" s="1"/>
  <c r="M260" i="3"/>
  <c r="K260" i="3"/>
  <c r="J260" i="3"/>
  <c r="J259" i="3" s="1"/>
  <c r="H260" i="3"/>
  <c r="G260" i="3"/>
  <c r="G259" i="3" s="1"/>
  <c r="E260" i="3"/>
  <c r="D260" i="3"/>
  <c r="M259" i="3"/>
  <c r="K259" i="3"/>
  <c r="H259" i="3"/>
  <c r="E259" i="3"/>
  <c r="D259" i="3"/>
  <c r="O258" i="3"/>
  <c r="L258" i="3"/>
  <c r="I258" i="3"/>
  <c r="F258" i="3"/>
  <c r="O257" i="3"/>
  <c r="L257" i="3"/>
  <c r="I257" i="3"/>
  <c r="C257" i="3" s="1"/>
  <c r="F257" i="3"/>
  <c r="O256" i="3"/>
  <c r="L256" i="3"/>
  <c r="C256" i="3" s="1"/>
  <c r="I256" i="3"/>
  <c r="F256" i="3"/>
  <c r="O255" i="3"/>
  <c r="L255" i="3"/>
  <c r="I255" i="3"/>
  <c r="F255" i="3"/>
  <c r="C255" i="3"/>
  <c r="O254" i="3"/>
  <c r="L254" i="3"/>
  <c r="I254" i="3"/>
  <c r="F254" i="3"/>
  <c r="C254" i="3" s="1"/>
  <c r="O253" i="3"/>
  <c r="L253" i="3"/>
  <c r="I253" i="3"/>
  <c r="F253" i="3"/>
  <c r="O252" i="3"/>
  <c r="O251" i="3" s="1"/>
  <c r="N252" i="3"/>
  <c r="N251" i="3" s="1"/>
  <c r="M252" i="3"/>
  <c r="K252" i="3"/>
  <c r="K251" i="3" s="1"/>
  <c r="J252" i="3"/>
  <c r="J251" i="3" s="1"/>
  <c r="H252" i="3"/>
  <c r="G252" i="3"/>
  <c r="F252" i="3"/>
  <c r="E252" i="3"/>
  <c r="D252" i="3"/>
  <c r="M251" i="3"/>
  <c r="H251" i="3"/>
  <c r="G251" i="3"/>
  <c r="E251" i="3"/>
  <c r="D251" i="3"/>
  <c r="O250" i="3"/>
  <c r="L250" i="3"/>
  <c r="I250" i="3"/>
  <c r="F250" i="3"/>
  <c r="C250" i="3" s="1"/>
  <c r="O249" i="3"/>
  <c r="L249" i="3"/>
  <c r="I249" i="3"/>
  <c r="F249" i="3"/>
  <c r="C249" i="3" s="1"/>
  <c r="O248" i="3"/>
  <c r="L248" i="3"/>
  <c r="I248" i="3"/>
  <c r="F248" i="3"/>
  <c r="C248" i="3"/>
  <c r="O247" i="3"/>
  <c r="L247" i="3"/>
  <c r="I247" i="3"/>
  <c r="F247" i="3"/>
  <c r="N246" i="3"/>
  <c r="M246" i="3"/>
  <c r="L246" i="3"/>
  <c r="K246" i="3"/>
  <c r="J246" i="3"/>
  <c r="I246" i="3"/>
  <c r="H246" i="3"/>
  <c r="H231" i="3" s="1"/>
  <c r="H230" i="3" s="1"/>
  <c r="G246" i="3"/>
  <c r="E246" i="3"/>
  <c r="D246" i="3"/>
  <c r="D231" i="3" s="1"/>
  <c r="O245" i="3"/>
  <c r="L245" i="3"/>
  <c r="I245" i="3"/>
  <c r="C245" i="3" s="1"/>
  <c r="F245" i="3"/>
  <c r="O244" i="3"/>
  <c r="L244" i="3"/>
  <c r="I244" i="3"/>
  <c r="F244" i="3"/>
  <c r="C244" i="3"/>
  <c r="O243" i="3"/>
  <c r="L243" i="3"/>
  <c r="I243" i="3"/>
  <c r="F243" i="3"/>
  <c r="C243" i="3" s="1"/>
  <c r="O242" i="3"/>
  <c r="L242" i="3"/>
  <c r="I242" i="3"/>
  <c r="F242" i="3"/>
  <c r="O241" i="3"/>
  <c r="L241" i="3"/>
  <c r="I241" i="3"/>
  <c r="I238" i="3" s="1"/>
  <c r="F241" i="3"/>
  <c r="O240" i="3"/>
  <c r="L240" i="3"/>
  <c r="I240" i="3"/>
  <c r="F240" i="3"/>
  <c r="O239" i="3"/>
  <c r="O238" i="3" s="1"/>
  <c r="L239" i="3"/>
  <c r="I239" i="3"/>
  <c r="F239" i="3"/>
  <c r="N238" i="3"/>
  <c r="M238" i="3"/>
  <c r="K238" i="3"/>
  <c r="J238" i="3"/>
  <c r="H238" i="3"/>
  <c r="G238" i="3"/>
  <c r="E238" i="3"/>
  <c r="D238" i="3"/>
  <c r="O237" i="3"/>
  <c r="L237" i="3"/>
  <c r="I237" i="3"/>
  <c r="F237" i="3"/>
  <c r="O236" i="3"/>
  <c r="L236" i="3"/>
  <c r="I236" i="3"/>
  <c r="F236" i="3"/>
  <c r="O235" i="3"/>
  <c r="N235" i="3"/>
  <c r="M235" i="3"/>
  <c r="K235" i="3"/>
  <c r="K231" i="3" s="1"/>
  <c r="K230" i="3" s="1"/>
  <c r="J235" i="3"/>
  <c r="H235" i="3"/>
  <c r="G235" i="3"/>
  <c r="F235" i="3"/>
  <c r="E235" i="3"/>
  <c r="D235" i="3"/>
  <c r="O234" i="3"/>
  <c r="L234" i="3"/>
  <c r="I234" i="3"/>
  <c r="F234" i="3"/>
  <c r="C234" i="3" s="1"/>
  <c r="O233" i="3"/>
  <c r="N233" i="3"/>
  <c r="N231" i="3" s="1"/>
  <c r="N230" i="3" s="1"/>
  <c r="M233" i="3"/>
  <c r="L233" i="3"/>
  <c r="K233" i="3"/>
  <c r="J233" i="3"/>
  <c r="J231" i="3" s="1"/>
  <c r="J230" i="3" s="1"/>
  <c r="I233" i="3"/>
  <c r="H233" i="3"/>
  <c r="G233" i="3"/>
  <c r="F233" i="3"/>
  <c r="E233" i="3"/>
  <c r="D233" i="3"/>
  <c r="O232" i="3"/>
  <c r="L232" i="3"/>
  <c r="I232" i="3"/>
  <c r="F232" i="3"/>
  <c r="G231" i="3"/>
  <c r="D230" i="3"/>
  <c r="O229" i="3"/>
  <c r="L229" i="3"/>
  <c r="I229" i="3"/>
  <c r="C229" i="3" s="1"/>
  <c r="F229" i="3"/>
  <c r="O228" i="3"/>
  <c r="O227" i="3" s="1"/>
  <c r="L228" i="3"/>
  <c r="I228" i="3"/>
  <c r="F228" i="3"/>
  <c r="C228" i="3"/>
  <c r="N227" i="3"/>
  <c r="M227" i="3"/>
  <c r="L227" i="3"/>
  <c r="K227" i="3"/>
  <c r="J227" i="3"/>
  <c r="I227" i="3"/>
  <c r="H227" i="3"/>
  <c r="H204" i="3" s="1"/>
  <c r="G227" i="3"/>
  <c r="F227" i="3"/>
  <c r="E227" i="3"/>
  <c r="D227" i="3"/>
  <c r="D204" i="3" s="1"/>
  <c r="O226" i="3"/>
  <c r="L226" i="3"/>
  <c r="I226" i="3"/>
  <c r="F226" i="3"/>
  <c r="O225" i="3"/>
  <c r="L225" i="3"/>
  <c r="I225" i="3"/>
  <c r="F225" i="3"/>
  <c r="O224" i="3"/>
  <c r="L224" i="3"/>
  <c r="C224" i="3" s="1"/>
  <c r="I224" i="3"/>
  <c r="F224" i="3"/>
  <c r="O223" i="3"/>
  <c r="O216" i="3" s="1"/>
  <c r="L223" i="3"/>
  <c r="I223" i="3"/>
  <c r="F223" i="3"/>
  <c r="C223" i="3"/>
  <c r="O222" i="3"/>
  <c r="L222" i="3"/>
  <c r="I222" i="3"/>
  <c r="F222" i="3"/>
  <c r="C222" i="3" s="1"/>
  <c r="O221" i="3"/>
  <c r="L221" i="3"/>
  <c r="I221" i="3"/>
  <c r="F221" i="3"/>
  <c r="C221" i="3" s="1"/>
  <c r="O220" i="3"/>
  <c r="L220" i="3"/>
  <c r="I220" i="3"/>
  <c r="F220" i="3"/>
  <c r="C220" i="3"/>
  <c r="O219" i="3"/>
  <c r="L219" i="3"/>
  <c r="I219" i="3"/>
  <c r="F219" i="3"/>
  <c r="C219" i="3" s="1"/>
  <c r="O218" i="3"/>
  <c r="L218" i="3"/>
  <c r="I218" i="3"/>
  <c r="F218" i="3"/>
  <c r="O217" i="3"/>
  <c r="L217" i="3"/>
  <c r="I217" i="3"/>
  <c r="F217" i="3"/>
  <c r="N216" i="3"/>
  <c r="M216" i="3"/>
  <c r="K216" i="3"/>
  <c r="J216" i="3"/>
  <c r="H216" i="3"/>
  <c r="G216" i="3"/>
  <c r="E216" i="3"/>
  <c r="D216" i="3"/>
  <c r="O215" i="3"/>
  <c r="L215" i="3"/>
  <c r="I215" i="3"/>
  <c r="F215" i="3"/>
  <c r="C215" i="3" s="1"/>
  <c r="O214" i="3"/>
  <c r="L214" i="3"/>
  <c r="I214" i="3"/>
  <c r="F214" i="3"/>
  <c r="O213" i="3"/>
  <c r="L213" i="3"/>
  <c r="I213" i="3"/>
  <c r="F213" i="3"/>
  <c r="O212" i="3"/>
  <c r="L212" i="3"/>
  <c r="C212" i="3" s="1"/>
  <c r="I212" i="3"/>
  <c r="F212" i="3"/>
  <c r="O211" i="3"/>
  <c r="L211" i="3"/>
  <c r="I211" i="3"/>
  <c r="F211" i="3"/>
  <c r="C211" i="3"/>
  <c r="O210" i="3"/>
  <c r="L210" i="3"/>
  <c r="I210" i="3"/>
  <c r="F210" i="3"/>
  <c r="C210" i="3" s="1"/>
  <c r="O209" i="3"/>
  <c r="L209" i="3"/>
  <c r="I209" i="3"/>
  <c r="I205" i="3" s="1"/>
  <c r="F209" i="3"/>
  <c r="C209" i="3" s="1"/>
  <c r="O208" i="3"/>
  <c r="L208" i="3"/>
  <c r="I208" i="3"/>
  <c r="F208" i="3"/>
  <c r="C208" i="3"/>
  <c r="O207" i="3"/>
  <c r="L207" i="3"/>
  <c r="I207" i="3"/>
  <c r="F207" i="3"/>
  <c r="C207" i="3" s="1"/>
  <c r="O206" i="3"/>
  <c r="L206" i="3"/>
  <c r="I206" i="3"/>
  <c r="F206" i="3"/>
  <c r="N205" i="3"/>
  <c r="M205" i="3"/>
  <c r="M204" i="3" s="1"/>
  <c r="K205" i="3"/>
  <c r="J205" i="3"/>
  <c r="H205" i="3"/>
  <c r="G205" i="3"/>
  <c r="E205" i="3"/>
  <c r="E204" i="3" s="1"/>
  <c r="D205" i="3"/>
  <c r="K204" i="3"/>
  <c r="J204" i="3"/>
  <c r="G204" i="3"/>
  <c r="O203" i="3"/>
  <c r="L203" i="3"/>
  <c r="I203" i="3"/>
  <c r="F203" i="3"/>
  <c r="C203" i="3"/>
  <c r="O202" i="3"/>
  <c r="L202" i="3"/>
  <c r="I202" i="3"/>
  <c r="F202" i="3"/>
  <c r="C202" i="3" s="1"/>
  <c r="O201" i="3"/>
  <c r="L201" i="3"/>
  <c r="I201" i="3"/>
  <c r="C201" i="3" s="1"/>
  <c r="F201" i="3"/>
  <c r="O200" i="3"/>
  <c r="L200" i="3"/>
  <c r="I200" i="3"/>
  <c r="F200" i="3"/>
  <c r="C200" i="3"/>
  <c r="O199" i="3"/>
  <c r="L199" i="3"/>
  <c r="I199" i="3"/>
  <c r="F199" i="3"/>
  <c r="F198" i="3" s="1"/>
  <c r="F196" i="3" s="1"/>
  <c r="N198" i="3"/>
  <c r="M198" i="3"/>
  <c r="M196" i="3" s="1"/>
  <c r="L198" i="3"/>
  <c r="K198" i="3"/>
  <c r="J198" i="3"/>
  <c r="I198" i="3"/>
  <c r="H198" i="3"/>
  <c r="H196" i="3" s="1"/>
  <c r="G198" i="3"/>
  <c r="E198" i="3"/>
  <c r="E196" i="3" s="1"/>
  <c r="E195" i="3" s="1"/>
  <c r="D198" i="3"/>
  <c r="D196" i="3" s="1"/>
  <c r="D195" i="3" s="1"/>
  <c r="O197" i="3"/>
  <c r="L197" i="3"/>
  <c r="I197" i="3"/>
  <c r="F197" i="3"/>
  <c r="C197" i="3" s="1"/>
  <c r="N196" i="3"/>
  <c r="K196" i="3"/>
  <c r="K195" i="3" s="1"/>
  <c r="J196" i="3"/>
  <c r="G196" i="3"/>
  <c r="H195" i="3"/>
  <c r="G195" i="3"/>
  <c r="D194" i="3"/>
  <c r="O193" i="3"/>
  <c r="L193" i="3"/>
  <c r="L192" i="3" s="1"/>
  <c r="I193" i="3"/>
  <c r="F193" i="3"/>
  <c r="O192" i="3"/>
  <c r="N192" i="3"/>
  <c r="N191" i="3" s="1"/>
  <c r="M192" i="3"/>
  <c r="K192" i="3"/>
  <c r="K191" i="3" s="1"/>
  <c r="J192" i="3"/>
  <c r="J191" i="3" s="1"/>
  <c r="H192" i="3"/>
  <c r="G192" i="3"/>
  <c r="G191" i="3" s="1"/>
  <c r="F192" i="3"/>
  <c r="F191" i="3" s="1"/>
  <c r="E192" i="3"/>
  <c r="D192" i="3"/>
  <c r="O191" i="3"/>
  <c r="M191" i="3"/>
  <c r="L191" i="3"/>
  <c r="H191" i="3"/>
  <c r="E191" i="3"/>
  <c r="D191" i="3"/>
  <c r="O190" i="3"/>
  <c r="L190" i="3"/>
  <c r="I190" i="3"/>
  <c r="F190" i="3"/>
  <c r="O189" i="3"/>
  <c r="L189" i="3"/>
  <c r="I189" i="3"/>
  <c r="F189" i="3"/>
  <c r="O188" i="3"/>
  <c r="N188" i="3"/>
  <c r="M188" i="3"/>
  <c r="M187" i="3" s="1"/>
  <c r="L188" i="3"/>
  <c r="L187" i="3" s="1"/>
  <c r="K188" i="3"/>
  <c r="J188" i="3"/>
  <c r="J187" i="3" s="1"/>
  <c r="I188" i="3"/>
  <c r="H188" i="3"/>
  <c r="G188" i="3"/>
  <c r="F188" i="3"/>
  <c r="E188" i="3"/>
  <c r="E187" i="3" s="1"/>
  <c r="D188" i="3"/>
  <c r="O187" i="3"/>
  <c r="N187" i="3"/>
  <c r="K187" i="3"/>
  <c r="G187" i="3"/>
  <c r="F187" i="3"/>
  <c r="O186" i="3"/>
  <c r="L186" i="3"/>
  <c r="I186" i="3"/>
  <c r="F186" i="3"/>
  <c r="O185" i="3"/>
  <c r="O184" i="3" s="1"/>
  <c r="L185" i="3"/>
  <c r="I185" i="3"/>
  <c r="I184" i="3" s="1"/>
  <c r="I173" i="3" s="1"/>
  <c r="F185" i="3"/>
  <c r="N184" i="3"/>
  <c r="M184" i="3"/>
  <c r="M173" i="3" s="1"/>
  <c r="L184" i="3"/>
  <c r="K184" i="3"/>
  <c r="J184" i="3"/>
  <c r="H184" i="3"/>
  <c r="G184" i="3"/>
  <c r="E184" i="3"/>
  <c r="D184" i="3"/>
  <c r="O183" i="3"/>
  <c r="L183" i="3"/>
  <c r="C183" i="3" s="1"/>
  <c r="I183" i="3"/>
  <c r="F183" i="3"/>
  <c r="O182" i="3"/>
  <c r="L182" i="3"/>
  <c r="I182" i="3"/>
  <c r="F182" i="3"/>
  <c r="C182" i="3"/>
  <c r="O181" i="3"/>
  <c r="L181" i="3"/>
  <c r="I181" i="3"/>
  <c r="F181" i="3"/>
  <c r="C181" i="3" s="1"/>
  <c r="O180" i="3"/>
  <c r="L180" i="3"/>
  <c r="L179" i="3" s="1"/>
  <c r="I180" i="3"/>
  <c r="I179" i="3" s="1"/>
  <c r="F180" i="3"/>
  <c r="O179" i="3"/>
  <c r="N179" i="3"/>
  <c r="M179" i="3"/>
  <c r="K179" i="3"/>
  <c r="J179" i="3"/>
  <c r="H179" i="3"/>
  <c r="G179" i="3"/>
  <c r="F179" i="3"/>
  <c r="E179" i="3"/>
  <c r="D179" i="3"/>
  <c r="O178" i="3"/>
  <c r="L178" i="3"/>
  <c r="I178" i="3"/>
  <c r="F178" i="3"/>
  <c r="C178" i="3"/>
  <c r="O177" i="3"/>
  <c r="L177" i="3"/>
  <c r="I177" i="3"/>
  <c r="F177" i="3"/>
  <c r="C177" i="3" s="1"/>
  <c r="O176" i="3"/>
  <c r="L176" i="3"/>
  <c r="L175" i="3" s="1"/>
  <c r="I176" i="3"/>
  <c r="I175" i="3" s="1"/>
  <c r="I174" i="3" s="1"/>
  <c r="F176" i="3"/>
  <c r="O175" i="3"/>
  <c r="O174" i="3" s="1"/>
  <c r="O173" i="3" s="1"/>
  <c r="N175" i="3"/>
  <c r="M175" i="3"/>
  <c r="M174" i="3" s="1"/>
  <c r="K175" i="3"/>
  <c r="J175" i="3"/>
  <c r="J174" i="3" s="1"/>
  <c r="J173" i="3" s="1"/>
  <c r="H175" i="3"/>
  <c r="G175" i="3"/>
  <c r="F175" i="3"/>
  <c r="F174" i="3" s="1"/>
  <c r="E175" i="3"/>
  <c r="E174" i="3" s="1"/>
  <c r="E173" i="3" s="1"/>
  <c r="D175" i="3"/>
  <c r="K174" i="3"/>
  <c r="K173" i="3" s="1"/>
  <c r="H174" i="3"/>
  <c r="G174" i="3"/>
  <c r="G173" i="3" s="1"/>
  <c r="D174" i="3"/>
  <c r="D173" i="3" s="1"/>
  <c r="H173" i="3"/>
  <c r="O172" i="3"/>
  <c r="L172" i="3"/>
  <c r="I172" i="3"/>
  <c r="F172" i="3"/>
  <c r="O171" i="3"/>
  <c r="L171" i="3"/>
  <c r="C171" i="3" s="1"/>
  <c r="I171" i="3"/>
  <c r="F171" i="3"/>
  <c r="O170" i="3"/>
  <c r="O166" i="3" s="1"/>
  <c r="O165" i="3" s="1"/>
  <c r="L170" i="3"/>
  <c r="I170" i="3"/>
  <c r="F170" i="3"/>
  <c r="C170" i="3"/>
  <c r="O169" i="3"/>
  <c r="L169" i="3"/>
  <c r="I169" i="3"/>
  <c r="F169" i="3"/>
  <c r="O168" i="3"/>
  <c r="L168" i="3"/>
  <c r="I168" i="3"/>
  <c r="F168" i="3"/>
  <c r="C168" i="3" s="1"/>
  <c r="O167" i="3"/>
  <c r="L167" i="3"/>
  <c r="C167" i="3" s="1"/>
  <c r="I167" i="3"/>
  <c r="I166" i="3" s="1"/>
  <c r="I165" i="3" s="1"/>
  <c r="F167" i="3"/>
  <c r="N166" i="3"/>
  <c r="M166" i="3"/>
  <c r="K166" i="3"/>
  <c r="K165" i="3" s="1"/>
  <c r="J166" i="3"/>
  <c r="H166" i="3"/>
  <c r="H165" i="3" s="1"/>
  <c r="G166" i="3"/>
  <c r="G165" i="3" s="1"/>
  <c r="E166" i="3"/>
  <c r="D166" i="3"/>
  <c r="N165" i="3"/>
  <c r="M165" i="3"/>
  <c r="J165" i="3"/>
  <c r="E165" i="3"/>
  <c r="D165" i="3"/>
  <c r="O164" i="3"/>
  <c r="L164" i="3"/>
  <c r="I164" i="3"/>
  <c r="F164" i="3"/>
  <c r="C164" i="3" s="1"/>
  <c r="O163" i="3"/>
  <c r="L163" i="3"/>
  <c r="C163" i="3" s="1"/>
  <c r="I163" i="3"/>
  <c r="F163" i="3"/>
  <c r="O162" i="3"/>
  <c r="O160" i="3" s="1"/>
  <c r="L162" i="3"/>
  <c r="I162" i="3"/>
  <c r="F162" i="3"/>
  <c r="C162" i="3"/>
  <c r="O161" i="3"/>
  <c r="L161" i="3"/>
  <c r="I161" i="3"/>
  <c r="F161" i="3"/>
  <c r="C161" i="3" s="1"/>
  <c r="N160" i="3"/>
  <c r="M160" i="3"/>
  <c r="L160" i="3"/>
  <c r="K160" i="3"/>
  <c r="J160" i="3"/>
  <c r="I160" i="3"/>
  <c r="H160" i="3"/>
  <c r="G160" i="3"/>
  <c r="F160" i="3"/>
  <c r="E160" i="3"/>
  <c r="D160" i="3"/>
  <c r="O159" i="3"/>
  <c r="L159" i="3"/>
  <c r="C159" i="3" s="1"/>
  <c r="I159" i="3"/>
  <c r="F159" i="3"/>
  <c r="O158" i="3"/>
  <c r="L158" i="3"/>
  <c r="I158" i="3"/>
  <c r="F158" i="3"/>
  <c r="C158" i="3"/>
  <c r="O157" i="3"/>
  <c r="L157" i="3"/>
  <c r="I157" i="3"/>
  <c r="F157" i="3"/>
  <c r="C157" i="3" s="1"/>
  <c r="O156" i="3"/>
  <c r="L156" i="3"/>
  <c r="I156" i="3"/>
  <c r="F156" i="3"/>
  <c r="C156" i="3" s="1"/>
  <c r="O155" i="3"/>
  <c r="O151" i="3" s="1"/>
  <c r="L155" i="3"/>
  <c r="I155" i="3"/>
  <c r="F155" i="3"/>
  <c r="C155" i="3"/>
  <c r="O154" i="3"/>
  <c r="L154" i="3"/>
  <c r="I154" i="3"/>
  <c r="F154" i="3"/>
  <c r="O153" i="3"/>
  <c r="L153" i="3"/>
  <c r="I153" i="3"/>
  <c r="F153" i="3"/>
  <c r="O152" i="3"/>
  <c r="L152" i="3"/>
  <c r="L151" i="3" s="1"/>
  <c r="I152" i="3"/>
  <c r="I151" i="3" s="1"/>
  <c r="F152" i="3"/>
  <c r="N151" i="3"/>
  <c r="M151" i="3"/>
  <c r="K151" i="3"/>
  <c r="J151" i="3"/>
  <c r="H151" i="3"/>
  <c r="G151" i="3"/>
  <c r="E151" i="3"/>
  <c r="D151" i="3"/>
  <c r="O150" i="3"/>
  <c r="L150" i="3"/>
  <c r="I150" i="3"/>
  <c r="F150" i="3"/>
  <c r="C150" i="3" s="1"/>
  <c r="O149" i="3"/>
  <c r="L149" i="3"/>
  <c r="I149" i="3"/>
  <c r="F149" i="3"/>
  <c r="O148" i="3"/>
  <c r="L148" i="3"/>
  <c r="I148" i="3"/>
  <c r="I144" i="3" s="1"/>
  <c r="F148" i="3"/>
  <c r="O147" i="3"/>
  <c r="L147" i="3"/>
  <c r="C147" i="3" s="1"/>
  <c r="I147" i="3"/>
  <c r="F147" i="3"/>
  <c r="O146" i="3"/>
  <c r="L146" i="3"/>
  <c r="C146" i="3" s="1"/>
  <c r="I146" i="3"/>
  <c r="F146" i="3"/>
  <c r="O145" i="3"/>
  <c r="O144" i="3" s="1"/>
  <c r="L145" i="3"/>
  <c r="I145" i="3"/>
  <c r="F145" i="3"/>
  <c r="F144" i="3" s="1"/>
  <c r="C145" i="3"/>
  <c r="N144" i="3"/>
  <c r="M144" i="3"/>
  <c r="L144" i="3"/>
  <c r="K144" i="3"/>
  <c r="J144" i="3"/>
  <c r="H144" i="3"/>
  <c r="G144" i="3"/>
  <c r="E144" i="3"/>
  <c r="D144" i="3"/>
  <c r="O143" i="3"/>
  <c r="L143" i="3"/>
  <c r="I143" i="3"/>
  <c r="F143" i="3"/>
  <c r="O142" i="3"/>
  <c r="L142" i="3"/>
  <c r="I142" i="3"/>
  <c r="F142" i="3"/>
  <c r="F141" i="3" s="1"/>
  <c r="O141" i="3"/>
  <c r="N141" i="3"/>
  <c r="M141" i="3"/>
  <c r="K141" i="3"/>
  <c r="K130" i="3" s="1"/>
  <c r="J141" i="3"/>
  <c r="H141" i="3"/>
  <c r="G141" i="3"/>
  <c r="G130" i="3" s="1"/>
  <c r="E141" i="3"/>
  <c r="D141" i="3"/>
  <c r="O140" i="3"/>
  <c r="L140" i="3"/>
  <c r="I140" i="3"/>
  <c r="F140" i="3"/>
  <c r="C140" i="3" s="1"/>
  <c r="O139" i="3"/>
  <c r="L139" i="3"/>
  <c r="I139" i="3"/>
  <c r="F139" i="3"/>
  <c r="O138" i="3"/>
  <c r="L138" i="3"/>
  <c r="C138" i="3" s="1"/>
  <c r="I138" i="3"/>
  <c r="F138" i="3"/>
  <c r="O137" i="3"/>
  <c r="O136" i="3" s="1"/>
  <c r="L137" i="3"/>
  <c r="I137" i="3"/>
  <c r="F137" i="3"/>
  <c r="F136" i="3" s="1"/>
  <c r="C137" i="3"/>
  <c r="N136" i="3"/>
  <c r="M136" i="3"/>
  <c r="L136" i="3"/>
  <c r="K136" i="3"/>
  <c r="J136" i="3"/>
  <c r="H136" i="3"/>
  <c r="H130" i="3" s="1"/>
  <c r="G136" i="3"/>
  <c r="E136" i="3"/>
  <c r="D136" i="3"/>
  <c r="D130" i="3" s="1"/>
  <c r="O135" i="3"/>
  <c r="L135" i="3"/>
  <c r="I135" i="3"/>
  <c r="C135" i="3" s="1"/>
  <c r="F135" i="3"/>
  <c r="O134" i="3"/>
  <c r="L134" i="3"/>
  <c r="C134" i="3" s="1"/>
  <c r="I134" i="3"/>
  <c r="F134" i="3"/>
  <c r="O133" i="3"/>
  <c r="O131" i="3" s="1"/>
  <c r="L133" i="3"/>
  <c r="I133" i="3"/>
  <c r="F133" i="3"/>
  <c r="C133" i="3"/>
  <c r="O132" i="3"/>
  <c r="L132" i="3"/>
  <c r="L131" i="3" s="1"/>
  <c r="I132" i="3"/>
  <c r="F132" i="3"/>
  <c r="N131" i="3"/>
  <c r="M131" i="3"/>
  <c r="M130" i="3" s="1"/>
  <c r="K131" i="3"/>
  <c r="J131" i="3"/>
  <c r="H131" i="3"/>
  <c r="G131" i="3"/>
  <c r="E131" i="3"/>
  <c r="D131" i="3"/>
  <c r="N130" i="3"/>
  <c r="J130" i="3"/>
  <c r="O129" i="3"/>
  <c r="O128" i="3" s="1"/>
  <c r="L129" i="3"/>
  <c r="I129" i="3"/>
  <c r="F129" i="3"/>
  <c r="F128" i="3" s="1"/>
  <c r="C129" i="3"/>
  <c r="N128" i="3"/>
  <c r="M128" i="3"/>
  <c r="L128" i="3"/>
  <c r="K128" i="3"/>
  <c r="J128" i="3"/>
  <c r="I128" i="3"/>
  <c r="H128" i="3"/>
  <c r="G128" i="3"/>
  <c r="E128" i="3"/>
  <c r="D128" i="3"/>
  <c r="O127" i="3"/>
  <c r="L127" i="3"/>
  <c r="I127" i="3"/>
  <c r="F127" i="3"/>
  <c r="O126" i="3"/>
  <c r="L126" i="3"/>
  <c r="C126" i="3" s="1"/>
  <c r="I126" i="3"/>
  <c r="F126" i="3"/>
  <c r="O125" i="3"/>
  <c r="L125" i="3"/>
  <c r="I125" i="3"/>
  <c r="O124" i="3"/>
  <c r="L124" i="3"/>
  <c r="C124" i="3" s="1"/>
  <c r="I124" i="3"/>
  <c r="F124" i="3"/>
  <c r="O123" i="3"/>
  <c r="O122" i="3" s="1"/>
  <c r="L123" i="3"/>
  <c r="I123" i="3"/>
  <c r="F123" i="3"/>
  <c r="C123" i="3"/>
  <c r="N122" i="3"/>
  <c r="M122" i="3"/>
  <c r="K122" i="3"/>
  <c r="J122" i="3"/>
  <c r="H122" i="3"/>
  <c r="H83" i="3" s="1"/>
  <c r="G122" i="3"/>
  <c r="D122" i="3"/>
  <c r="D83" i="3" s="1"/>
  <c r="O121" i="3"/>
  <c r="L121" i="3"/>
  <c r="I121" i="3"/>
  <c r="C121" i="3" s="1"/>
  <c r="F121" i="3"/>
  <c r="O120" i="3"/>
  <c r="L120" i="3"/>
  <c r="C120" i="3" s="1"/>
  <c r="I120" i="3"/>
  <c r="F120" i="3"/>
  <c r="O119" i="3"/>
  <c r="O116" i="3" s="1"/>
  <c r="L119" i="3"/>
  <c r="I119" i="3"/>
  <c r="F119" i="3"/>
  <c r="C119" i="3"/>
  <c r="O118" i="3"/>
  <c r="L118" i="3"/>
  <c r="I118" i="3"/>
  <c r="F118" i="3"/>
  <c r="C118" i="3" s="1"/>
  <c r="O117" i="3"/>
  <c r="L117" i="3"/>
  <c r="I117" i="3"/>
  <c r="F117" i="3"/>
  <c r="N116" i="3"/>
  <c r="M116" i="3"/>
  <c r="K116" i="3"/>
  <c r="J116" i="3"/>
  <c r="H116" i="3"/>
  <c r="G116" i="3"/>
  <c r="E116" i="3"/>
  <c r="D116" i="3"/>
  <c r="O115" i="3"/>
  <c r="O112" i="3" s="1"/>
  <c r="L115" i="3"/>
  <c r="I115" i="3"/>
  <c r="F115" i="3"/>
  <c r="C115" i="3"/>
  <c r="O114" i="3"/>
  <c r="L114" i="3"/>
  <c r="I114" i="3"/>
  <c r="F114" i="3"/>
  <c r="C114" i="3" s="1"/>
  <c r="O113" i="3"/>
  <c r="L113" i="3"/>
  <c r="L112" i="3" s="1"/>
  <c r="I113" i="3"/>
  <c r="F113" i="3"/>
  <c r="N112" i="3"/>
  <c r="M112" i="3"/>
  <c r="K112" i="3"/>
  <c r="J112" i="3"/>
  <c r="H112" i="3"/>
  <c r="G112" i="3"/>
  <c r="F112" i="3"/>
  <c r="E112" i="3"/>
  <c r="D112" i="3"/>
  <c r="O111" i="3"/>
  <c r="L111" i="3"/>
  <c r="I111" i="3"/>
  <c r="F111" i="3"/>
  <c r="C111" i="3"/>
  <c r="O110" i="3"/>
  <c r="L110" i="3"/>
  <c r="I110" i="3"/>
  <c r="F110" i="3"/>
  <c r="C110" i="3" s="1"/>
  <c r="O109" i="3"/>
  <c r="L109" i="3"/>
  <c r="I109" i="3"/>
  <c r="C109" i="3" s="1"/>
  <c r="F109" i="3"/>
  <c r="O108" i="3"/>
  <c r="L108" i="3"/>
  <c r="C108" i="3" s="1"/>
  <c r="I108" i="3"/>
  <c r="F108" i="3"/>
  <c r="O107" i="3"/>
  <c r="O103" i="3" s="1"/>
  <c r="L107" i="3"/>
  <c r="I107" i="3"/>
  <c r="F107" i="3"/>
  <c r="C107" i="3"/>
  <c r="O106" i="3"/>
  <c r="L106" i="3"/>
  <c r="I106" i="3"/>
  <c r="F106" i="3"/>
  <c r="O105" i="3"/>
  <c r="L105" i="3"/>
  <c r="I105" i="3"/>
  <c r="F105" i="3"/>
  <c r="O104" i="3"/>
  <c r="L104" i="3"/>
  <c r="I104" i="3"/>
  <c r="F104" i="3"/>
  <c r="N103" i="3"/>
  <c r="M103" i="3"/>
  <c r="K103" i="3"/>
  <c r="J103" i="3"/>
  <c r="H103" i="3"/>
  <c r="G103" i="3"/>
  <c r="E103" i="3"/>
  <c r="D103" i="3"/>
  <c r="O102" i="3"/>
  <c r="L102" i="3"/>
  <c r="I102" i="3"/>
  <c r="F102" i="3"/>
  <c r="C102" i="3" s="1"/>
  <c r="O101" i="3"/>
  <c r="L101" i="3"/>
  <c r="I101" i="3"/>
  <c r="C101" i="3" s="1"/>
  <c r="F101" i="3"/>
  <c r="O100" i="3"/>
  <c r="L100" i="3"/>
  <c r="C100" i="3" s="1"/>
  <c r="I100" i="3"/>
  <c r="F100" i="3"/>
  <c r="O99" i="3"/>
  <c r="O95" i="3" s="1"/>
  <c r="L99" i="3"/>
  <c r="I99" i="3"/>
  <c r="F99" i="3"/>
  <c r="C99" i="3"/>
  <c r="O98" i="3"/>
  <c r="L98" i="3"/>
  <c r="I98" i="3"/>
  <c r="F98" i="3"/>
  <c r="O97" i="3"/>
  <c r="L97" i="3"/>
  <c r="I97" i="3"/>
  <c r="F97" i="3"/>
  <c r="O96" i="3"/>
  <c r="L96" i="3"/>
  <c r="I96" i="3"/>
  <c r="F96" i="3"/>
  <c r="N95" i="3"/>
  <c r="M95" i="3"/>
  <c r="K95" i="3"/>
  <c r="J95" i="3"/>
  <c r="H95" i="3"/>
  <c r="G95" i="3"/>
  <c r="G83" i="3" s="1"/>
  <c r="G75" i="3" s="1"/>
  <c r="E95" i="3"/>
  <c r="D95" i="3"/>
  <c r="O94" i="3"/>
  <c r="L94" i="3"/>
  <c r="I94" i="3"/>
  <c r="F94" i="3"/>
  <c r="C94" i="3" s="1"/>
  <c r="O93" i="3"/>
  <c r="L93" i="3"/>
  <c r="I93" i="3"/>
  <c r="F93" i="3"/>
  <c r="O92" i="3"/>
  <c r="L92" i="3"/>
  <c r="I92" i="3"/>
  <c r="F92" i="3"/>
  <c r="O91" i="3"/>
  <c r="O89" i="3" s="1"/>
  <c r="L91" i="3"/>
  <c r="I91" i="3"/>
  <c r="F91" i="3"/>
  <c r="C91" i="3"/>
  <c r="O90" i="3"/>
  <c r="L90" i="3"/>
  <c r="I90" i="3"/>
  <c r="F90" i="3"/>
  <c r="N89" i="3"/>
  <c r="M89" i="3"/>
  <c r="M83" i="3" s="1"/>
  <c r="K89" i="3"/>
  <c r="J89" i="3"/>
  <c r="I89" i="3"/>
  <c r="H89" i="3"/>
  <c r="G89" i="3"/>
  <c r="E89" i="3"/>
  <c r="D89" i="3"/>
  <c r="O88" i="3"/>
  <c r="L88" i="3"/>
  <c r="C88" i="3" s="1"/>
  <c r="I88" i="3"/>
  <c r="F88" i="3"/>
  <c r="O87" i="3"/>
  <c r="O84" i="3" s="1"/>
  <c r="L87" i="3"/>
  <c r="I87" i="3"/>
  <c r="F87" i="3"/>
  <c r="C87" i="3"/>
  <c r="O86" i="3"/>
  <c r="L86" i="3"/>
  <c r="I86" i="3"/>
  <c r="F86" i="3"/>
  <c r="C86" i="3" s="1"/>
  <c r="O85" i="3"/>
  <c r="L85" i="3"/>
  <c r="L84" i="3" s="1"/>
  <c r="I85" i="3"/>
  <c r="I84" i="3" s="1"/>
  <c r="F85" i="3"/>
  <c r="N84" i="3"/>
  <c r="M84" i="3"/>
  <c r="K84" i="3"/>
  <c r="J84" i="3"/>
  <c r="H84" i="3"/>
  <c r="G84" i="3"/>
  <c r="F84" i="3"/>
  <c r="E84" i="3"/>
  <c r="D84" i="3"/>
  <c r="K83" i="3"/>
  <c r="O82" i="3"/>
  <c r="L82" i="3"/>
  <c r="I82" i="3"/>
  <c r="F82" i="3"/>
  <c r="C82" i="3" s="1"/>
  <c r="O81" i="3"/>
  <c r="L81" i="3"/>
  <c r="L80" i="3" s="1"/>
  <c r="L76" i="3" s="1"/>
  <c r="I81" i="3"/>
  <c r="I80" i="3" s="1"/>
  <c r="F81" i="3"/>
  <c r="O80" i="3"/>
  <c r="N80" i="3"/>
  <c r="M80" i="3"/>
  <c r="K80" i="3"/>
  <c r="J80" i="3"/>
  <c r="J76" i="3" s="1"/>
  <c r="H80" i="3"/>
  <c r="G80" i="3"/>
  <c r="F80" i="3"/>
  <c r="E80" i="3"/>
  <c r="D80" i="3"/>
  <c r="O79" i="3"/>
  <c r="O77" i="3" s="1"/>
  <c r="O76" i="3" s="1"/>
  <c r="L79" i="3"/>
  <c r="I79" i="3"/>
  <c r="F79" i="3"/>
  <c r="C79" i="3"/>
  <c r="O78" i="3"/>
  <c r="L78" i="3"/>
  <c r="I78" i="3"/>
  <c r="F78" i="3"/>
  <c r="N77" i="3"/>
  <c r="M77" i="3"/>
  <c r="M76" i="3" s="1"/>
  <c r="L77" i="3"/>
  <c r="K77" i="3"/>
  <c r="J77" i="3"/>
  <c r="I77" i="3"/>
  <c r="I76" i="3" s="1"/>
  <c r="H77" i="3"/>
  <c r="G77" i="3"/>
  <c r="E77" i="3"/>
  <c r="E76" i="3" s="1"/>
  <c r="D77" i="3"/>
  <c r="N76" i="3"/>
  <c r="K76" i="3"/>
  <c r="H76" i="3"/>
  <c r="G76" i="3"/>
  <c r="D76" i="3"/>
  <c r="K75" i="3"/>
  <c r="O74" i="3"/>
  <c r="L74" i="3"/>
  <c r="I74" i="3"/>
  <c r="F74" i="3"/>
  <c r="C74" i="3" s="1"/>
  <c r="O73" i="3"/>
  <c r="L73" i="3"/>
  <c r="I73" i="3"/>
  <c r="C73" i="3" s="1"/>
  <c r="F73" i="3"/>
  <c r="O72" i="3"/>
  <c r="L72" i="3"/>
  <c r="I72" i="3"/>
  <c r="F72" i="3"/>
  <c r="O71" i="3"/>
  <c r="O69" i="3" s="1"/>
  <c r="O67" i="3" s="1"/>
  <c r="L71" i="3"/>
  <c r="I71" i="3"/>
  <c r="F71" i="3"/>
  <c r="C71" i="3"/>
  <c r="O70" i="3"/>
  <c r="L70" i="3"/>
  <c r="I70" i="3"/>
  <c r="F70" i="3"/>
  <c r="N69" i="3"/>
  <c r="N67" i="3" s="1"/>
  <c r="N53" i="3" s="1"/>
  <c r="M69" i="3"/>
  <c r="M67" i="3" s="1"/>
  <c r="K69" i="3"/>
  <c r="J69" i="3"/>
  <c r="J67" i="3" s="1"/>
  <c r="J53" i="3" s="1"/>
  <c r="I69" i="3"/>
  <c r="I67" i="3" s="1"/>
  <c r="H69" i="3"/>
  <c r="G69" i="3"/>
  <c r="E69" i="3"/>
  <c r="E67" i="3" s="1"/>
  <c r="E53" i="3" s="1"/>
  <c r="D69" i="3"/>
  <c r="O68" i="3"/>
  <c r="L68" i="3"/>
  <c r="I68" i="3"/>
  <c r="F68" i="3"/>
  <c r="K67" i="3"/>
  <c r="H67" i="3"/>
  <c r="G67" i="3"/>
  <c r="D67" i="3"/>
  <c r="O66" i="3"/>
  <c r="L66" i="3"/>
  <c r="I66" i="3"/>
  <c r="F66" i="3"/>
  <c r="C66" i="3" s="1"/>
  <c r="O65" i="3"/>
  <c r="L65" i="3"/>
  <c r="I65" i="3"/>
  <c r="C65" i="3" s="1"/>
  <c r="F65" i="3"/>
  <c r="O64" i="3"/>
  <c r="L64" i="3"/>
  <c r="C64" i="3" s="1"/>
  <c r="I64" i="3"/>
  <c r="F64" i="3"/>
  <c r="O63" i="3"/>
  <c r="L63" i="3"/>
  <c r="I63" i="3"/>
  <c r="F63" i="3"/>
  <c r="C63" i="3"/>
  <c r="O62" i="3"/>
  <c r="L62" i="3"/>
  <c r="I62" i="3"/>
  <c r="F62" i="3"/>
  <c r="C62" i="3" s="1"/>
  <c r="O61" i="3"/>
  <c r="L61" i="3"/>
  <c r="I61" i="3"/>
  <c r="F61" i="3"/>
  <c r="O60" i="3"/>
  <c r="L60" i="3"/>
  <c r="C60" i="3" s="1"/>
  <c r="I60" i="3"/>
  <c r="F60" i="3"/>
  <c r="O59" i="3"/>
  <c r="O58" i="3" s="1"/>
  <c r="L59" i="3"/>
  <c r="I59" i="3"/>
  <c r="F59" i="3"/>
  <c r="F58" i="3" s="1"/>
  <c r="C59" i="3"/>
  <c r="N58" i="3"/>
  <c r="M58" i="3"/>
  <c r="K58" i="3"/>
  <c r="J58" i="3"/>
  <c r="H58" i="3"/>
  <c r="G58" i="3"/>
  <c r="E58" i="3"/>
  <c r="D58" i="3"/>
  <c r="O57" i="3"/>
  <c r="L57" i="3"/>
  <c r="I57" i="3"/>
  <c r="F57" i="3"/>
  <c r="O56" i="3"/>
  <c r="L56" i="3"/>
  <c r="I56" i="3"/>
  <c r="F56" i="3"/>
  <c r="O55" i="3"/>
  <c r="N55" i="3"/>
  <c r="M55" i="3"/>
  <c r="K55" i="3"/>
  <c r="K54" i="3" s="1"/>
  <c r="K53" i="3" s="1"/>
  <c r="J55" i="3"/>
  <c r="H55" i="3"/>
  <c r="G55" i="3"/>
  <c r="G54" i="3" s="1"/>
  <c r="G53" i="3" s="1"/>
  <c r="F55" i="3"/>
  <c r="E55" i="3"/>
  <c r="D55" i="3"/>
  <c r="N54" i="3"/>
  <c r="M54" i="3"/>
  <c r="J54" i="3"/>
  <c r="H54" i="3"/>
  <c r="H53" i="3" s="1"/>
  <c r="E54" i="3"/>
  <c r="D54" i="3"/>
  <c r="D53" i="3" s="1"/>
  <c r="M53" i="3"/>
  <c r="O47" i="3"/>
  <c r="C47" i="3"/>
  <c r="O46" i="3"/>
  <c r="N45" i="3"/>
  <c r="M45" i="3"/>
  <c r="L44" i="3"/>
  <c r="I44" i="3"/>
  <c r="I43" i="3" s="1"/>
  <c r="F44" i="3"/>
  <c r="L43" i="3"/>
  <c r="K43" i="3"/>
  <c r="J43" i="3"/>
  <c r="H43" i="3"/>
  <c r="G43" i="3"/>
  <c r="F43" i="3"/>
  <c r="C43" i="3" s="1"/>
  <c r="E43" i="3"/>
  <c r="D43" i="3"/>
  <c r="F42" i="3"/>
  <c r="E41" i="3"/>
  <c r="E20" i="3" s="1"/>
  <c r="D41" i="3"/>
  <c r="L40" i="3"/>
  <c r="C40" i="3"/>
  <c r="L39" i="3"/>
  <c r="C39" i="3" s="1"/>
  <c r="L38" i="3"/>
  <c r="C38" i="3"/>
  <c r="L37" i="3"/>
  <c r="K36" i="3"/>
  <c r="J36" i="3"/>
  <c r="L35" i="3"/>
  <c r="C35" i="3"/>
  <c r="L34" i="3"/>
  <c r="K33" i="3"/>
  <c r="J33" i="3"/>
  <c r="L32" i="3"/>
  <c r="C32" i="3"/>
  <c r="L31" i="3"/>
  <c r="K31" i="3"/>
  <c r="J31" i="3"/>
  <c r="C31" i="3"/>
  <c r="L30" i="3"/>
  <c r="C30" i="3" s="1"/>
  <c r="L29" i="3"/>
  <c r="C29" i="3"/>
  <c r="L28" i="3"/>
  <c r="K27" i="3"/>
  <c r="J27" i="3"/>
  <c r="J26" i="3" s="1"/>
  <c r="K26" i="3"/>
  <c r="F25" i="3"/>
  <c r="C25" i="3"/>
  <c r="I24" i="3"/>
  <c r="O23" i="3"/>
  <c r="L23" i="3"/>
  <c r="I23" i="3"/>
  <c r="F23" i="3"/>
  <c r="C23" i="3" s="1"/>
  <c r="O22" i="3"/>
  <c r="L22" i="3"/>
  <c r="L21" i="3" s="1"/>
  <c r="I22" i="3"/>
  <c r="F22" i="3"/>
  <c r="O21" i="3"/>
  <c r="O289" i="3" s="1"/>
  <c r="O288" i="3" s="1"/>
  <c r="N21" i="3"/>
  <c r="M21" i="3"/>
  <c r="K21" i="3"/>
  <c r="K289" i="3" s="1"/>
  <c r="K288" i="3" s="1"/>
  <c r="J21" i="3"/>
  <c r="H21" i="3"/>
  <c r="H289" i="3" s="1"/>
  <c r="H288" i="3" s="1"/>
  <c r="G21" i="3"/>
  <c r="G289" i="3" s="1"/>
  <c r="G288" i="3" s="1"/>
  <c r="F21" i="3"/>
  <c r="E21" i="3"/>
  <c r="E289" i="3" s="1"/>
  <c r="E288" i="3" s="1"/>
  <c r="D21" i="3"/>
  <c r="D289" i="3" s="1"/>
  <c r="D288" i="3" s="1"/>
  <c r="H20" i="3"/>
  <c r="G20" i="3"/>
  <c r="O83" i="3" l="1"/>
  <c r="C57" i="3"/>
  <c r="I55" i="3"/>
  <c r="L69" i="3"/>
  <c r="C72" i="3"/>
  <c r="C84" i="3"/>
  <c r="I122" i="3"/>
  <c r="C127" i="3"/>
  <c r="C143" i="3"/>
  <c r="I141" i="3"/>
  <c r="C232" i="3"/>
  <c r="C233" i="3"/>
  <c r="C298" i="3"/>
  <c r="O20" i="3"/>
  <c r="M20" i="3"/>
  <c r="C56" i="3"/>
  <c r="L55" i="3"/>
  <c r="L54" i="3" s="1"/>
  <c r="F54" i="3"/>
  <c r="C70" i="3"/>
  <c r="F69" i="3"/>
  <c r="C90" i="3"/>
  <c r="F89" i="3"/>
  <c r="C89" i="3" s="1"/>
  <c r="C97" i="3"/>
  <c r="I95" i="3"/>
  <c r="L103" i="3"/>
  <c r="C104" i="3"/>
  <c r="D75" i="3"/>
  <c r="C144" i="3"/>
  <c r="N174" i="3"/>
  <c r="N173" i="3" s="1"/>
  <c r="E269" i="3"/>
  <c r="I21" i="3"/>
  <c r="C22" i="3"/>
  <c r="C44" i="3"/>
  <c r="O54" i="3"/>
  <c r="O53" i="3" s="1"/>
  <c r="C61" i="3"/>
  <c r="I58" i="3"/>
  <c r="C58" i="3" s="1"/>
  <c r="C68" i="3"/>
  <c r="L67" i="3"/>
  <c r="C80" i="3"/>
  <c r="C81" i="3"/>
  <c r="N83" i="3"/>
  <c r="N75" i="3" s="1"/>
  <c r="N52" i="3" s="1"/>
  <c r="N51" i="3" s="1"/>
  <c r="C93" i="3"/>
  <c r="L95" i="3"/>
  <c r="C96" i="3"/>
  <c r="L116" i="3"/>
  <c r="L83" i="3" s="1"/>
  <c r="L122" i="3"/>
  <c r="C128" i="3"/>
  <c r="E130" i="3"/>
  <c r="C132" i="3"/>
  <c r="F131" i="3"/>
  <c r="O130" i="3"/>
  <c r="I136" i="3"/>
  <c r="C136" i="3" s="1"/>
  <c r="C139" i="3"/>
  <c r="C154" i="3"/>
  <c r="F151" i="3"/>
  <c r="C151" i="3" s="1"/>
  <c r="C169" i="3"/>
  <c r="F166" i="3"/>
  <c r="C179" i="3"/>
  <c r="J289" i="3"/>
  <c r="J288" i="3" s="1"/>
  <c r="J20" i="3"/>
  <c r="C37" i="3"/>
  <c r="L36" i="3"/>
  <c r="C36" i="3" s="1"/>
  <c r="C42" i="3"/>
  <c r="F41" i="3"/>
  <c r="C41" i="3" s="1"/>
  <c r="G52" i="3"/>
  <c r="L89" i="3"/>
  <c r="C92" i="3"/>
  <c r="C98" i="3"/>
  <c r="F95" i="3"/>
  <c r="C105" i="3"/>
  <c r="I103" i="3"/>
  <c r="I83" i="3" s="1"/>
  <c r="C186" i="3"/>
  <c r="F184" i="3"/>
  <c r="C184" i="3" s="1"/>
  <c r="C239" i="3"/>
  <c r="F246" i="3"/>
  <c r="C247" i="3"/>
  <c r="D52" i="3"/>
  <c r="D51" i="3" s="1"/>
  <c r="L58" i="3"/>
  <c r="M75" i="3"/>
  <c r="M52" i="3" s="1"/>
  <c r="M51" i="3" s="1"/>
  <c r="F116" i="3"/>
  <c r="C116" i="3" s="1"/>
  <c r="I116" i="3"/>
  <c r="C117" i="3"/>
  <c r="I131" i="3"/>
  <c r="L141" i="3"/>
  <c r="L130" i="3" s="1"/>
  <c r="C142" i="3"/>
  <c r="L174" i="3"/>
  <c r="K194" i="3"/>
  <c r="K20" i="3"/>
  <c r="N20" i="3"/>
  <c r="N289" i="3"/>
  <c r="N288" i="3" s="1"/>
  <c r="C28" i="3"/>
  <c r="L27" i="3"/>
  <c r="C34" i="3"/>
  <c r="L33" i="3"/>
  <c r="C33" i="3" s="1"/>
  <c r="C46" i="3"/>
  <c r="O45" i="3"/>
  <c r="K52" i="3"/>
  <c r="K51" i="3" s="1"/>
  <c r="K50" i="3" s="1"/>
  <c r="C78" i="3"/>
  <c r="F77" i="3"/>
  <c r="J83" i="3"/>
  <c r="J75" i="3" s="1"/>
  <c r="J52" i="3" s="1"/>
  <c r="J51" i="3" s="1"/>
  <c r="C85" i="3"/>
  <c r="C106" i="3"/>
  <c r="F103" i="3"/>
  <c r="I112" i="3"/>
  <c r="C112" i="3" s="1"/>
  <c r="C113" i="3"/>
  <c r="H75" i="3"/>
  <c r="F125" i="3"/>
  <c r="C125" i="3" s="1"/>
  <c r="E122" i="3"/>
  <c r="E83" i="3" s="1"/>
  <c r="E75" i="3" s="1"/>
  <c r="E52" i="3" s="1"/>
  <c r="E51" i="3" s="1"/>
  <c r="C267" i="3"/>
  <c r="F264" i="3"/>
  <c r="C264" i="3" s="1"/>
  <c r="F289" i="3"/>
  <c r="C160" i="3"/>
  <c r="C188" i="3"/>
  <c r="C281" i="3"/>
  <c r="C172" i="3"/>
  <c r="F173" i="3"/>
  <c r="C176" i="3"/>
  <c r="C180" i="3"/>
  <c r="M195" i="3"/>
  <c r="M194" i="3" s="1"/>
  <c r="N204" i="3"/>
  <c r="C227" i="3"/>
  <c r="G230" i="3"/>
  <c r="G194" i="3" s="1"/>
  <c r="C236" i="3"/>
  <c r="L235" i="3"/>
  <c r="L231" i="3" s="1"/>
  <c r="L230" i="3" s="1"/>
  <c r="F251" i="3"/>
  <c r="O259" i="3"/>
  <c r="J270" i="3"/>
  <c r="J269" i="3" s="1"/>
  <c r="C283" i="3"/>
  <c r="C290" i="3"/>
  <c r="L216" i="3"/>
  <c r="C237" i="3"/>
  <c r="I235" i="3"/>
  <c r="C235" i="3" s="1"/>
  <c r="L270" i="3"/>
  <c r="L269" i="3" s="1"/>
  <c r="C280" i="3"/>
  <c r="C148" i="3"/>
  <c r="C149" i="3"/>
  <c r="C152" i="3"/>
  <c r="C153" i="3"/>
  <c r="L166" i="3"/>
  <c r="L165" i="3" s="1"/>
  <c r="C175" i="3"/>
  <c r="C185" i="3"/>
  <c r="D187" i="3"/>
  <c r="H187" i="3"/>
  <c r="H286" i="3" s="1"/>
  <c r="C189" i="3"/>
  <c r="C190" i="3"/>
  <c r="I192" i="3"/>
  <c r="I191" i="3" s="1"/>
  <c r="I187" i="3" s="1"/>
  <c r="C187" i="3" s="1"/>
  <c r="C193" i="3"/>
  <c r="H194" i="3"/>
  <c r="J195" i="3"/>
  <c r="J194" i="3" s="1"/>
  <c r="I196" i="3"/>
  <c r="C240" i="3"/>
  <c r="L238" i="3"/>
  <c r="C263" i="3"/>
  <c r="F260" i="3"/>
  <c r="N195" i="3"/>
  <c r="N194" i="3" s="1"/>
  <c r="L196" i="3"/>
  <c r="L195" i="3" s="1"/>
  <c r="C199" i="3"/>
  <c r="O198" i="3"/>
  <c r="O196" i="3" s="1"/>
  <c r="O195" i="3" s="1"/>
  <c r="F205" i="3"/>
  <c r="C206" i="3"/>
  <c r="O205" i="3"/>
  <c r="O204" i="3" s="1"/>
  <c r="L205" i="3"/>
  <c r="L204" i="3" s="1"/>
  <c r="C213" i="3"/>
  <c r="C214" i="3"/>
  <c r="F216" i="3"/>
  <c r="C218" i="3"/>
  <c r="C225" i="3"/>
  <c r="C226" i="3"/>
  <c r="F238" i="3"/>
  <c r="F231" i="3" s="1"/>
  <c r="I252" i="3"/>
  <c r="I251" i="3" s="1"/>
  <c r="C253" i="3"/>
  <c r="F270" i="3"/>
  <c r="I276" i="3"/>
  <c r="I270" i="3" s="1"/>
  <c r="I269" i="3" s="1"/>
  <c r="C277" i="3"/>
  <c r="K286" i="3"/>
  <c r="C293" i="3"/>
  <c r="C198" i="3"/>
  <c r="I216" i="3"/>
  <c r="I204" i="3" s="1"/>
  <c r="C217" i="3"/>
  <c r="E231" i="3"/>
  <c r="E230" i="3" s="1"/>
  <c r="E194" i="3" s="1"/>
  <c r="I231" i="3"/>
  <c r="I230" i="3" s="1"/>
  <c r="M231" i="3"/>
  <c r="M230" i="3" s="1"/>
  <c r="C241" i="3"/>
  <c r="C242" i="3"/>
  <c r="O246" i="3"/>
  <c r="O231" i="3" s="1"/>
  <c r="O230" i="3" s="1"/>
  <c r="L252" i="3"/>
  <c r="L251" i="3" s="1"/>
  <c r="C258" i="3"/>
  <c r="C261" i="3"/>
  <c r="C262" i="3"/>
  <c r="C265" i="3"/>
  <c r="C266" i="3"/>
  <c r="C282" i="3"/>
  <c r="G286" i="3"/>
  <c r="L283" i="3"/>
  <c r="L289" i="3" s="1"/>
  <c r="L288" i="3" s="1"/>
  <c r="D286" i="3" l="1"/>
  <c r="J50" i="3"/>
  <c r="J287" i="3"/>
  <c r="J286" i="3"/>
  <c r="M50" i="3"/>
  <c r="M287" i="3"/>
  <c r="E287" i="3"/>
  <c r="E50" i="3"/>
  <c r="O286" i="3"/>
  <c r="C231" i="3"/>
  <c r="L75" i="3"/>
  <c r="N50" i="3"/>
  <c r="N287" i="3"/>
  <c r="F259" i="3"/>
  <c r="C259" i="3" s="1"/>
  <c r="C260" i="3"/>
  <c r="L53" i="3"/>
  <c r="C141" i="3"/>
  <c r="C205" i="3"/>
  <c r="F204" i="3"/>
  <c r="C192" i="3"/>
  <c r="C252" i="3"/>
  <c r="I130" i="3"/>
  <c r="I75" i="3" s="1"/>
  <c r="G51" i="3"/>
  <c r="C191" i="3"/>
  <c r="E286" i="3"/>
  <c r="F288" i="3"/>
  <c r="I54" i="3"/>
  <c r="I53" i="3" s="1"/>
  <c r="C55" i="3"/>
  <c r="C270" i="3"/>
  <c r="F269" i="3"/>
  <c r="I195" i="3"/>
  <c r="I194" i="3" s="1"/>
  <c r="D50" i="3"/>
  <c r="D24" i="3"/>
  <c r="I289" i="3"/>
  <c r="I288" i="3" s="1"/>
  <c r="I20" i="3"/>
  <c r="M286" i="3"/>
  <c r="O194" i="3"/>
  <c r="N286" i="3"/>
  <c r="C276" i="3"/>
  <c r="C251" i="3"/>
  <c r="H52" i="3"/>
  <c r="H51" i="3" s="1"/>
  <c r="L173" i="3"/>
  <c r="C173" i="3" s="1"/>
  <c r="C174" i="3"/>
  <c r="K287" i="3"/>
  <c r="C131" i="3"/>
  <c r="F130" i="3"/>
  <c r="C130" i="3" s="1"/>
  <c r="F122" i="3"/>
  <c r="C122" i="3" s="1"/>
  <c r="C196" i="3"/>
  <c r="C54" i="3"/>
  <c r="F53" i="3"/>
  <c r="O75" i="3"/>
  <c r="O52" i="3" s="1"/>
  <c r="O51" i="3" s="1"/>
  <c r="L194" i="3"/>
  <c r="F67" i="3"/>
  <c r="C67" i="3" s="1"/>
  <c r="C69" i="3"/>
  <c r="C238" i="3"/>
  <c r="C216" i="3"/>
  <c r="C103" i="3"/>
  <c r="C77" i="3"/>
  <c r="F76" i="3"/>
  <c r="C45" i="3"/>
  <c r="C27" i="3"/>
  <c r="L26" i="3"/>
  <c r="C246" i="3"/>
  <c r="C95" i="3"/>
  <c r="F165" i="3"/>
  <c r="C165" i="3" s="1"/>
  <c r="C166" i="3"/>
  <c r="C21" i="3"/>
  <c r="F83" i="3" l="1"/>
  <c r="C83" i="3" s="1"/>
  <c r="O50" i="3"/>
  <c r="O287" i="3"/>
  <c r="F24" i="3"/>
  <c r="D20" i="3"/>
  <c r="C269" i="3"/>
  <c r="G50" i="3"/>
  <c r="G287" i="3"/>
  <c r="L52" i="3"/>
  <c r="L51" i="3" s="1"/>
  <c r="L50" i="3" s="1"/>
  <c r="C26" i="3"/>
  <c r="L20" i="3"/>
  <c r="C76" i="3"/>
  <c r="C288" i="3"/>
  <c r="C204" i="3"/>
  <c r="F195" i="3"/>
  <c r="F230" i="3"/>
  <c r="C230" i="3" s="1"/>
  <c r="C53" i="3"/>
  <c r="H287" i="3"/>
  <c r="H50" i="3"/>
  <c r="L286" i="3"/>
  <c r="D287" i="3"/>
  <c r="C289" i="3"/>
  <c r="I286" i="3"/>
  <c r="I52" i="3"/>
  <c r="I51" i="3" s="1"/>
  <c r="F75" i="3" l="1"/>
  <c r="C75" i="3" s="1"/>
  <c r="F194" i="3"/>
  <c r="C194" i="3" s="1"/>
  <c r="C195" i="3"/>
  <c r="I287" i="3"/>
  <c r="I50" i="3"/>
  <c r="C24" i="3"/>
  <c r="F20" i="3"/>
  <c r="C20" i="3" s="1"/>
  <c r="L287" i="3"/>
  <c r="F286" i="3"/>
  <c r="C286" i="3" s="1"/>
  <c r="F52" i="3" l="1"/>
  <c r="C52" i="3" s="1"/>
  <c r="F51" i="3"/>
  <c r="F287" i="3" l="1"/>
  <c r="C287" i="3" s="1"/>
  <c r="F50" i="3"/>
  <c r="C50" i="3" s="1"/>
  <c r="C51" i="3"/>
  <c r="O298" i="2" l="1"/>
  <c r="L298" i="2"/>
  <c r="I298" i="2"/>
  <c r="F298" i="2"/>
  <c r="O297" i="2"/>
  <c r="L297" i="2"/>
  <c r="I297" i="2"/>
  <c r="F297" i="2"/>
  <c r="O296" i="2"/>
  <c r="L296" i="2"/>
  <c r="I296" i="2"/>
  <c r="F296" i="2"/>
  <c r="C296" i="2" s="1"/>
  <c r="O295" i="2"/>
  <c r="L295" i="2"/>
  <c r="I295" i="2"/>
  <c r="F295" i="2"/>
  <c r="C295" i="2" s="1"/>
  <c r="O294" i="2"/>
  <c r="L294" i="2"/>
  <c r="I294" i="2"/>
  <c r="F294" i="2"/>
  <c r="O293" i="2"/>
  <c r="L293" i="2"/>
  <c r="I293" i="2"/>
  <c r="F293" i="2"/>
  <c r="O292" i="2"/>
  <c r="L292" i="2"/>
  <c r="I292" i="2"/>
  <c r="F292" i="2"/>
  <c r="O291" i="2"/>
  <c r="L291" i="2"/>
  <c r="L290" i="2" s="1"/>
  <c r="I291" i="2"/>
  <c r="I290" i="2" s="1"/>
  <c r="F291" i="2"/>
  <c r="C291" i="2" s="1"/>
  <c r="N290" i="2"/>
  <c r="M290" i="2"/>
  <c r="K290" i="2"/>
  <c r="J290" i="2"/>
  <c r="H290" i="2"/>
  <c r="G290" i="2"/>
  <c r="E290" i="2"/>
  <c r="D290" i="2"/>
  <c r="O285" i="2"/>
  <c r="L285" i="2"/>
  <c r="I285" i="2"/>
  <c r="F285" i="2"/>
  <c r="O284" i="2"/>
  <c r="L284" i="2"/>
  <c r="L283" i="2" s="1"/>
  <c r="I284" i="2"/>
  <c r="F284" i="2"/>
  <c r="F283" i="2" s="1"/>
  <c r="O283" i="2"/>
  <c r="N283" i="2"/>
  <c r="M283" i="2"/>
  <c r="K283" i="2"/>
  <c r="J283" i="2"/>
  <c r="H283" i="2"/>
  <c r="G283" i="2"/>
  <c r="E283" i="2"/>
  <c r="D283" i="2"/>
  <c r="O282" i="2"/>
  <c r="L282" i="2"/>
  <c r="L281" i="2" s="1"/>
  <c r="I282" i="2"/>
  <c r="I281" i="2" s="1"/>
  <c r="F282" i="2"/>
  <c r="O281" i="2"/>
  <c r="N281" i="2"/>
  <c r="M281" i="2"/>
  <c r="K281" i="2"/>
  <c r="J281" i="2"/>
  <c r="H281" i="2"/>
  <c r="G281" i="2"/>
  <c r="E281" i="2"/>
  <c r="D281" i="2"/>
  <c r="O280" i="2"/>
  <c r="L280" i="2"/>
  <c r="I280" i="2"/>
  <c r="F280" i="2"/>
  <c r="O279" i="2"/>
  <c r="L279" i="2"/>
  <c r="I279" i="2"/>
  <c r="F279" i="2"/>
  <c r="O278" i="2"/>
  <c r="L278" i="2"/>
  <c r="I278" i="2"/>
  <c r="F278" i="2"/>
  <c r="O277" i="2"/>
  <c r="L277" i="2"/>
  <c r="L276" i="2" s="1"/>
  <c r="I277" i="2"/>
  <c r="F277" i="2"/>
  <c r="N276" i="2"/>
  <c r="M276" i="2"/>
  <c r="M270" i="2" s="1"/>
  <c r="M269" i="2" s="1"/>
  <c r="K276" i="2"/>
  <c r="J276" i="2"/>
  <c r="H276" i="2"/>
  <c r="G276" i="2"/>
  <c r="F276" i="2"/>
  <c r="E276" i="2"/>
  <c r="D276" i="2"/>
  <c r="D270" i="2" s="1"/>
  <c r="O275" i="2"/>
  <c r="L275" i="2"/>
  <c r="I275" i="2"/>
  <c r="F275" i="2"/>
  <c r="O274" i="2"/>
  <c r="L274" i="2"/>
  <c r="I274" i="2"/>
  <c r="F274" i="2"/>
  <c r="O273" i="2"/>
  <c r="L273" i="2"/>
  <c r="I273" i="2"/>
  <c r="F273" i="2"/>
  <c r="O272" i="2"/>
  <c r="N272" i="2"/>
  <c r="N270" i="2" s="1"/>
  <c r="M272" i="2"/>
  <c r="L272" i="2"/>
  <c r="K272" i="2"/>
  <c r="J272" i="2"/>
  <c r="J270" i="2" s="1"/>
  <c r="J269" i="2" s="1"/>
  <c r="H272" i="2"/>
  <c r="G272" i="2"/>
  <c r="G270" i="2" s="1"/>
  <c r="G269" i="2" s="1"/>
  <c r="E272" i="2"/>
  <c r="E270" i="2" s="1"/>
  <c r="E269" i="2" s="1"/>
  <c r="D272" i="2"/>
  <c r="O271" i="2"/>
  <c r="L271" i="2"/>
  <c r="I271" i="2"/>
  <c r="F271" i="2"/>
  <c r="H270" i="2"/>
  <c r="O268" i="2"/>
  <c r="L268" i="2"/>
  <c r="I268" i="2"/>
  <c r="F268" i="2"/>
  <c r="O267" i="2"/>
  <c r="L267" i="2"/>
  <c r="I267" i="2"/>
  <c r="F267" i="2"/>
  <c r="O266" i="2"/>
  <c r="L266" i="2"/>
  <c r="I266" i="2"/>
  <c r="F266" i="2"/>
  <c r="O265" i="2"/>
  <c r="L265" i="2"/>
  <c r="I265" i="2"/>
  <c r="F265" i="2"/>
  <c r="N264" i="2"/>
  <c r="M264" i="2"/>
  <c r="K264" i="2"/>
  <c r="J264" i="2"/>
  <c r="H264" i="2"/>
  <c r="G264" i="2"/>
  <c r="F264" i="2"/>
  <c r="E264" i="2"/>
  <c r="D264" i="2"/>
  <c r="D259" i="2" s="1"/>
  <c r="O263" i="2"/>
  <c r="L263" i="2"/>
  <c r="I263" i="2"/>
  <c r="F263" i="2"/>
  <c r="C263" i="2" s="1"/>
  <c r="O262" i="2"/>
  <c r="L262" i="2"/>
  <c r="I262" i="2"/>
  <c r="F262" i="2"/>
  <c r="O261" i="2"/>
  <c r="L261" i="2"/>
  <c r="I261" i="2"/>
  <c r="F261" i="2"/>
  <c r="N260" i="2"/>
  <c r="M260" i="2"/>
  <c r="L260" i="2"/>
  <c r="K260" i="2"/>
  <c r="J260" i="2"/>
  <c r="J259" i="2" s="1"/>
  <c r="H260" i="2"/>
  <c r="G260" i="2"/>
  <c r="G259" i="2" s="1"/>
  <c r="E260" i="2"/>
  <c r="E259" i="2" s="1"/>
  <c r="D260" i="2"/>
  <c r="K259" i="2"/>
  <c r="O258" i="2"/>
  <c r="L258" i="2"/>
  <c r="I258" i="2"/>
  <c r="F258" i="2"/>
  <c r="O257" i="2"/>
  <c r="L257" i="2"/>
  <c r="I257" i="2"/>
  <c r="F257" i="2"/>
  <c r="O256" i="2"/>
  <c r="L256" i="2"/>
  <c r="I256" i="2"/>
  <c r="F256" i="2"/>
  <c r="O255" i="2"/>
  <c r="L255" i="2"/>
  <c r="I255" i="2"/>
  <c r="F255" i="2"/>
  <c r="O254" i="2"/>
  <c r="L254" i="2"/>
  <c r="I254" i="2"/>
  <c r="F254" i="2"/>
  <c r="O253" i="2"/>
  <c r="L253" i="2"/>
  <c r="I253" i="2"/>
  <c r="I252" i="2" s="1"/>
  <c r="F253" i="2"/>
  <c r="F252" i="2" s="1"/>
  <c r="N252" i="2"/>
  <c r="N251" i="2" s="1"/>
  <c r="M252" i="2"/>
  <c r="K252" i="2"/>
  <c r="K251" i="2" s="1"/>
  <c r="J252" i="2"/>
  <c r="J251" i="2" s="1"/>
  <c r="H252" i="2"/>
  <c r="G252" i="2"/>
  <c r="G251" i="2" s="1"/>
  <c r="E252" i="2"/>
  <c r="E251" i="2" s="1"/>
  <c r="D252" i="2"/>
  <c r="D251" i="2" s="1"/>
  <c r="M251" i="2"/>
  <c r="H251" i="2"/>
  <c r="O250" i="2"/>
  <c r="L250" i="2"/>
  <c r="I250" i="2"/>
  <c r="F250" i="2"/>
  <c r="O249" i="2"/>
  <c r="L249" i="2"/>
  <c r="I249" i="2"/>
  <c r="F249" i="2"/>
  <c r="O248" i="2"/>
  <c r="L248" i="2"/>
  <c r="I248" i="2"/>
  <c r="F248" i="2"/>
  <c r="O247" i="2"/>
  <c r="O246" i="2" s="1"/>
  <c r="L247" i="2"/>
  <c r="I247" i="2"/>
  <c r="F247" i="2"/>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L239" i="2"/>
  <c r="I239" i="2"/>
  <c r="F239" i="2"/>
  <c r="C239" i="2"/>
  <c r="N238" i="2"/>
  <c r="M238" i="2"/>
  <c r="K238" i="2"/>
  <c r="J238" i="2"/>
  <c r="H238" i="2"/>
  <c r="G238" i="2"/>
  <c r="E238" i="2"/>
  <c r="D238" i="2"/>
  <c r="O237" i="2"/>
  <c r="L237" i="2"/>
  <c r="I237" i="2"/>
  <c r="F237" i="2"/>
  <c r="O236" i="2"/>
  <c r="L236" i="2"/>
  <c r="L235" i="2" s="1"/>
  <c r="I236" i="2"/>
  <c r="F236" i="2"/>
  <c r="O235" i="2"/>
  <c r="N235" i="2"/>
  <c r="M235" i="2"/>
  <c r="K235" i="2"/>
  <c r="K231" i="2" s="1"/>
  <c r="K230" i="2" s="1"/>
  <c r="J235" i="2"/>
  <c r="H235" i="2"/>
  <c r="G235" i="2"/>
  <c r="F235" i="2"/>
  <c r="E235" i="2"/>
  <c r="D235" i="2"/>
  <c r="O234" i="2"/>
  <c r="L234" i="2"/>
  <c r="L233" i="2" s="1"/>
  <c r="I234" i="2"/>
  <c r="F234" i="2"/>
  <c r="O233" i="2"/>
  <c r="N233" i="2"/>
  <c r="N231" i="2" s="1"/>
  <c r="M233" i="2"/>
  <c r="K233" i="2"/>
  <c r="J233" i="2"/>
  <c r="I233" i="2"/>
  <c r="H233" i="2"/>
  <c r="G233" i="2"/>
  <c r="G231" i="2" s="1"/>
  <c r="E233" i="2"/>
  <c r="E231" i="2" s="1"/>
  <c r="D233" i="2"/>
  <c r="O232" i="2"/>
  <c r="L232" i="2"/>
  <c r="I232" i="2"/>
  <c r="F232" i="2"/>
  <c r="O229" i="2"/>
  <c r="L229" i="2"/>
  <c r="I229" i="2"/>
  <c r="F229" i="2"/>
  <c r="O228" i="2"/>
  <c r="L228" i="2"/>
  <c r="L227" i="2" s="1"/>
  <c r="I228" i="2"/>
  <c r="I227" i="2" s="1"/>
  <c r="F228" i="2"/>
  <c r="F227" i="2" s="1"/>
  <c r="O227" i="2"/>
  <c r="N227" i="2"/>
  <c r="M227" i="2"/>
  <c r="K227" i="2"/>
  <c r="J227" i="2"/>
  <c r="H227" i="2"/>
  <c r="G227" i="2"/>
  <c r="G204" i="2" s="1"/>
  <c r="E227" i="2"/>
  <c r="D227" i="2"/>
  <c r="O226" i="2"/>
  <c r="L226" i="2"/>
  <c r="I226" i="2"/>
  <c r="F226" i="2"/>
  <c r="O225" i="2"/>
  <c r="L225" i="2"/>
  <c r="I225" i="2"/>
  <c r="F225" i="2"/>
  <c r="O224" i="2"/>
  <c r="L224" i="2"/>
  <c r="I224" i="2"/>
  <c r="F224" i="2"/>
  <c r="O223" i="2"/>
  <c r="L223" i="2"/>
  <c r="I223" i="2"/>
  <c r="F223" i="2"/>
  <c r="C223" i="2" s="1"/>
  <c r="O222" i="2"/>
  <c r="L222" i="2"/>
  <c r="I222" i="2"/>
  <c r="F222" i="2"/>
  <c r="O221" i="2"/>
  <c r="L221" i="2"/>
  <c r="I221" i="2"/>
  <c r="F221" i="2"/>
  <c r="O220" i="2"/>
  <c r="L220" i="2"/>
  <c r="I220" i="2"/>
  <c r="F220" i="2"/>
  <c r="O219" i="2"/>
  <c r="L219" i="2"/>
  <c r="I219" i="2"/>
  <c r="F219" i="2"/>
  <c r="O218" i="2"/>
  <c r="L218" i="2"/>
  <c r="I218" i="2"/>
  <c r="F218" i="2"/>
  <c r="O217" i="2"/>
  <c r="L217" i="2"/>
  <c r="I217" i="2"/>
  <c r="I216" i="2" s="1"/>
  <c r="F217" i="2"/>
  <c r="N216" i="2"/>
  <c r="M216" i="2"/>
  <c r="K216" i="2"/>
  <c r="J216" i="2"/>
  <c r="H216" i="2"/>
  <c r="G216" i="2"/>
  <c r="E216" i="2"/>
  <c r="D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N205" i="2"/>
  <c r="N204" i="2" s="1"/>
  <c r="M205" i="2"/>
  <c r="K205" i="2"/>
  <c r="J205" i="2"/>
  <c r="J204" i="2" s="1"/>
  <c r="H205" i="2"/>
  <c r="H204" i="2" s="1"/>
  <c r="G205" i="2"/>
  <c r="E205" i="2"/>
  <c r="E204" i="2" s="1"/>
  <c r="D205" i="2"/>
  <c r="D204" i="2"/>
  <c r="O203" i="2"/>
  <c r="L203" i="2"/>
  <c r="I203" i="2"/>
  <c r="F203" i="2"/>
  <c r="O202" i="2"/>
  <c r="L202" i="2"/>
  <c r="I202" i="2"/>
  <c r="F202" i="2"/>
  <c r="O201" i="2"/>
  <c r="L201" i="2"/>
  <c r="I201" i="2"/>
  <c r="F201" i="2"/>
  <c r="O200" i="2"/>
  <c r="L200" i="2"/>
  <c r="I200" i="2"/>
  <c r="F200" i="2"/>
  <c r="O199" i="2"/>
  <c r="O198" i="2" s="1"/>
  <c r="L199" i="2"/>
  <c r="L198" i="2" s="1"/>
  <c r="I199" i="2"/>
  <c r="F199" i="2"/>
  <c r="F198" i="2" s="1"/>
  <c r="N198" i="2"/>
  <c r="N196" i="2" s="1"/>
  <c r="M198" i="2"/>
  <c r="K198" i="2"/>
  <c r="J198" i="2"/>
  <c r="J196" i="2" s="1"/>
  <c r="J195" i="2" s="1"/>
  <c r="H198" i="2"/>
  <c r="H196" i="2" s="1"/>
  <c r="G198" i="2"/>
  <c r="G196" i="2" s="1"/>
  <c r="E198" i="2"/>
  <c r="E196" i="2" s="1"/>
  <c r="D198" i="2"/>
  <c r="D196" i="2" s="1"/>
  <c r="O197" i="2"/>
  <c r="L197" i="2"/>
  <c r="I197" i="2"/>
  <c r="F197" i="2"/>
  <c r="M196" i="2"/>
  <c r="K196" i="2"/>
  <c r="O193" i="2"/>
  <c r="L193" i="2"/>
  <c r="L192" i="2" s="1"/>
  <c r="L191" i="2" s="1"/>
  <c r="I193" i="2"/>
  <c r="I192" i="2" s="1"/>
  <c r="I191" i="2" s="1"/>
  <c r="F193" i="2"/>
  <c r="F192" i="2" s="1"/>
  <c r="O192" i="2"/>
  <c r="N192" i="2"/>
  <c r="N191" i="2" s="1"/>
  <c r="M192" i="2"/>
  <c r="M191" i="2" s="1"/>
  <c r="K192" i="2"/>
  <c r="J192" i="2"/>
  <c r="J191" i="2" s="1"/>
  <c r="H192" i="2"/>
  <c r="H191" i="2" s="1"/>
  <c r="H187" i="2" s="1"/>
  <c r="G192" i="2"/>
  <c r="E192" i="2"/>
  <c r="E191" i="2" s="1"/>
  <c r="D192" i="2"/>
  <c r="D191" i="2" s="1"/>
  <c r="O191" i="2"/>
  <c r="O187" i="2" s="1"/>
  <c r="K191" i="2"/>
  <c r="G191" i="2"/>
  <c r="O190" i="2"/>
  <c r="L190" i="2"/>
  <c r="I190" i="2"/>
  <c r="F190" i="2"/>
  <c r="O189" i="2"/>
  <c r="L189" i="2"/>
  <c r="L188" i="2" s="1"/>
  <c r="I189" i="2"/>
  <c r="I188" i="2" s="1"/>
  <c r="I187" i="2" s="1"/>
  <c r="F189" i="2"/>
  <c r="F188" i="2" s="1"/>
  <c r="O188" i="2"/>
  <c r="N188" i="2"/>
  <c r="M188" i="2"/>
  <c r="M187" i="2" s="1"/>
  <c r="K188" i="2"/>
  <c r="J188" i="2"/>
  <c r="H188" i="2"/>
  <c r="G188" i="2"/>
  <c r="G187" i="2" s="1"/>
  <c r="E188" i="2"/>
  <c r="D188" i="2"/>
  <c r="D187" i="2" s="1"/>
  <c r="O186" i="2"/>
  <c r="L186" i="2"/>
  <c r="I186" i="2"/>
  <c r="F186" i="2"/>
  <c r="O185" i="2"/>
  <c r="O184" i="2" s="1"/>
  <c r="L185" i="2"/>
  <c r="I185" i="2"/>
  <c r="I184" i="2" s="1"/>
  <c r="F185" i="2"/>
  <c r="F184" i="2" s="1"/>
  <c r="N184" i="2"/>
  <c r="M184" i="2"/>
  <c r="K184" i="2"/>
  <c r="J184" i="2"/>
  <c r="H184" i="2"/>
  <c r="G184" i="2"/>
  <c r="E184" i="2"/>
  <c r="D184" i="2"/>
  <c r="O183" i="2"/>
  <c r="L183" i="2"/>
  <c r="I183" i="2"/>
  <c r="F183" i="2"/>
  <c r="O182" i="2"/>
  <c r="L182" i="2"/>
  <c r="I182" i="2"/>
  <c r="F182" i="2"/>
  <c r="O181" i="2"/>
  <c r="L181" i="2"/>
  <c r="I181" i="2"/>
  <c r="F181" i="2"/>
  <c r="O180" i="2"/>
  <c r="L180" i="2"/>
  <c r="I180" i="2"/>
  <c r="F180" i="2"/>
  <c r="N179" i="2"/>
  <c r="M179" i="2"/>
  <c r="K179" i="2"/>
  <c r="J179" i="2"/>
  <c r="H179" i="2"/>
  <c r="G179" i="2"/>
  <c r="E179" i="2"/>
  <c r="D179" i="2"/>
  <c r="O178" i="2"/>
  <c r="L178" i="2"/>
  <c r="I178" i="2"/>
  <c r="F178" i="2"/>
  <c r="O177" i="2"/>
  <c r="L177" i="2"/>
  <c r="I177" i="2"/>
  <c r="F177" i="2"/>
  <c r="O176" i="2"/>
  <c r="L176" i="2"/>
  <c r="I176" i="2"/>
  <c r="F176" i="2"/>
  <c r="N175" i="2"/>
  <c r="N174" i="2" s="1"/>
  <c r="N173" i="2" s="1"/>
  <c r="M175" i="2"/>
  <c r="K175" i="2"/>
  <c r="J175" i="2"/>
  <c r="I175" i="2"/>
  <c r="H175" i="2"/>
  <c r="G175" i="2"/>
  <c r="E175" i="2"/>
  <c r="E174" i="2" s="1"/>
  <c r="D175" i="2"/>
  <c r="D174" i="2" s="1"/>
  <c r="D173" i="2" s="1"/>
  <c r="K174" i="2"/>
  <c r="J174" i="2"/>
  <c r="K173" i="2"/>
  <c r="O172" i="2"/>
  <c r="L172" i="2"/>
  <c r="I172" i="2"/>
  <c r="F172" i="2"/>
  <c r="O171" i="2"/>
  <c r="L171" i="2"/>
  <c r="I171" i="2"/>
  <c r="F171" i="2"/>
  <c r="O170" i="2"/>
  <c r="L170" i="2"/>
  <c r="I170" i="2"/>
  <c r="F170" i="2"/>
  <c r="O169" i="2"/>
  <c r="L169" i="2"/>
  <c r="I169" i="2"/>
  <c r="F169" i="2"/>
  <c r="C169" i="2" s="1"/>
  <c r="O168" i="2"/>
  <c r="L168" i="2"/>
  <c r="I168" i="2"/>
  <c r="F168" i="2"/>
  <c r="O167" i="2"/>
  <c r="L167" i="2"/>
  <c r="I167" i="2"/>
  <c r="F167" i="2"/>
  <c r="F166" i="2" s="1"/>
  <c r="N166" i="2"/>
  <c r="N165" i="2" s="1"/>
  <c r="M166" i="2"/>
  <c r="M165" i="2" s="1"/>
  <c r="K166" i="2"/>
  <c r="J166" i="2"/>
  <c r="J165" i="2" s="1"/>
  <c r="H166" i="2"/>
  <c r="H165" i="2" s="1"/>
  <c r="G166" i="2"/>
  <c r="G165" i="2" s="1"/>
  <c r="E166" i="2"/>
  <c r="E165" i="2" s="1"/>
  <c r="D166" i="2"/>
  <c r="D165" i="2" s="1"/>
  <c r="K165" i="2"/>
  <c r="O164" i="2"/>
  <c r="L164" i="2"/>
  <c r="I164" i="2"/>
  <c r="F164" i="2"/>
  <c r="O163" i="2"/>
  <c r="L163" i="2"/>
  <c r="I163" i="2"/>
  <c r="F163" i="2"/>
  <c r="O162" i="2"/>
  <c r="L162" i="2"/>
  <c r="I162" i="2"/>
  <c r="F162" i="2"/>
  <c r="O161" i="2"/>
  <c r="L161" i="2"/>
  <c r="I161" i="2"/>
  <c r="F161" i="2"/>
  <c r="C161" i="2"/>
  <c r="N160" i="2"/>
  <c r="M160" i="2"/>
  <c r="K160" i="2"/>
  <c r="J160" i="2"/>
  <c r="H160" i="2"/>
  <c r="G160" i="2"/>
  <c r="F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I152" i="2"/>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O144" i="2" s="1"/>
  <c r="L145" i="2"/>
  <c r="I145" i="2"/>
  <c r="F145" i="2"/>
  <c r="N144" i="2"/>
  <c r="M144" i="2"/>
  <c r="K144" i="2"/>
  <c r="J144" i="2"/>
  <c r="H144" i="2"/>
  <c r="G144" i="2"/>
  <c r="E144" i="2"/>
  <c r="D144" i="2"/>
  <c r="O143" i="2"/>
  <c r="L143" i="2"/>
  <c r="I143" i="2"/>
  <c r="F143" i="2"/>
  <c r="O142" i="2"/>
  <c r="L142" i="2"/>
  <c r="L141" i="2" s="1"/>
  <c r="I142" i="2"/>
  <c r="I141" i="2" s="1"/>
  <c r="F142" i="2"/>
  <c r="O141" i="2"/>
  <c r="N141" i="2"/>
  <c r="M141" i="2"/>
  <c r="K141" i="2"/>
  <c r="J141" i="2"/>
  <c r="H141" i="2"/>
  <c r="G141" i="2"/>
  <c r="F141" i="2"/>
  <c r="E141" i="2"/>
  <c r="D141" i="2"/>
  <c r="O140" i="2"/>
  <c r="L140" i="2"/>
  <c r="I140" i="2"/>
  <c r="F140" i="2"/>
  <c r="O139" i="2"/>
  <c r="L139" i="2"/>
  <c r="I139" i="2"/>
  <c r="F139" i="2"/>
  <c r="O138" i="2"/>
  <c r="L138" i="2"/>
  <c r="I138" i="2"/>
  <c r="F138" i="2"/>
  <c r="O137" i="2"/>
  <c r="O136" i="2" s="1"/>
  <c r="L137" i="2"/>
  <c r="I137" i="2"/>
  <c r="F137" i="2"/>
  <c r="N136" i="2"/>
  <c r="N130" i="2" s="1"/>
  <c r="M136" i="2"/>
  <c r="K136" i="2"/>
  <c r="J136" i="2"/>
  <c r="H136" i="2"/>
  <c r="G136" i="2"/>
  <c r="F136" i="2"/>
  <c r="E136" i="2"/>
  <c r="D136" i="2"/>
  <c r="O135" i="2"/>
  <c r="L135" i="2"/>
  <c r="I135" i="2"/>
  <c r="F135" i="2"/>
  <c r="O134" i="2"/>
  <c r="L134" i="2"/>
  <c r="I134" i="2"/>
  <c r="F134" i="2"/>
  <c r="O133" i="2"/>
  <c r="L133" i="2"/>
  <c r="I133" i="2"/>
  <c r="F133" i="2"/>
  <c r="O132" i="2"/>
  <c r="L132" i="2"/>
  <c r="I132" i="2"/>
  <c r="F132" i="2"/>
  <c r="N131" i="2"/>
  <c r="M131" i="2"/>
  <c r="K131" i="2"/>
  <c r="J131" i="2"/>
  <c r="H131" i="2"/>
  <c r="G131" i="2"/>
  <c r="E131" i="2"/>
  <c r="D131" i="2"/>
  <c r="O129" i="2"/>
  <c r="O128" i="2" s="1"/>
  <c r="L129" i="2"/>
  <c r="L128" i="2" s="1"/>
  <c r="I129" i="2"/>
  <c r="C129" i="2" s="1"/>
  <c r="F129" i="2"/>
  <c r="N128" i="2"/>
  <c r="M128" i="2"/>
  <c r="K128" i="2"/>
  <c r="J128" i="2"/>
  <c r="H128" i="2"/>
  <c r="G128" i="2"/>
  <c r="F128" i="2"/>
  <c r="E128" i="2"/>
  <c r="D128" i="2"/>
  <c r="O127" i="2"/>
  <c r="L127" i="2"/>
  <c r="I127" i="2"/>
  <c r="F127" i="2"/>
  <c r="O126" i="2"/>
  <c r="L126" i="2"/>
  <c r="I126" i="2"/>
  <c r="F126" i="2"/>
  <c r="O125" i="2"/>
  <c r="L125" i="2"/>
  <c r="I125" i="2"/>
  <c r="F125" i="2"/>
  <c r="O124" i="2"/>
  <c r="L124" i="2"/>
  <c r="I124" i="2"/>
  <c r="F124" i="2"/>
  <c r="O123" i="2"/>
  <c r="L123" i="2"/>
  <c r="I123" i="2"/>
  <c r="F123" i="2"/>
  <c r="F122" i="2" s="1"/>
  <c r="N122" i="2"/>
  <c r="M122" i="2"/>
  <c r="K122" i="2"/>
  <c r="J122" i="2"/>
  <c r="H122" i="2"/>
  <c r="G122" i="2"/>
  <c r="E122" i="2"/>
  <c r="D122" i="2"/>
  <c r="O121" i="2"/>
  <c r="L121" i="2"/>
  <c r="L116" i="2" s="1"/>
  <c r="I121" i="2"/>
  <c r="F121" i="2"/>
  <c r="C121" i="2" s="1"/>
  <c r="O120" i="2"/>
  <c r="L120" i="2"/>
  <c r="I120" i="2"/>
  <c r="F120" i="2"/>
  <c r="O119" i="2"/>
  <c r="L119" i="2"/>
  <c r="I119" i="2"/>
  <c r="F119" i="2"/>
  <c r="O118" i="2"/>
  <c r="L118" i="2"/>
  <c r="I118" i="2"/>
  <c r="F118" i="2"/>
  <c r="O117" i="2"/>
  <c r="L117" i="2"/>
  <c r="I117" i="2"/>
  <c r="F117" i="2"/>
  <c r="N116" i="2"/>
  <c r="M116" i="2"/>
  <c r="K116" i="2"/>
  <c r="J116" i="2"/>
  <c r="H116" i="2"/>
  <c r="G116" i="2"/>
  <c r="E116" i="2"/>
  <c r="D116" i="2"/>
  <c r="O115" i="2"/>
  <c r="L115" i="2"/>
  <c r="I115" i="2"/>
  <c r="F115" i="2"/>
  <c r="O114" i="2"/>
  <c r="L114" i="2"/>
  <c r="I114" i="2"/>
  <c r="F114" i="2"/>
  <c r="O113" i="2"/>
  <c r="O112" i="2" s="1"/>
  <c r="L113" i="2"/>
  <c r="I113" i="2"/>
  <c r="F113" i="2"/>
  <c r="C113" i="2" s="1"/>
  <c r="N112" i="2"/>
  <c r="M112" i="2"/>
  <c r="K112" i="2"/>
  <c r="J112" i="2"/>
  <c r="H112" i="2"/>
  <c r="G112" i="2"/>
  <c r="F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I104" i="2"/>
  <c r="F104" i="2"/>
  <c r="N103" i="2"/>
  <c r="M103" i="2"/>
  <c r="K103" i="2"/>
  <c r="J103" i="2"/>
  <c r="H103" i="2"/>
  <c r="G103" i="2"/>
  <c r="E103" i="2"/>
  <c r="D103" i="2"/>
  <c r="O102" i="2"/>
  <c r="L102" i="2"/>
  <c r="C102" i="2" s="1"/>
  <c r="I102" i="2"/>
  <c r="F102" i="2"/>
  <c r="O101" i="2"/>
  <c r="L101" i="2"/>
  <c r="I101" i="2"/>
  <c r="F101" i="2"/>
  <c r="O100" i="2"/>
  <c r="L100" i="2"/>
  <c r="I100" i="2"/>
  <c r="F100" i="2"/>
  <c r="O99" i="2"/>
  <c r="L99" i="2"/>
  <c r="I99" i="2"/>
  <c r="F99" i="2"/>
  <c r="O98" i="2"/>
  <c r="L98" i="2"/>
  <c r="I98" i="2"/>
  <c r="F98" i="2"/>
  <c r="O97" i="2"/>
  <c r="L97" i="2"/>
  <c r="C97" i="2" s="1"/>
  <c r="I97" i="2"/>
  <c r="F97" i="2"/>
  <c r="O96" i="2"/>
  <c r="L96" i="2"/>
  <c r="I96" i="2"/>
  <c r="I95" i="2" s="1"/>
  <c r="F96" i="2"/>
  <c r="N95" i="2"/>
  <c r="M95" i="2"/>
  <c r="K95" i="2"/>
  <c r="J95" i="2"/>
  <c r="H95" i="2"/>
  <c r="G95" i="2"/>
  <c r="E95" i="2"/>
  <c r="D95" i="2"/>
  <c r="O94" i="2"/>
  <c r="L94" i="2"/>
  <c r="I94" i="2"/>
  <c r="F94" i="2"/>
  <c r="O93" i="2"/>
  <c r="L93" i="2"/>
  <c r="I93" i="2"/>
  <c r="F93" i="2"/>
  <c r="O92" i="2"/>
  <c r="L92" i="2"/>
  <c r="I92" i="2"/>
  <c r="F92" i="2"/>
  <c r="O91" i="2"/>
  <c r="L91" i="2"/>
  <c r="I91" i="2"/>
  <c r="F91" i="2"/>
  <c r="O90" i="2"/>
  <c r="L90" i="2"/>
  <c r="I90" i="2"/>
  <c r="F90" i="2"/>
  <c r="O89" i="2"/>
  <c r="N89" i="2"/>
  <c r="M89" i="2"/>
  <c r="K89" i="2"/>
  <c r="J89" i="2"/>
  <c r="H89" i="2"/>
  <c r="G89" i="2"/>
  <c r="E89" i="2"/>
  <c r="D89" i="2"/>
  <c r="O88" i="2"/>
  <c r="L88" i="2"/>
  <c r="I88" i="2"/>
  <c r="F88" i="2"/>
  <c r="O87" i="2"/>
  <c r="L87" i="2"/>
  <c r="I87" i="2"/>
  <c r="F87" i="2"/>
  <c r="O86" i="2"/>
  <c r="L86" i="2"/>
  <c r="I86" i="2"/>
  <c r="F86" i="2"/>
  <c r="O85" i="2"/>
  <c r="O84" i="2" s="1"/>
  <c r="L85" i="2"/>
  <c r="I85" i="2"/>
  <c r="F85" i="2"/>
  <c r="N84" i="2"/>
  <c r="M84" i="2"/>
  <c r="K84" i="2"/>
  <c r="J84" i="2"/>
  <c r="H84" i="2"/>
  <c r="G84" i="2"/>
  <c r="E84" i="2"/>
  <c r="D84" i="2"/>
  <c r="O82" i="2"/>
  <c r="L82" i="2"/>
  <c r="I82" i="2"/>
  <c r="F82" i="2"/>
  <c r="O81" i="2"/>
  <c r="L81" i="2"/>
  <c r="L80" i="2" s="1"/>
  <c r="I81" i="2"/>
  <c r="F81" i="2"/>
  <c r="N80" i="2"/>
  <c r="M80" i="2"/>
  <c r="K80" i="2"/>
  <c r="J80" i="2"/>
  <c r="I80" i="2"/>
  <c r="H80" i="2"/>
  <c r="G80" i="2"/>
  <c r="E80" i="2"/>
  <c r="E76" i="2" s="1"/>
  <c r="D80" i="2"/>
  <c r="O79" i="2"/>
  <c r="L79" i="2"/>
  <c r="I79" i="2"/>
  <c r="F79" i="2"/>
  <c r="O78" i="2"/>
  <c r="O77" i="2" s="1"/>
  <c r="L78" i="2"/>
  <c r="I78" i="2"/>
  <c r="I77" i="2" s="1"/>
  <c r="F78" i="2"/>
  <c r="N77" i="2"/>
  <c r="M77" i="2"/>
  <c r="L77" i="2"/>
  <c r="K77" i="2"/>
  <c r="J77" i="2"/>
  <c r="H77" i="2"/>
  <c r="G77" i="2"/>
  <c r="G76" i="2" s="1"/>
  <c r="E77" i="2"/>
  <c r="D77" i="2"/>
  <c r="M76" i="2"/>
  <c r="K76" i="2"/>
  <c r="O74" i="2"/>
  <c r="L74" i="2"/>
  <c r="I74" i="2"/>
  <c r="F74" i="2"/>
  <c r="O73" i="2"/>
  <c r="L73" i="2"/>
  <c r="I73" i="2"/>
  <c r="F73" i="2"/>
  <c r="O72" i="2"/>
  <c r="L72" i="2"/>
  <c r="I72" i="2"/>
  <c r="F72" i="2"/>
  <c r="O71" i="2"/>
  <c r="L71" i="2"/>
  <c r="I71" i="2"/>
  <c r="F71" i="2"/>
  <c r="O70" i="2"/>
  <c r="O69" i="2" s="1"/>
  <c r="L70" i="2"/>
  <c r="I70" i="2"/>
  <c r="I69" i="2" s="1"/>
  <c r="F70" i="2"/>
  <c r="N69" i="2"/>
  <c r="M69" i="2"/>
  <c r="K69" i="2"/>
  <c r="K67" i="2" s="1"/>
  <c r="J69" i="2"/>
  <c r="H69" i="2"/>
  <c r="H67" i="2" s="1"/>
  <c r="G69" i="2"/>
  <c r="G67" i="2" s="1"/>
  <c r="E69" i="2"/>
  <c r="E67" i="2" s="1"/>
  <c r="D69" i="2"/>
  <c r="D67" i="2" s="1"/>
  <c r="O68" i="2"/>
  <c r="L68" i="2"/>
  <c r="I68" i="2"/>
  <c r="F68" i="2"/>
  <c r="N67" i="2"/>
  <c r="M67" i="2"/>
  <c r="J67" i="2"/>
  <c r="O66" i="2"/>
  <c r="L66" i="2"/>
  <c r="I66" i="2"/>
  <c r="F66" i="2"/>
  <c r="O65" i="2"/>
  <c r="L65" i="2"/>
  <c r="I65" i="2"/>
  <c r="F65" i="2"/>
  <c r="O64" i="2"/>
  <c r="L64" i="2"/>
  <c r="I64" i="2"/>
  <c r="C64" i="2" s="1"/>
  <c r="F64" i="2"/>
  <c r="O63" i="2"/>
  <c r="L63" i="2"/>
  <c r="I63" i="2"/>
  <c r="F63" i="2"/>
  <c r="O62" i="2"/>
  <c r="L62" i="2"/>
  <c r="I62" i="2"/>
  <c r="F62" i="2"/>
  <c r="O61" i="2"/>
  <c r="L61" i="2"/>
  <c r="I61" i="2"/>
  <c r="F61" i="2"/>
  <c r="O60" i="2"/>
  <c r="L60" i="2"/>
  <c r="I60" i="2"/>
  <c r="F60" i="2"/>
  <c r="O59" i="2"/>
  <c r="L59" i="2"/>
  <c r="L58" i="2" s="1"/>
  <c r="I59" i="2"/>
  <c r="F59" i="2"/>
  <c r="F58" i="2" s="1"/>
  <c r="O58" i="2"/>
  <c r="N58" i="2"/>
  <c r="M58" i="2"/>
  <c r="K58" i="2"/>
  <c r="J58" i="2"/>
  <c r="H58" i="2"/>
  <c r="G58" i="2"/>
  <c r="E58" i="2"/>
  <c r="D58" i="2"/>
  <c r="O57" i="2"/>
  <c r="L57" i="2"/>
  <c r="I57" i="2"/>
  <c r="F57" i="2"/>
  <c r="O56" i="2"/>
  <c r="O55" i="2" s="1"/>
  <c r="L56" i="2"/>
  <c r="L55" i="2" s="1"/>
  <c r="I56" i="2"/>
  <c r="I55" i="2" s="1"/>
  <c r="F56" i="2"/>
  <c r="N55" i="2"/>
  <c r="N54" i="2" s="1"/>
  <c r="N53" i="2" s="1"/>
  <c r="M55" i="2"/>
  <c r="M54" i="2" s="1"/>
  <c r="K55" i="2"/>
  <c r="J55" i="2"/>
  <c r="H55" i="2"/>
  <c r="G55" i="2"/>
  <c r="G54" i="2" s="1"/>
  <c r="F55" i="2"/>
  <c r="E55" i="2"/>
  <c r="E54" i="2" s="1"/>
  <c r="D55" i="2"/>
  <c r="K54" i="2"/>
  <c r="O47" i="2"/>
  <c r="C47" i="2" s="1"/>
  <c r="O46" i="2"/>
  <c r="N45" i="2"/>
  <c r="M45" i="2"/>
  <c r="M20" i="2" s="1"/>
  <c r="L44" i="2"/>
  <c r="I44" i="2"/>
  <c r="F44" i="2"/>
  <c r="K43" i="2"/>
  <c r="J43" i="2"/>
  <c r="I43" i="2"/>
  <c r="H43" i="2"/>
  <c r="G43" i="2"/>
  <c r="F43" i="2"/>
  <c r="E43" i="2"/>
  <c r="D43" i="2"/>
  <c r="F42" i="2"/>
  <c r="C42" i="2" s="1"/>
  <c r="E41" i="2"/>
  <c r="D41" i="2"/>
  <c r="L40" i="2"/>
  <c r="C40" i="2" s="1"/>
  <c r="L39" i="2"/>
  <c r="C39" i="2"/>
  <c r="L38" i="2"/>
  <c r="C38" i="2" s="1"/>
  <c r="L37" i="2"/>
  <c r="C37" i="2" s="1"/>
  <c r="K36" i="2"/>
  <c r="J36" i="2"/>
  <c r="L35" i="2"/>
  <c r="C35" i="2" s="1"/>
  <c r="L34" i="2"/>
  <c r="C34" i="2" s="1"/>
  <c r="K33" i="2"/>
  <c r="J33" i="2"/>
  <c r="L32" i="2"/>
  <c r="L31" i="2" s="1"/>
  <c r="C32" i="2"/>
  <c r="K31" i="2"/>
  <c r="J31" i="2"/>
  <c r="L30" i="2"/>
  <c r="C30" i="2"/>
  <c r="L29" i="2"/>
  <c r="C29" i="2" s="1"/>
  <c r="L28" i="2"/>
  <c r="L27" i="2" s="1"/>
  <c r="C27" i="2" s="1"/>
  <c r="K27" i="2"/>
  <c r="J27" i="2"/>
  <c r="F25" i="2"/>
  <c r="C25" i="2" s="1"/>
  <c r="I24" i="2"/>
  <c r="F24" i="2"/>
  <c r="C24" i="2" s="1"/>
  <c r="O23" i="2"/>
  <c r="L23" i="2"/>
  <c r="I23" i="2"/>
  <c r="F23" i="2"/>
  <c r="O22" i="2"/>
  <c r="L22" i="2"/>
  <c r="I22" i="2"/>
  <c r="F22" i="2"/>
  <c r="O21" i="2"/>
  <c r="O289" i="2" s="1"/>
  <c r="N21" i="2"/>
  <c r="N289" i="2" s="1"/>
  <c r="M21" i="2"/>
  <c r="M289" i="2" s="1"/>
  <c r="M288" i="2" s="1"/>
  <c r="K21" i="2"/>
  <c r="J21" i="2"/>
  <c r="J289" i="2" s="1"/>
  <c r="H21" i="2"/>
  <c r="H289" i="2" s="1"/>
  <c r="G21" i="2"/>
  <c r="G289" i="2" s="1"/>
  <c r="G288" i="2" s="1"/>
  <c r="F21" i="2"/>
  <c r="E21" i="2"/>
  <c r="D21" i="2"/>
  <c r="D289" i="2" s="1"/>
  <c r="D20" i="2" l="1"/>
  <c r="H20" i="2"/>
  <c r="C74" i="2"/>
  <c r="C93" i="2"/>
  <c r="C94" i="2"/>
  <c r="C117" i="2"/>
  <c r="C146" i="2"/>
  <c r="C153" i="2"/>
  <c r="L151" i="2"/>
  <c r="N195" i="2"/>
  <c r="C207" i="2"/>
  <c r="C210" i="2"/>
  <c r="C213" i="2"/>
  <c r="C214" i="2"/>
  <c r="C219" i="2"/>
  <c r="C220" i="2"/>
  <c r="C221" i="2"/>
  <c r="C222" i="2"/>
  <c r="E230" i="2"/>
  <c r="H259" i="2"/>
  <c r="C279" i="2"/>
  <c r="C293" i="2"/>
  <c r="M83" i="2"/>
  <c r="I151" i="2"/>
  <c r="F289" i="2"/>
  <c r="K289" i="2"/>
  <c r="K288" i="2" s="1"/>
  <c r="C23" i="2"/>
  <c r="J26" i="2"/>
  <c r="J20" i="2" s="1"/>
  <c r="L36" i="2"/>
  <c r="C36" i="2" s="1"/>
  <c r="E20" i="2"/>
  <c r="C57" i="2"/>
  <c r="C70" i="2"/>
  <c r="J76" i="2"/>
  <c r="C85" i="2"/>
  <c r="C86" i="2"/>
  <c r="C133" i="2"/>
  <c r="C141" i="2"/>
  <c r="E187" i="2"/>
  <c r="C203" i="2"/>
  <c r="C247" i="2"/>
  <c r="C255" i="2"/>
  <c r="C256" i="2"/>
  <c r="C258" i="2"/>
  <c r="C267" i="2"/>
  <c r="C271" i="2"/>
  <c r="C275" i="2"/>
  <c r="C278" i="2"/>
  <c r="G195" i="2"/>
  <c r="D231" i="2"/>
  <c r="D230" i="2" s="1"/>
  <c r="N20" i="2"/>
  <c r="F41" i="2"/>
  <c r="C41" i="2" s="1"/>
  <c r="C44" i="2"/>
  <c r="C62" i="2"/>
  <c r="I67" i="2"/>
  <c r="C78" i="2"/>
  <c r="C79" i="2"/>
  <c r="C111" i="2"/>
  <c r="C149" i="2"/>
  <c r="C150" i="2"/>
  <c r="H174" i="2"/>
  <c r="H173" i="2" s="1"/>
  <c r="G174" i="2"/>
  <c r="G173" i="2" s="1"/>
  <c r="L179" i="2"/>
  <c r="K187" i="2"/>
  <c r="C199" i="2"/>
  <c r="C201" i="2"/>
  <c r="C215" i="2"/>
  <c r="C243" i="2"/>
  <c r="F260" i="2"/>
  <c r="C262" i="2"/>
  <c r="O260" i="2"/>
  <c r="M259" i="2"/>
  <c r="L43" i="2"/>
  <c r="C43" i="2" s="1"/>
  <c r="L95" i="2"/>
  <c r="L122" i="2"/>
  <c r="I21" i="2"/>
  <c r="L33" i="2"/>
  <c r="C33" i="2" s="1"/>
  <c r="L69" i="2"/>
  <c r="L67" i="2" s="1"/>
  <c r="C71" i="2"/>
  <c r="N83" i="2"/>
  <c r="J231" i="2"/>
  <c r="J230" i="2" s="1"/>
  <c r="J194" i="2" s="1"/>
  <c r="K270" i="2"/>
  <c r="K269" i="2" s="1"/>
  <c r="C28" i="2"/>
  <c r="G53" i="2"/>
  <c r="E53" i="2"/>
  <c r="J54" i="2"/>
  <c r="J53" i="2" s="1"/>
  <c r="O54" i="2"/>
  <c r="C82" i="2"/>
  <c r="D83" i="2"/>
  <c r="C109" i="2"/>
  <c r="L112" i="2"/>
  <c r="C118" i="2"/>
  <c r="I116" i="2"/>
  <c r="C145" i="2"/>
  <c r="I144" i="2"/>
  <c r="C181" i="2"/>
  <c r="L187" i="2"/>
  <c r="C190" i="2"/>
  <c r="C200" i="2"/>
  <c r="F216" i="2"/>
  <c r="I246" i="2"/>
  <c r="L270" i="2"/>
  <c r="O160" i="2"/>
  <c r="L175" i="2"/>
  <c r="L174" i="2" s="1"/>
  <c r="L173" i="2" s="1"/>
  <c r="C73" i="2"/>
  <c r="G83" i="2"/>
  <c r="J130" i="2"/>
  <c r="C163" i="2"/>
  <c r="C164" i="2"/>
  <c r="C177" i="2"/>
  <c r="O45" i="2"/>
  <c r="C45" i="2" s="1"/>
  <c r="C46" i="2"/>
  <c r="F77" i="2"/>
  <c r="C101" i="2"/>
  <c r="E83" i="2"/>
  <c r="C107" i="2"/>
  <c r="C125" i="2"/>
  <c r="I128" i="2"/>
  <c r="C128" i="2" s="1"/>
  <c r="C137" i="2"/>
  <c r="C140" i="2"/>
  <c r="C157" i="2"/>
  <c r="O166" i="2"/>
  <c r="O165" i="2" s="1"/>
  <c r="C182" i="2"/>
  <c r="I179" i="2"/>
  <c r="I174" i="2" s="1"/>
  <c r="I173" i="2" s="1"/>
  <c r="C185" i="2"/>
  <c r="I198" i="2"/>
  <c r="I196" i="2" s="1"/>
  <c r="C211" i="2"/>
  <c r="K204" i="2"/>
  <c r="K195" i="2" s="1"/>
  <c r="K194" i="2" s="1"/>
  <c r="C226" i="2"/>
  <c r="C248" i="2"/>
  <c r="C280" i="2"/>
  <c r="D288" i="2"/>
  <c r="N288" i="2"/>
  <c r="C22" i="2"/>
  <c r="M53" i="2"/>
  <c r="C61" i="2"/>
  <c r="C66" i="2"/>
  <c r="C72" i="2"/>
  <c r="D76" i="2"/>
  <c r="H76" i="2"/>
  <c r="I76" i="2"/>
  <c r="C81" i="2"/>
  <c r="O80" i="2"/>
  <c r="O76" i="2" s="1"/>
  <c r="C100" i="2"/>
  <c r="O103" i="2"/>
  <c r="J83" i="2"/>
  <c r="C124" i="2"/>
  <c r="O122" i="2"/>
  <c r="E130" i="2"/>
  <c r="D130" i="2"/>
  <c r="L136" i="2"/>
  <c r="K130" i="2"/>
  <c r="L144" i="2"/>
  <c r="C155" i="2"/>
  <c r="C156" i="2"/>
  <c r="I160" i="2"/>
  <c r="C168" i="2"/>
  <c r="J173" i="2"/>
  <c r="E173" i="2"/>
  <c r="M204" i="2"/>
  <c r="M195" i="2" s="1"/>
  <c r="C209" i="2"/>
  <c r="C225" i="2"/>
  <c r="C227" i="2"/>
  <c r="I238" i="2"/>
  <c r="C244" i="2"/>
  <c r="L252" i="2"/>
  <c r="L251" i="2" s="1"/>
  <c r="C266" i="2"/>
  <c r="O264" i="2"/>
  <c r="O259" i="2" s="1"/>
  <c r="H269" i="2"/>
  <c r="E289" i="2"/>
  <c r="E288" i="2" s="1"/>
  <c r="J288" i="2"/>
  <c r="K26" i="2"/>
  <c r="K20" i="2" s="1"/>
  <c r="D54" i="2"/>
  <c r="D53" i="2" s="1"/>
  <c r="H54" i="2"/>
  <c r="H53" i="2" s="1"/>
  <c r="C60" i="2"/>
  <c r="C63" i="2"/>
  <c r="C65" i="2"/>
  <c r="N76" i="2"/>
  <c r="N75" i="2" s="1"/>
  <c r="N52" i="2" s="1"/>
  <c r="K83" i="2"/>
  <c r="C90" i="2"/>
  <c r="C99" i="2"/>
  <c r="C108" i="2"/>
  <c r="O116" i="2"/>
  <c r="I122" i="2"/>
  <c r="C127" i="2"/>
  <c r="M130" i="2"/>
  <c r="M75" i="2" s="1"/>
  <c r="M52" i="2" s="1"/>
  <c r="I131" i="2"/>
  <c r="G130" i="2"/>
  <c r="C158" i="2"/>
  <c r="L160" i="2"/>
  <c r="I166" i="2"/>
  <c r="I165" i="2" s="1"/>
  <c r="C171" i="2"/>
  <c r="C172" i="2"/>
  <c r="C178" i="2"/>
  <c r="C186" i="2"/>
  <c r="C197" i="2"/>
  <c r="D195" i="2"/>
  <c r="H195" i="2"/>
  <c r="C212" i="2"/>
  <c r="C218" i="2"/>
  <c r="C224" i="2"/>
  <c r="M231" i="2"/>
  <c r="M230" i="2" s="1"/>
  <c r="M194" i="2" s="1"/>
  <c r="H231" i="2"/>
  <c r="L238" i="2"/>
  <c r="C245" i="2"/>
  <c r="C254" i="2"/>
  <c r="O252" i="2"/>
  <c r="O251" i="2" s="1"/>
  <c r="N259" i="2"/>
  <c r="N230" i="2" s="1"/>
  <c r="N194" i="2" s="1"/>
  <c r="I264" i="2"/>
  <c r="D269" i="2"/>
  <c r="N269" i="2"/>
  <c r="C292" i="2"/>
  <c r="I20" i="2"/>
  <c r="C31" i="2"/>
  <c r="K53" i="2"/>
  <c r="F54" i="2"/>
  <c r="L76" i="2"/>
  <c r="C77" i="2"/>
  <c r="L54" i="2"/>
  <c r="O67" i="2"/>
  <c r="O53" i="2" s="1"/>
  <c r="E75" i="2"/>
  <c r="E52" i="2" s="1"/>
  <c r="C91" i="2"/>
  <c r="I89" i="2"/>
  <c r="C176" i="2"/>
  <c r="F175" i="2"/>
  <c r="H288" i="2"/>
  <c r="L21" i="2"/>
  <c r="C21" i="2" s="1"/>
  <c r="C55" i="2"/>
  <c r="C59" i="2"/>
  <c r="F80" i="2"/>
  <c r="C80" i="2" s="1"/>
  <c r="L84" i="2"/>
  <c r="C88" i="2"/>
  <c r="F84" i="2"/>
  <c r="L89" i="2"/>
  <c r="C96" i="2"/>
  <c r="F95" i="2"/>
  <c r="O95" i="2"/>
  <c r="C106" i="2"/>
  <c r="C114" i="2"/>
  <c r="C123" i="2"/>
  <c r="O131" i="2"/>
  <c r="L131" i="2"/>
  <c r="C134" i="2"/>
  <c r="C142" i="2"/>
  <c r="C143" i="2"/>
  <c r="C152" i="2"/>
  <c r="F151" i="2"/>
  <c r="O151" i="2"/>
  <c r="C167" i="2"/>
  <c r="O179" i="2"/>
  <c r="O83" i="2"/>
  <c r="C104" i="2"/>
  <c r="F103" i="2"/>
  <c r="C298" i="2"/>
  <c r="F20" i="2"/>
  <c r="C56" i="2"/>
  <c r="I58" i="2"/>
  <c r="I54" i="2" s="1"/>
  <c r="I53" i="2" s="1"/>
  <c r="C68" i="2"/>
  <c r="F69" i="2"/>
  <c r="H83" i="2"/>
  <c r="C87" i="2"/>
  <c r="I84" i="2"/>
  <c r="C98" i="2"/>
  <c r="C110" i="2"/>
  <c r="C115" i="2"/>
  <c r="I112" i="2"/>
  <c r="C112" i="2" s="1"/>
  <c r="C132" i="2"/>
  <c r="F131" i="2"/>
  <c r="C138" i="2"/>
  <c r="C162" i="2"/>
  <c r="F165" i="2"/>
  <c r="M174" i="2"/>
  <c r="M173" i="2" s="1"/>
  <c r="C180" i="2"/>
  <c r="F179" i="2"/>
  <c r="L184" i="2"/>
  <c r="C184" i="2" s="1"/>
  <c r="L196" i="2"/>
  <c r="C202" i="2"/>
  <c r="F196" i="2"/>
  <c r="L231" i="2"/>
  <c r="C274" i="2"/>
  <c r="F272" i="2"/>
  <c r="I276" i="2"/>
  <c r="C277" i="2"/>
  <c r="C105" i="2"/>
  <c r="G20" i="2"/>
  <c r="C92" i="2"/>
  <c r="F89" i="2"/>
  <c r="I103" i="2"/>
  <c r="L103" i="2"/>
  <c r="C119" i="2"/>
  <c r="C120" i="2"/>
  <c r="F116" i="2"/>
  <c r="C126" i="2"/>
  <c r="C135" i="2"/>
  <c r="H130" i="2"/>
  <c r="C139" i="2"/>
  <c r="I136" i="2"/>
  <c r="C136" i="2" s="1"/>
  <c r="C147" i="2"/>
  <c r="C148" i="2"/>
  <c r="F144" i="2"/>
  <c r="C144" i="2" s="1"/>
  <c r="C154" i="2"/>
  <c r="C159" i="2"/>
  <c r="L166" i="2"/>
  <c r="L165" i="2" s="1"/>
  <c r="C170" i="2"/>
  <c r="O175" i="2"/>
  <c r="C183" i="2"/>
  <c r="J187" i="2"/>
  <c r="N187" i="2"/>
  <c r="C188" i="2"/>
  <c r="F191" i="2"/>
  <c r="C191" i="2" s="1"/>
  <c r="C192" i="2"/>
  <c r="E195" i="2"/>
  <c r="E194" i="2" s="1"/>
  <c r="C228" i="2"/>
  <c r="C229" i="2"/>
  <c r="G230" i="2"/>
  <c r="G194" i="2" s="1"/>
  <c r="C234" i="2"/>
  <c r="F233" i="2"/>
  <c r="C236" i="2"/>
  <c r="C237" i="2"/>
  <c r="I235" i="2"/>
  <c r="C235" i="2" s="1"/>
  <c r="O238" i="2"/>
  <c r="O231" i="2" s="1"/>
  <c r="L246" i="2"/>
  <c r="C249" i="2"/>
  <c r="C250" i="2"/>
  <c r="F246" i="2"/>
  <c r="F259" i="2"/>
  <c r="I272" i="2"/>
  <c r="I270" i="2" s="1"/>
  <c r="I269" i="2" s="1"/>
  <c r="C273" i="2"/>
  <c r="C285" i="2"/>
  <c r="I283" i="2"/>
  <c r="C283" i="2" s="1"/>
  <c r="C297" i="2"/>
  <c r="C189" i="2"/>
  <c r="C193" i="2"/>
  <c r="I205" i="2"/>
  <c r="I204" i="2" s="1"/>
  <c r="L205" i="2"/>
  <c r="C208" i="2"/>
  <c r="L216" i="2"/>
  <c r="C232" i="2"/>
  <c r="C240" i="2"/>
  <c r="C241" i="2"/>
  <c r="C242" i="2"/>
  <c r="F238" i="2"/>
  <c r="C253" i="2"/>
  <c r="I260" i="2"/>
  <c r="I259" i="2" s="1"/>
  <c r="C261" i="2"/>
  <c r="L264" i="2"/>
  <c r="L259" i="2" s="1"/>
  <c r="C268" i="2"/>
  <c r="L269" i="2"/>
  <c r="O276" i="2"/>
  <c r="O270" i="2" s="1"/>
  <c r="O269" i="2" s="1"/>
  <c r="C282" i="2"/>
  <c r="F281" i="2"/>
  <c r="C281" i="2" s="1"/>
  <c r="O290" i="2"/>
  <c r="O196" i="2"/>
  <c r="C206" i="2"/>
  <c r="F205" i="2"/>
  <c r="O205" i="2"/>
  <c r="C217" i="2"/>
  <c r="O216" i="2"/>
  <c r="F251" i="2"/>
  <c r="I251" i="2"/>
  <c r="C257" i="2"/>
  <c r="C265" i="2"/>
  <c r="C294" i="2"/>
  <c r="F290" i="2"/>
  <c r="O288" i="2"/>
  <c r="C284" i="2"/>
  <c r="M51" i="2" l="1"/>
  <c r="M50" i="2" s="1"/>
  <c r="J75" i="2"/>
  <c r="G75" i="2"/>
  <c r="G286" i="2" s="1"/>
  <c r="I195" i="2"/>
  <c r="L230" i="2"/>
  <c r="C198" i="2"/>
  <c r="L130" i="2"/>
  <c r="C160" i="2"/>
  <c r="C122" i="2"/>
  <c r="E51" i="2"/>
  <c r="C251" i="2"/>
  <c r="O20" i="2"/>
  <c r="N286" i="2"/>
  <c r="H230" i="2"/>
  <c r="H194" i="2" s="1"/>
  <c r="K75" i="2"/>
  <c r="D75" i="2"/>
  <c r="D286" i="2" s="1"/>
  <c r="M286" i="2"/>
  <c r="K286" i="2"/>
  <c r="C259" i="2"/>
  <c r="C116" i="2"/>
  <c r="F76" i="2"/>
  <c r="C290" i="2"/>
  <c r="J286" i="2"/>
  <c r="H75" i="2"/>
  <c r="C95" i="2"/>
  <c r="L26" i="2"/>
  <c r="L20" i="2" s="1"/>
  <c r="C20" i="2" s="1"/>
  <c r="D194" i="2"/>
  <c r="K52" i="2"/>
  <c r="K51" i="2" s="1"/>
  <c r="O230" i="2"/>
  <c r="C238" i="2"/>
  <c r="C252" i="2"/>
  <c r="O204" i="2"/>
  <c r="O195" i="2" s="1"/>
  <c r="O194" i="2" s="1"/>
  <c r="C216" i="2"/>
  <c r="C246" i="2"/>
  <c r="J52" i="2"/>
  <c r="J51" i="2" s="1"/>
  <c r="J287" i="2" s="1"/>
  <c r="E286" i="2"/>
  <c r="C151" i="2"/>
  <c r="L83" i="2"/>
  <c r="L53" i="2"/>
  <c r="D52" i="2"/>
  <c r="D51" i="2" s="1"/>
  <c r="H52" i="2"/>
  <c r="H51" i="2" s="1"/>
  <c r="H286" i="2"/>
  <c r="J50" i="2"/>
  <c r="E287" i="2"/>
  <c r="E50" i="2"/>
  <c r="C205" i="2"/>
  <c r="F204" i="2"/>
  <c r="F195" i="2" s="1"/>
  <c r="C166" i="2"/>
  <c r="F187" i="2"/>
  <c r="C187" i="2" s="1"/>
  <c r="O174" i="2"/>
  <c r="O173" i="2" s="1"/>
  <c r="C89" i="2"/>
  <c r="C196" i="2"/>
  <c r="C179" i="2"/>
  <c r="C165" i="2"/>
  <c r="C103" i="2"/>
  <c r="M287" i="2"/>
  <c r="C175" i="2"/>
  <c r="F174" i="2"/>
  <c r="I130" i="2"/>
  <c r="C58" i="2"/>
  <c r="F288" i="2"/>
  <c r="C54" i="2"/>
  <c r="I231" i="2"/>
  <c r="I230" i="2" s="1"/>
  <c r="I194" i="2" s="1"/>
  <c r="L204" i="2"/>
  <c r="L195" i="2" s="1"/>
  <c r="F231" i="2"/>
  <c r="C233" i="2"/>
  <c r="F270" i="2"/>
  <c r="C272" i="2"/>
  <c r="C69" i="2"/>
  <c r="F67" i="2"/>
  <c r="C67" i="2" s="1"/>
  <c r="C264" i="2"/>
  <c r="O130" i="2"/>
  <c r="O75" i="2" s="1"/>
  <c r="C84" i="2"/>
  <c r="F83" i="2"/>
  <c r="C76" i="2"/>
  <c r="I289" i="2"/>
  <c r="C131" i="2"/>
  <c r="F130" i="2"/>
  <c r="C276" i="2"/>
  <c r="C260" i="2"/>
  <c r="I83" i="2"/>
  <c r="I75" i="2" s="1"/>
  <c r="I286" i="2" s="1"/>
  <c r="L289" i="2"/>
  <c r="L288" i="2" s="1"/>
  <c r="N51" i="2"/>
  <c r="G52" i="2" l="1"/>
  <c r="G51" i="2" s="1"/>
  <c r="C130" i="2"/>
  <c r="L75" i="2"/>
  <c r="L52" i="2" s="1"/>
  <c r="C26" i="2"/>
  <c r="F53" i="2"/>
  <c r="D287" i="2"/>
  <c r="D50" i="2"/>
  <c r="O286" i="2"/>
  <c r="L194" i="2"/>
  <c r="L51" i="2" s="1"/>
  <c r="L286" i="2"/>
  <c r="N50" i="2"/>
  <c r="N287" i="2"/>
  <c r="C270" i="2"/>
  <c r="F269" i="2"/>
  <c r="F173" i="2"/>
  <c r="C173" i="2" s="1"/>
  <c r="C174" i="2"/>
  <c r="O52" i="2"/>
  <c r="O51" i="2" s="1"/>
  <c r="F75" i="2"/>
  <c r="C75" i="2" s="1"/>
  <c r="C83" i="2"/>
  <c r="K50" i="2"/>
  <c r="K287" i="2"/>
  <c r="C204" i="2"/>
  <c r="I52" i="2"/>
  <c r="I51" i="2" s="1"/>
  <c r="C195" i="2"/>
  <c r="C289" i="2"/>
  <c r="I288" i="2"/>
  <c r="C288" i="2" s="1"/>
  <c r="F230" i="2"/>
  <c r="C230" i="2" s="1"/>
  <c r="C231" i="2"/>
  <c r="C53" i="2"/>
  <c r="H287" i="2"/>
  <c r="H50" i="2"/>
  <c r="G287" i="2" l="1"/>
  <c r="G50" i="2"/>
  <c r="F194" i="2"/>
  <c r="C194" i="2" s="1"/>
  <c r="L50" i="2"/>
  <c r="L287" i="2"/>
  <c r="I287" i="2"/>
  <c r="I50" i="2"/>
  <c r="O50" i="2"/>
  <c r="O287" i="2"/>
  <c r="C269" i="2"/>
  <c r="F286" i="2"/>
  <c r="C286" i="2" s="1"/>
  <c r="F52" i="2"/>
  <c r="C52" i="2" l="1"/>
  <c r="F51" i="2"/>
  <c r="F287" i="2" l="1"/>
  <c r="C287" i="2" s="1"/>
  <c r="F50" i="2"/>
  <c r="C50" i="2" s="1"/>
  <c r="C51" i="2"/>
  <c r="O61" i="1" l="1"/>
  <c r="O298" i="1"/>
  <c r="O297" i="1"/>
  <c r="O296" i="1"/>
  <c r="O295" i="1"/>
  <c r="O294" i="1"/>
  <c r="O293" i="1"/>
  <c r="O292" i="1"/>
  <c r="O291" i="1"/>
  <c r="O285" i="1"/>
  <c r="O284" i="1"/>
  <c r="O282" i="1"/>
  <c r="O280" i="1"/>
  <c r="O279" i="1"/>
  <c r="O278" i="1"/>
  <c r="O277" i="1"/>
  <c r="O275" i="1"/>
  <c r="O274" i="1"/>
  <c r="O273" i="1"/>
  <c r="O271" i="1"/>
  <c r="O268" i="1"/>
  <c r="O267" i="1"/>
  <c r="O266" i="1"/>
  <c r="O265" i="1"/>
  <c r="O263" i="1"/>
  <c r="O262" i="1"/>
  <c r="O261" i="1"/>
  <c r="O258" i="1"/>
  <c r="O257" i="1"/>
  <c r="O256" i="1"/>
  <c r="O255" i="1"/>
  <c r="O254" i="1"/>
  <c r="O253" i="1"/>
  <c r="O250" i="1"/>
  <c r="O249" i="1"/>
  <c r="O248" i="1"/>
  <c r="O247" i="1"/>
  <c r="O245" i="1"/>
  <c r="O244" i="1"/>
  <c r="O243" i="1"/>
  <c r="O242" i="1"/>
  <c r="O241" i="1"/>
  <c r="O240" i="1"/>
  <c r="O239" i="1"/>
  <c r="O237" i="1"/>
  <c r="O236" i="1"/>
  <c r="O234" i="1"/>
  <c r="O232" i="1"/>
  <c r="O229" i="1"/>
  <c r="O228" i="1"/>
  <c r="O226" i="1"/>
  <c r="O225" i="1"/>
  <c r="O224" i="1"/>
  <c r="O223" i="1"/>
  <c r="O222" i="1"/>
  <c r="O221" i="1"/>
  <c r="O220" i="1"/>
  <c r="O219" i="1"/>
  <c r="O218" i="1"/>
  <c r="O217" i="1"/>
  <c r="O215" i="1"/>
  <c r="O214" i="1"/>
  <c r="O213" i="1"/>
  <c r="O212" i="1"/>
  <c r="O211" i="1"/>
  <c r="O210" i="1"/>
  <c r="O209" i="1"/>
  <c r="O208" i="1"/>
  <c r="O207" i="1"/>
  <c r="O206" i="1"/>
  <c r="O203" i="1"/>
  <c r="O202" i="1"/>
  <c r="O201" i="1"/>
  <c r="O200" i="1"/>
  <c r="O199" i="1"/>
  <c r="O197" i="1"/>
  <c r="O193" i="1"/>
  <c r="O190" i="1"/>
  <c r="O189" i="1"/>
  <c r="O186" i="1"/>
  <c r="O185" i="1"/>
  <c r="O183" i="1"/>
  <c r="O182" i="1"/>
  <c r="O181" i="1"/>
  <c r="O180" i="1"/>
  <c r="O178" i="1"/>
  <c r="O177" i="1"/>
  <c r="O176" i="1"/>
  <c r="O172" i="1"/>
  <c r="O171" i="1"/>
  <c r="O170" i="1"/>
  <c r="O169" i="1"/>
  <c r="O168" i="1"/>
  <c r="O167" i="1"/>
  <c r="O164" i="1"/>
  <c r="O163" i="1"/>
  <c r="O162" i="1"/>
  <c r="O161" i="1"/>
  <c r="O159" i="1"/>
  <c r="O158" i="1"/>
  <c r="O157" i="1"/>
  <c r="O156" i="1"/>
  <c r="O155" i="1"/>
  <c r="O154" i="1"/>
  <c r="O153" i="1"/>
  <c r="O152" i="1"/>
  <c r="O150" i="1"/>
  <c r="O149" i="1"/>
  <c r="O148" i="1"/>
  <c r="O147" i="1"/>
  <c r="O146" i="1"/>
  <c r="O145" i="1"/>
  <c r="O143" i="1"/>
  <c r="O142" i="1"/>
  <c r="O140" i="1"/>
  <c r="O139" i="1"/>
  <c r="O138" i="1"/>
  <c r="O137" i="1"/>
  <c r="O135" i="1"/>
  <c r="O134" i="1"/>
  <c r="O133" i="1"/>
  <c r="O132" i="1"/>
  <c r="O129" i="1"/>
  <c r="O127" i="1"/>
  <c r="O126" i="1"/>
  <c r="O125" i="1"/>
  <c r="O124" i="1"/>
  <c r="O123" i="1"/>
  <c r="O121" i="1"/>
  <c r="O120" i="1"/>
  <c r="O119" i="1"/>
  <c r="O118" i="1"/>
  <c r="O117" i="1"/>
  <c r="O115" i="1"/>
  <c r="O114" i="1"/>
  <c r="O113" i="1"/>
  <c r="O111" i="1"/>
  <c r="O110" i="1"/>
  <c r="O109" i="1"/>
  <c r="O108" i="1"/>
  <c r="O107" i="1"/>
  <c r="O106" i="1"/>
  <c r="O105" i="1"/>
  <c r="O104" i="1"/>
  <c r="O102" i="1"/>
  <c r="O101" i="1"/>
  <c r="O100" i="1"/>
  <c r="O99" i="1"/>
  <c r="O98" i="1"/>
  <c r="O97" i="1"/>
  <c r="O96" i="1"/>
  <c r="O94" i="1"/>
  <c r="O93" i="1"/>
  <c r="O92" i="1"/>
  <c r="O91" i="1"/>
  <c r="O90" i="1"/>
  <c r="O88" i="1"/>
  <c r="O87" i="1"/>
  <c r="O86" i="1"/>
  <c r="O85" i="1"/>
  <c r="O82" i="1"/>
  <c r="O81" i="1"/>
  <c r="O79" i="1"/>
  <c r="O78" i="1"/>
  <c r="O74" i="1"/>
  <c r="O73" i="1"/>
  <c r="O72" i="1"/>
  <c r="O71" i="1"/>
  <c r="O70" i="1"/>
  <c r="O68" i="1"/>
  <c r="O66" i="1"/>
  <c r="O65" i="1"/>
  <c r="O64" i="1"/>
  <c r="O63" i="1"/>
  <c r="O62" i="1"/>
  <c r="O60" i="1"/>
  <c r="O59" i="1"/>
  <c r="O57" i="1"/>
  <c r="O56" i="1"/>
  <c r="O47" i="1"/>
  <c r="C47" i="1" s="1"/>
  <c r="O46" i="1"/>
  <c r="C46" i="1" s="1"/>
  <c r="O23" i="1"/>
  <c r="O22" i="1"/>
  <c r="I23" i="1"/>
  <c r="O290" i="1" l="1"/>
  <c r="N290" i="1"/>
  <c r="O283" i="1"/>
  <c r="N283" i="1"/>
  <c r="O281" i="1"/>
  <c r="N281" i="1"/>
  <c r="O276" i="1"/>
  <c r="N276" i="1"/>
  <c r="O272" i="1"/>
  <c r="N272" i="1"/>
  <c r="O264" i="1"/>
  <c r="N264" i="1"/>
  <c r="O260" i="1"/>
  <c r="N260" i="1"/>
  <c r="O252" i="1"/>
  <c r="O251" i="1" s="1"/>
  <c r="N252" i="1"/>
  <c r="N251" i="1" s="1"/>
  <c r="O246" i="1"/>
  <c r="N246" i="1"/>
  <c r="O238" i="1"/>
  <c r="N238" i="1"/>
  <c r="O235" i="1"/>
  <c r="N235" i="1"/>
  <c r="O233" i="1"/>
  <c r="N233" i="1"/>
  <c r="O227" i="1"/>
  <c r="N227" i="1"/>
  <c r="O216" i="1"/>
  <c r="N216" i="1"/>
  <c r="O205" i="1"/>
  <c r="N205" i="1"/>
  <c r="O198" i="1"/>
  <c r="O196" i="1" s="1"/>
  <c r="N198" i="1"/>
  <c r="N196" i="1" s="1"/>
  <c r="O192" i="1"/>
  <c r="O191" i="1" s="1"/>
  <c r="N192" i="1"/>
  <c r="N191" i="1" s="1"/>
  <c r="O188" i="1"/>
  <c r="N188" i="1"/>
  <c r="O184" i="1"/>
  <c r="N184" i="1"/>
  <c r="O179" i="1"/>
  <c r="N179" i="1"/>
  <c r="O175" i="1"/>
  <c r="N175" i="1"/>
  <c r="O166" i="1"/>
  <c r="O165" i="1" s="1"/>
  <c r="N166" i="1"/>
  <c r="N165" i="1" s="1"/>
  <c r="O160" i="1"/>
  <c r="N160" i="1"/>
  <c r="O151" i="1"/>
  <c r="N151" i="1"/>
  <c r="O144" i="1"/>
  <c r="N144" i="1"/>
  <c r="O141" i="1"/>
  <c r="N141" i="1"/>
  <c r="O136" i="1"/>
  <c r="N136" i="1"/>
  <c r="O131" i="1"/>
  <c r="N131" i="1"/>
  <c r="O128" i="1"/>
  <c r="N128" i="1"/>
  <c r="O122" i="1"/>
  <c r="N122" i="1"/>
  <c r="O116" i="1"/>
  <c r="N116" i="1"/>
  <c r="O112" i="1"/>
  <c r="N112" i="1"/>
  <c r="O103" i="1"/>
  <c r="N103" i="1"/>
  <c r="O95" i="1"/>
  <c r="N95" i="1"/>
  <c r="O89" i="1"/>
  <c r="N89" i="1"/>
  <c r="O84" i="1"/>
  <c r="N84" i="1"/>
  <c r="O80" i="1"/>
  <c r="N80" i="1"/>
  <c r="O77" i="1"/>
  <c r="N77" i="1"/>
  <c r="O69" i="1"/>
  <c r="O67" i="1" s="1"/>
  <c r="N69" i="1"/>
  <c r="N67" i="1" s="1"/>
  <c r="O58" i="1"/>
  <c r="N58" i="1"/>
  <c r="O55" i="1"/>
  <c r="N55" i="1"/>
  <c r="O45" i="1"/>
  <c r="C45" i="1" s="1"/>
  <c r="N45" i="1"/>
  <c r="O21" i="1"/>
  <c r="N21" i="1"/>
  <c r="L60" i="1"/>
  <c r="L298" i="1"/>
  <c r="L297" i="1"/>
  <c r="L296" i="1"/>
  <c r="L295" i="1"/>
  <c r="L294" i="1"/>
  <c r="L293" i="1"/>
  <c r="L292" i="1"/>
  <c r="L291" i="1"/>
  <c r="L285" i="1"/>
  <c r="L284" i="1"/>
  <c r="L282" i="1"/>
  <c r="L281" i="1" s="1"/>
  <c r="L280" i="1"/>
  <c r="L279" i="1"/>
  <c r="L278" i="1"/>
  <c r="L277" i="1"/>
  <c r="L275" i="1"/>
  <c r="L274" i="1"/>
  <c r="L273" i="1"/>
  <c r="L271" i="1"/>
  <c r="L268" i="1"/>
  <c r="L267" i="1"/>
  <c r="L266" i="1"/>
  <c r="L265" i="1"/>
  <c r="L263" i="1"/>
  <c r="L262" i="1"/>
  <c r="L261" i="1"/>
  <c r="L258" i="1"/>
  <c r="L257" i="1"/>
  <c r="L256" i="1"/>
  <c r="L255" i="1"/>
  <c r="L254" i="1"/>
  <c r="L253" i="1"/>
  <c r="L250" i="1"/>
  <c r="L249" i="1"/>
  <c r="L248" i="1"/>
  <c r="L247" i="1"/>
  <c r="L245" i="1"/>
  <c r="L244" i="1"/>
  <c r="L243" i="1"/>
  <c r="L242" i="1"/>
  <c r="L241" i="1"/>
  <c r="L240" i="1"/>
  <c r="L239" i="1"/>
  <c r="L237" i="1"/>
  <c r="L236" i="1"/>
  <c r="L234" i="1"/>
  <c r="L233" i="1" s="1"/>
  <c r="L232" i="1"/>
  <c r="L229" i="1"/>
  <c r="L228" i="1"/>
  <c r="L227" i="1" s="1"/>
  <c r="L226" i="1"/>
  <c r="L225" i="1"/>
  <c r="L224" i="1"/>
  <c r="L223" i="1"/>
  <c r="L222" i="1"/>
  <c r="L221" i="1"/>
  <c r="L220" i="1"/>
  <c r="L219" i="1"/>
  <c r="L218" i="1"/>
  <c r="L217" i="1"/>
  <c r="L215" i="1"/>
  <c r="L214" i="1"/>
  <c r="L213" i="1"/>
  <c r="L212" i="1"/>
  <c r="L211" i="1"/>
  <c r="L210" i="1"/>
  <c r="L209" i="1"/>
  <c r="L208" i="1"/>
  <c r="L207" i="1"/>
  <c r="L206" i="1"/>
  <c r="L203" i="1"/>
  <c r="L202" i="1"/>
  <c r="L201" i="1"/>
  <c r="L200" i="1"/>
  <c r="L199" i="1"/>
  <c r="L197" i="1"/>
  <c r="L193" i="1"/>
  <c r="L192" i="1" s="1"/>
  <c r="L191" i="1" s="1"/>
  <c r="L190" i="1"/>
  <c r="L189" i="1"/>
  <c r="L186" i="1"/>
  <c r="L185" i="1"/>
  <c r="L183" i="1"/>
  <c r="L182" i="1"/>
  <c r="L181" i="1"/>
  <c r="L180" i="1"/>
  <c r="L178" i="1"/>
  <c r="L177" i="1"/>
  <c r="L176" i="1"/>
  <c r="L172" i="1"/>
  <c r="L171" i="1"/>
  <c r="L170" i="1"/>
  <c r="L169" i="1"/>
  <c r="L168" i="1"/>
  <c r="L167" i="1"/>
  <c r="L164" i="1"/>
  <c r="L163" i="1"/>
  <c r="L162" i="1"/>
  <c r="L161" i="1"/>
  <c r="L159" i="1"/>
  <c r="L158" i="1"/>
  <c r="L157" i="1"/>
  <c r="L156" i="1"/>
  <c r="L155" i="1"/>
  <c r="L154" i="1"/>
  <c r="L153" i="1"/>
  <c r="L152" i="1"/>
  <c r="L150" i="1"/>
  <c r="L149" i="1"/>
  <c r="L148" i="1"/>
  <c r="L147" i="1"/>
  <c r="L146" i="1"/>
  <c r="L145" i="1"/>
  <c r="L143" i="1"/>
  <c r="L142" i="1"/>
  <c r="L140" i="1"/>
  <c r="L139" i="1"/>
  <c r="L138" i="1"/>
  <c r="L137" i="1"/>
  <c r="L135" i="1"/>
  <c r="L134" i="1"/>
  <c r="L133" i="1"/>
  <c r="L132" i="1"/>
  <c r="L129" i="1"/>
  <c r="L128" i="1" s="1"/>
  <c r="L127" i="1"/>
  <c r="L126" i="1"/>
  <c r="L125" i="1"/>
  <c r="L124" i="1"/>
  <c r="L123" i="1"/>
  <c r="L121" i="1"/>
  <c r="L120" i="1"/>
  <c r="L119" i="1"/>
  <c r="L118" i="1"/>
  <c r="L117" i="1"/>
  <c r="L115" i="1"/>
  <c r="L114" i="1"/>
  <c r="L113" i="1"/>
  <c r="L111" i="1"/>
  <c r="L110" i="1"/>
  <c r="L109" i="1"/>
  <c r="L108" i="1"/>
  <c r="L107" i="1"/>
  <c r="L106" i="1"/>
  <c r="L105" i="1"/>
  <c r="L104" i="1"/>
  <c r="L102" i="1"/>
  <c r="L101" i="1"/>
  <c r="L100" i="1"/>
  <c r="L99" i="1"/>
  <c r="L98" i="1"/>
  <c r="L97" i="1"/>
  <c r="L96" i="1"/>
  <c r="L94" i="1"/>
  <c r="L93" i="1"/>
  <c r="L92" i="1"/>
  <c r="L91" i="1"/>
  <c r="L90" i="1"/>
  <c r="L88" i="1"/>
  <c r="L87" i="1"/>
  <c r="L86" i="1"/>
  <c r="L85" i="1"/>
  <c r="L82" i="1"/>
  <c r="L81" i="1"/>
  <c r="L79" i="1"/>
  <c r="L78" i="1"/>
  <c r="L74" i="1"/>
  <c r="L73" i="1"/>
  <c r="L72" i="1"/>
  <c r="L71" i="1"/>
  <c r="L70" i="1"/>
  <c r="L68" i="1"/>
  <c r="L66" i="1"/>
  <c r="L65" i="1"/>
  <c r="L64" i="1"/>
  <c r="L63" i="1"/>
  <c r="L62" i="1"/>
  <c r="L61" i="1"/>
  <c r="L59" i="1"/>
  <c r="L57" i="1"/>
  <c r="L56" i="1"/>
  <c r="L44" i="1"/>
  <c r="L43" i="1" s="1"/>
  <c r="L40" i="1"/>
  <c r="C40" i="1" s="1"/>
  <c r="L39" i="1"/>
  <c r="C39" i="1" s="1"/>
  <c r="L38" i="1"/>
  <c r="C38" i="1" s="1"/>
  <c r="L37" i="1"/>
  <c r="C37" i="1" s="1"/>
  <c r="L35" i="1"/>
  <c r="C35" i="1" s="1"/>
  <c r="L34" i="1"/>
  <c r="C34" i="1" s="1"/>
  <c r="L32" i="1"/>
  <c r="L30" i="1"/>
  <c r="C30" i="1" s="1"/>
  <c r="L29" i="1"/>
  <c r="C29" i="1" s="1"/>
  <c r="L28" i="1"/>
  <c r="C28" i="1" s="1"/>
  <c r="L23" i="1"/>
  <c r="L22" i="1"/>
  <c r="K290" i="1"/>
  <c r="K283" i="1"/>
  <c r="K281" i="1"/>
  <c r="K276" i="1"/>
  <c r="K272" i="1"/>
  <c r="K264" i="1"/>
  <c r="K260" i="1"/>
  <c r="K252" i="1"/>
  <c r="K251" i="1" s="1"/>
  <c r="K246" i="1"/>
  <c r="K238" i="1"/>
  <c r="K235" i="1"/>
  <c r="K233" i="1"/>
  <c r="K227" i="1"/>
  <c r="K216" i="1"/>
  <c r="K205" i="1"/>
  <c r="K198" i="1"/>
  <c r="K196" i="1" s="1"/>
  <c r="K192" i="1"/>
  <c r="K191" i="1" s="1"/>
  <c r="K188" i="1"/>
  <c r="K184" i="1"/>
  <c r="K179" i="1"/>
  <c r="K175" i="1"/>
  <c r="K166" i="1"/>
  <c r="K165" i="1" s="1"/>
  <c r="K160" i="1"/>
  <c r="K151" i="1"/>
  <c r="K144" i="1"/>
  <c r="K141" i="1"/>
  <c r="K136" i="1"/>
  <c r="K131" i="1"/>
  <c r="K128" i="1"/>
  <c r="K122" i="1"/>
  <c r="K116" i="1"/>
  <c r="K112" i="1"/>
  <c r="K103" i="1"/>
  <c r="K95" i="1"/>
  <c r="K89" i="1"/>
  <c r="K84" i="1"/>
  <c r="K80" i="1"/>
  <c r="K77" i="1"/>
  <c r="K69" i="1"/>
  <c r="K67" i="1" s="1"/>
  <c r="K58" i="1"/>
  <c r="K55" i="1"/>
  <c r="K43" i="1"/>
  <c r="K36" i="1"/>
  <c r="K33" i="1"/>
  <c r="K31" i="1"/>
  <c r="K27" i="1"/>
  <c r="K21" i="1"/>
  <c r="I298" i="1"/>
  <c r="I297" i="1"/>
  <c r="I296" i="1"/>
  <c r="I295" i="1"/>
  <c r="I294" i="1"/>
  <c r="I293" i="1"/>
  <c r="I292" i="1"/>
  <c r="I291" i="1"/>
  <c r="I285" i="1"/>
  <c r="I284" i="1"/>
  <c r="I282" i="1"/>
  <c r="I281" i="1" s="1"/>
  <c r="I280" i="1"/>
  <c r="I279" i="1"/>
  <c r="I278" i="1"/>
  <c r="I277" i="1"/>
  <c r="I275" i="1"/>
  <c r="I274" i="1"/>
  <c r="I273" i="1"/>
  <c r="I271" i="1"/>
  <c r="I268" i="1"/>
  <c r="I267" i="1"/>
  <c r="I266" i="1"/>
  <c r="I265" i="1"/>
  <c r="I263" i="1"/>
  <c r="I262" i="1"/>
  <c r="I261" i="1"/>
  <c r="I258" i="1"/>
  <c r="I257" i="1"/>
  <c r="I256" i="1"/>
  <c r="I255" i="1"/>
  <c r="I254" i="1"/>
  <c r="I253" i="1"/>
  <c r="I250" i="1"/>
  <c r="I249" i="1"/>
  <c r="I248" i="1"/>
  <c r="I247" i="1"/>
  <c r="I245" i="1"/>
  <c r="I244" i="1"/>
  <c r="I243" i="1"/>
  <c r="I242" i="1"/>
  <c r="I241" i="1"/>
  <c r="I240" i="1"/>
  <c r="I239" i="1"/>
  <c r="I237" i="1"/>
  <c r="I236" i="1"/>
  <c r="I234" i="1"/>
  <c r="I233" i="1" s="1"/>
  <c r="I232" i="1"/>
  <c r="I229" i="1"/>
  <c r="I228" i="1"/>
  <c r="I227" i="1" s="1"/>
  <c r="I226" i="1"/>
  <c r="I225" i="1"/>
  <c r="I224" i="1"/>
  <c r="I223" i="1"/>
  <c r="I222" i="1"/>
  <c r="I221" i="1"/>
  <c r="I220" i="1"/>
  <c r="I219" i="1"/>
  <c r="I218" i="1"/>
  <c r="I217" i="1"/>
  <c r="I215" i="1"/>
  <c r="I214" i="1"/>
  <c r="I213" i="1"/>
  <c r="I212" i="1"/>
  <c r="I211" i="1"/>
  <c r="I210" i="1"/>
  <c r="I209" i="1"/>
  <c r="I208" i="1"/>
  <c r="I207" i="1"/>
  <c r="I206" i="1"/>
  <c r="I203" i="1"/>
  <c r="I202" i="1"/>
  <c r="I201" i="1"/>
  <c r="I200" i="1"/>
  <c r="I199" i="1"/>
  <c r="I197" i="1"/>
  <c r="I193" i="1"/>
  <c r="I192" i="1" s="1"/>
  <c r="I191" i="1" s="1"/>
  <c r="I190" i="1"/>
  <c r="I189" i="1"/>
  <c r="I186" i="1"/>
  <c r="I185" i="1"/>
  <c r="I183" i="1"/>
  <c r="I182" i="1"/>
  <c r="I181" i="1"/>
  <c r="I180" i="1"/>
  <c r="I178" i="1"/>
  <c r="I177" i="1"/>
  <c r="I176" i="1"/>
  <c r="I172" i="1"/>
  <c r="I171" i="1"/>
  <c r="I170" i="1"/>
  <c r="I169" i="1"/>
  <c r="I168" i="1"/>
  <c r="I167" i="1"/>
  <c r="I164" i="1"/>
  <c r="I163" i="1"/>
  <c r="I162" i="1"/>
  <c r="I161" i="1"/>
  <c r="I159" i="1"/>
  <c r="I158" i="1"/>
  <c r="I157" i="1"/>
  <c r="I156" i="1"/>
  <c r="I155" i="1"/>
  <c r="I154" i="1"/>
  <c r="I153" i="1"/>
  <c r="I152" i="1"/>
  <c r="I150" i="1"/>
  <c r="I149" i="1"/>
  <c r="I148" i="1"/>
  <c r="I147" i="1"/>
  <c r="I146" i="1"/>
  <c r="I145" i="1"/>
  <c r="I143" i="1"/>
  <c r="I142" i="1"/>
  <c r="I140" i="1"/>
  <c r="I139" i="1"/>
  <c r="I138" i="1"/>
  <c r="I137" i="1"/>
  <c r="I135" i="1"/>
  <c r="I134" i="1"/>
  <c r="I133" i="1"/>
  <c r="I132" i="1"/>
  <c r="I129" i="1"/>
  <c r="I128" i="1" s="1"/>
  <c r="I127" i="1"/>
  <c r="I126" i="1"/>
  <c r="I125" i="1"/>
  <c r="I124" i="1"/>
  <c r="I123" i="1"/>
  <c r="I121" i="1"/>
  <c r="I120" i="1"/>
  <c r="I119" i="1"/>
  <c r="I118" i="1"/>
  <c r="I117" i="1"/>
  <c r="I115" i="1"/>
  <c r="I114" i="1"/>
  <c r="I113" i="1"/>
  <c r="I111" i="1"/>
  <c r="I110" i="1"/>
  <c r="I109" i="1"/>
  <c r="I108" i="1"/>
  <c r="I107" i="1"/>
  <c r="I106" i="1"/>
  <c r="I105" i="1"/>
  <c r="I104" i="1"/>
  <c r="I102" i="1"/>
  <c r="I101" i="1"/>
  <c r="I100" i="1"/>
  <c r="I99" i="1"/>
  <c r="I98" i="1"/>
  <c r="I97" i="1"/>
  <c r="I96" i="1"/>
  <c r="I94" i="1"/>
  <c r="I93" i="1"/>
  <c r="I92" i="1"/>
  <c r="I91" i="1"/>
  <c r="I90" i="1"/>
  <c r="I88" i="1"/>
  <c r="I87" i="1"/>
  <c r="I86" i="1"/>
  <c r="I85" i="1"/>
  <c r="I82" i="1"/>
  <c r="I81" i="1"/>
  <c r="I79" i="1"/>
  <c r="I78" i="1"/>
  <c r="I74" i="1"/>
  <c r="I73" i="1"/>
  <c r="I72" i="1"/>
  <c r="I71" i="1"/>
  <c r="I70" i="1"/>
  <c r="I68" i="1"/>
  <c r="I66" i="1"/>
  <c r="I65" i="1"/>
  <c r="I64" i="1"/>
  <c r="I63" i="1"/>
  <c r="I62" i="1"/>
  <c r="I61" i="1"/>
  <c r="I60" i="1"/>
  <c r="I59" i="1"/>
  <c r="I57" i="1"/>
  <c r="I56" i="1"/>
  <c r="I44" i="1"/>
  <c r="I43" i="1" s="1"/>
  <c r="I24" i="1"/>
  <c r="I22" i="1"/>
  <c r="I21" i="1" s="1"/>
  <c r="H290" i="1"/>
  <c r="H283" i="1"/>
  <c r="H281" i="1"/>
  <c r="H276" i="1"/>
  <c r="H272" i="1"/>
  <c r="H264" i="1"/>
  <c r="H260" i="1"/>
  <c r="H252" i="1"/>
  <c r="H251" i="1" s="1"/>
  <c r="H246" i="1"/>
  <c r="H238" i="1"/>
  <c r="H235" i="1"/>
  <c r="H233" i="1"/>
  <c r="H227" i="1"/>
  <c r="H216" i="1"/>
  <c r="H205" i="1"/>
  <c r="H198" i="1"/>
  <c r="H196" i="1" s="1"/>
  <c r="H192" i="1"/>
  <c r="H191" i="1" s="1"/>
  <c r="H188" i="1"/>
  <c r="H184" i="1"/>
  <c r="H179" i="1"/>
  <c r="H175" i="1"/>
  <c r="H166" i="1"/>
  <c r="H165" i="1" s="1"/>
  <c r="H160" i="1"/>
  <c r="H151" i="1"/>
  <c r="H144" i="1"/>
  <c r="H141" i="1"/>
  <c r="H136" i="1"/>
  <c r="H131" i="1"/>
  <c r="H128" i="1"/>
  <c r="H122" i="1"/>
  <c r="H116" i="1"/>
  <c r="H112" i="1"/>
  <c r="H103" i="1"/>
  <c r="H95" i="1"/>
  <c r="H89" i="1"/>
  <c r="H84" i="1"/>
  <c r="H80" i="1"/>
  <c r="H77" i="1"/>
  <c r="H69" i="1"/>
  <c r="H67" i="1" s="1"/>
  <c r="H58" i="1"/>
  <c r="H55" i="1"/>
  <c r="H43" i="1"/>
  <c r="H21" i="1"/>
  <c r="F298" i="1"/>
  <c r="F297" i="1"/>
  <c r="F296" i="1"/>
  <c r="F295" i="1"/>
  <c r="F294" i="1"/>
  <c r="F293" i="1"/>
  <c r="F292" i="1"/>
  <c r="F291" i="1"/>
  <c r="F285" i="1"/>
  <c r="F284" i="1"/>
  <c r="F282" i="1"/>
  <c r="F280" i="1"/>
  <c r="F279" i="1"/>
  <c r="F278" i="1"/>
  <c r="F277" i="1"/>
  <c r="F275" i="1"/>
  <c r="F274" i="1"/>
  <c r="F273" i="1"/>
  <c r="F271" i="1"/>
  <c r="F268" i="1"/>
  <c r="F267" i="1"/>
  <c r="F266" i="1"/>
  <c r="F265" i="1"/>
  <c r="F263" i="1"/>
  <c r="F262" i="1"/>
  <c r="F261" i="1"/>
  <c r="F258" i="1"/>
  <c r="F257" i="1"/>
  <c r="F256" i="1"/>
  <c r="F255" i="1"/>
  <c r="F254" i="1"/>
  <c r="F253" i="1"/>
  <c r="F250" i="1"/>
  <c r="F249" i="1"/>
  <c r="F248" i="1"/>
  <c r="F247" i="1"/>
  <c r="F245" i="1"/>
  <c r="F244" i="1"/>
  <c r="F243" i="1"/>
  <c r="F242" i="1"/>
  <c r="F241" i="1"/>
  <c r="F240" i="1"/>
  <c r="F239" i="1"/>
  <c r="F237" i="1"/>
  <c r="F236" i="1"/>
  <c r="F234" i="1"/>
  <c r="F232" i="1"/>
  <c r="F229" i="1"/>
  <c r="F228" i="1"/>
  <c r="F226" i="1"/>
  <c r="F225" i="1"/>
  <c r="F224" i="1"/>
  <c r="F223" i="1"/>
  <c r="F222" i="1"/>
  <c r="F221" i="1"/>
  <c r="F220" i="1"/>
  <c r="F219" i="1"/>
  <c r="F218" i="1"/>
  <c r="F217" i="1"/>
  <c r="F215" i="1"/>
  <c r="F214" i="1"/>
  <c r="F213" i="1"/>
  <c r="F212" i="1"/>
  <c r="F211" i="1"/>
  <c r="F210" i="1"/>
  <c r="F209" i="1"/>
  <c r="F208" i="1"/>
  <c r="F207" i="1"/>
  <c r="F206" i="1"/>
  <c r="F203" i="1"/>
  <c r="F202" i="1"/>
  <c r="F201" i="1"/>
  <c r="F200" i="1"/>
  <c r="F199" i="1"/>
  <c r="F197" i="1"/>
  <c r="F193" i="1"/>
  <c r="F190" i="1"/>
  <c r="F189" i="1"/>
  <c r="F186" i="1"/>
  <c r="F185" i="1"/>
  <c r="F183" i="1"/>
  <c r="F182" i="1"/>
  <c r="F181" i="1"/>
  <c r="F180" i="1"/>
  <c r="F178" i="1"/>
  <c r="F177" i="1"/>
  <c r="F176" i="1"/>
  <c r="F172" i="1"/>
  <c r="F171" i="1"/>
  <c r="F170" i="1"/>
  <c r="F169" i="1"/>
  <c r="F168" i="1"/>
  <c r="F167" i="1"/>
  <c r="F164" i="1"/>
  <c r="F163" i="1"/>
  <c r="F162" i="1"/>
  <c r="F161" i="1"/>
  <c r="F159" i="1"/>
  <c r="F158" i="1"/>
  <c r="F157" i="1"/>
  <c r="F156" i="1"/>
  <c r="F155" i="1"/>
  <c r="F154" i="1"/>
  <c r="F153" i="1"/>
  <c r="F152" i="1"/>
  <c r="F150" i="1"/>
  <c r="F149" i="1"/>
  <c r="F148" i="1"/>
  <c r="F147" i="1"/>
  <c r="F146" i="1"/>
  <c r="F145" i="1"/>
  <c r="F143" i="1"/>
  <c r="F142" i="1"/>
  <c r="F140" i="1"/>
  <c r="F139" i="1"/>
  <c r="F138" i="1"/>
  <c r="F137" i="1"/>
  <c r="F135" i="1"/>
  <c r="F134" i="1"/>
  <c r="F133" i="1"/>
  <c r="F132" i="1"/>
  <c r="F129" i="1"/>
  <c r="F127" i="1"/>
  <c r="F126" i="1"/>
  <c r="F125" i="1"/>
  <c r="F124" i="1"/>
  <c r="F123" i="1"/>
  <c r="F121" i="1"/>
  <c r="F120" i="1"/>
  <c r="F119" i="1"/>
  <c r="F118" i="1"/>
  <c r="F117" i="1"/>
  <c r="F115" i="1"/>
  <c r="F114" i="1"/>
  <c r="F113" i="1"/>
  <c r="F111" i="1"/>
  <c r="F110" i="1"/>
  <c r="F109" i="1"/>
  <c r="F108" i="1"/>
  <c r="F107" i="1"/>
  <c r="F106" i="1"/>
  <c r="F105" i="1"/>
  <c r="F104" i="1"/>
  <c r="F102" i="1"/>
  <c r="F101" i="1"/>
  <c r="F100" i="1"/>
  <c r="F99" i="1"/>
  <c r="F98" i="1"/>
  <c r="F97" i="1"/>
  <c r="F96" i="1"/>
  <c r="F94" i="1"/>
  <c r="F93" i="1"/>
  <c r="F92" i="1"/>
  <c r="F91" i="1"/>
  <c r="F90" i="1"/>
  <c r="F88" i="1"/>
  <c r="F87" i="1"/>
  <c r="F86" i="1"/>
  <c r="F85" i="1"/>
  <c r="F82" i="1"/>
  <c r="F81" i="1"/>
  <c r="F79" i="1"/>
  <c r="F78" i="1"/>
  <c r="F74" i="1"/>
  <c r="F73" i="1"/>
  <c r="F72" i="1"/>
  <c r="F71" i="1"/>
  <c r="F70" i="1"/>
  <c r="F68" i="1"/>
  <c r="F66" i="1"/>
  <c r="F65" i="1"/>
  <c r="F64" i="1"/>
  <c r="F63" i="1"/>
  <c r="F62" i="1"/>
  <c r="F61" i="1"/>
  <c r="F60" i="1"/>
  <c r="F59" i="1"/>
  <c r="F57" i="1"/>
  <c r="F56" i="1"/>
  <c r="F44" i="1"/>
  <c r="F42" i="1"/>
  <c r="F25" i="1"/>
  <c r="C25" i="1" s="1"/>
  <c r="F24" i="1"/>
  <c r="F23" i="1"/>
  <c r="C23" i="1" s="1"/>
  <c r="F22" i="1"/>
  <c r="E290" i="1"/>
  <c r="E283" i="1"/>
  <c r="E281" i="1"/>
  <c r="E276" i="1"/>
  <c r="E272" i="1"/>
  <c r="E264" i="1"/>
  <c r="E260" i="1"/>
  <c r="E252" i="1"/>
  <c r="E251" i="1" s="1"/>
  <c r="E246" i="1"/>
  <c r="E238" i="1"/>
  <c r="E235" i="1"/>
  <c r="E233" i="1"/>
  <c r="E227" i="1"/>
  <c r="E216" i="1"/>
  <c r="E205" i="1"/>
  <c r="E198" i="1"/>
  <c r="E196" i="1" s="1"/>
  <c r="E192" i="1"/>
  <c r="E191" i="1" s="1"/>
  <c r="E188" i="1"/>
  <c r="E184" i="1"/>
  <c r="E179" i="1"/>
  <c r="E175" i="1"/>
  <c r="E166" i="1"/>
  <c r="E165" i="1" s="1"/>
  <c r="E160" i="1"/>
  <c r="E151" i="1"/>
  <c r="E144" i="1"/>
  <c r="E141" i="1"/>
  <c r="E136" i="1"/>
  <c r="E131" i="1"/>
  <c r="F128" i="1"/>
  <c r="E128" i="1"/>
  <c r="E122" i="1"/>
  <c r="E116" i="1"/>
  <c r="E112" i="1"/>
  <c r="E103" i="1"/>
  <c r="E95" i="1"/>
  <c r="E89" i="1"/>
  <c r="E84" i="1"/>
  <c r="E80" i="1"/>
  <c r="E77" i="1"/>
  <c r="E69" i="1"/>
  <c r="E67" i="1" s="1"/>
  <c r="E58" i="1"/>
  <c r="E55" i="1"/>
  <c r="E43" i="1"/>
  <c r="E41" i="1"/>
  <c r="E21" i="1"/>
  <c r="C56" i="1" l="1"/>
  <c r="C22" i="1"/>
  <c r="C61" i="1"/>
  <c r="C65" i="1"/>
  <c r="C71" i="1"/>
  <c r="C78" i="1"/>
  <c r="C85" i="1"/>
  <c r="C90" i="1"/>
  <c r="C94" i="1"/>
  <c r="C99" i="1"/>
  <c r="C104" i="1"/>
  <c r="C108" i="1"/>
  <c r="C113" i="1"/>
  <c r="C118" i="1"/>
  <c r="C123" i="1"/>
  <c r="C127" i="1"/>
  <c r="C134" i="1"/>
  <c r="C139" i="1"/>
  <c r="C145" i="1"/>
  <c r="C149" i="1"/>
  <c r="C154" i="1"/>
  <c r="C158" i="1"/>
  <c r="C163" i="1"/>
  <c r="C169" i="1"/>
  <c r="C176" i="1"/>
  <c r="C181" i="1"/>
  <c r="C186" i="1"/>
  <c r="C197" i="1"/>
  <c r="C202" i="1"/>
  <c r="C208" i="1"/>
  <c r="C212" i="1"/>
  <c r="C217" i="1"/>
  <c r="C221" i="1"/>
  <c r="C225" i="1"/>
  <c r="C232" i="1"/>
  <c r="C239" i="1"/>
  <c r="C243" i="1"/>
  <c r="C248" i="1"/>
  <c r="C254" i="1"/>
  <c r="C258" i="1"/>
  <c r="C265" i="1"/>
  <c r="C271" i="1"/>
  <c r="C277" i="1"/>
  <c r="C292" i="1"/>
  <c r="C296" i="1"/>
  <c r="C60" i="1"/>
  <c r="C64" i="1"/>
  <c r="C70" i="1"/>
  <c r="C74" i="1"/>
  <c r="C82" i="1"/>
  <c r="C88" i="1"/>
  <c r="C93" i="1"/>
  <c r="C98" i="1"/>
  <c r="C102" i="1"/>
  <c r="C107" i="1"/>
  <c r="C111" i="1"/>
  <c r="C117" i="1"/>
  <c r="C121" i="1"/>
  <c r="C126" i="1"/>
  <c r="C133" i="1"/>
  <c r="C138" i="1"/>
  <c r="C143" i="1"/>
  <c r="C148" i="1"/>
  <c r="C153" i="1"/>
  <c r="C157" i="1"/>
  <c r="C162" i="1"/>
  <c r="C168" i="1"/>
  <c r="C172" i="1"/>
  <c r="C180" i="1"/>
  <c r="C185" i="1"/>
  <c r="C201" i="1"/>
  <c r="C207" i="1"/>
  <c r="C211" i="1"/>
  <c r="C215" i="1"/>
  <c r="C220" i="1"/>
  <c r="C224" i="1"/>
  <c r="C229" i="1"/>
  <c r="C237" i="1"/>
  <c r="C242" i="1"/>
  <c r="C247" i="1"/>
  <c r="C253" i="1"/>
  <c r="C257" i="1"/>
  <c r="C263" i="1"/>
  <c r="C268" i="1"/>
  <c r="C275" i="1"/>
  <c r="C280" i="1"/>
  <c r="C291" i="1"/>
  <c r="C295" i="1"/>
  <c r="C128" i="1"/>
  <c r="C62" i="1"/>
  <c r="C66" i="1"/>
  <c r="C72" i="1"/>
  <c r="C79" i="1"/>
  <c r="C86" i="1"/>
  <c r="C91" i="1"/>
  <c r="C96" i="1"/>
  <c r="C100" i="1"/>
  <c r="C105" i="1"/>
  <c r="C109" i="1"/>
  <c r="C114" i="1"/>
  <c r="C119" i="1"/>
  <c r="C124" i="1"/>
  <c r="C129" i="1"/>
  <c r="C135" i="1"/>
  <c r="C140" i="1"/>
  <c r="C146" i="1"/>
  <c r="C150" i="1"/>
  <c r="C155" i="1"/>
  <c r="C159" i="1"/>
  <c r="C164" i="1"/>
  <c r="C170" i="1"/>
  <c r="C177" i="1"/>
  <c r="C182" i="1"/>
  <c r="C189" i="1"/>
  <c r="C199" i="1"/>
  <c r="C203" i="1"/>
  <c r="C209" i="1"/>
  <c r="C213" i="1"/>
  <c r="C218" i="1"/>
  <c r="C222" i="1"/>
  <c r="C226" i="1"/>
  <c r="C240" i="1"/>
  <c r="C244" i="1"/>
  <c r="C249" i="1"/>
  <c r="C255" i="1"/>
  <c r="C261" i="1"/>
  <c r="C266" i="1"/>
  <c r="C273" i="1"/>
  <c r="C278" i="1"/>
  <c r="C284" i="1"/>
  <c r="C293" i="1"/>
  <c r="C297" i="1"/>
  <c r="F281" i="1"/>
  <c r="C281" i="1" s="1"/>
  <c r="C282" i="1"/>
  <c r="F192" i="1"/>
  <c r="C193" i="1"/>
  <c r="F43" i="1"/>
  <c r="C43" i="1" s="1"/>
  <c r="C44" i="1"/>
  <c r="C24" i="1"/>
  <c r="C57" i="1"/>
  <c r="F233" i="1"/>
  <c r="C233" i="1" s="1"/>
  <c r="C234" i="1"/>
  <c r="F41" i="1"/>
  <c r="C41" i="1" s="1"/>
  <c r="C42" i="1"/>
  <c r="C59" i="1"/>
  <c r="C63" i="1"/>
  <c r="C68" i="1"/>
  <c r="C73" i="1"/>
  <c r="C81" i="1"/>
  <c r="C87" i="1"/>
  <c r="C92" i="1"/>
  <c r="C97" i="1"/>
  <c r="C101" i="1"/>
  <c r="C106" i="1"/>
  <c r="C110" i="1"/>
  <c r="C115" i="1"/>
  <c r="C120" i="1"/>
  <c r="C125" i="1"/>
  <c r="C132" i="1"/>
  <c r="C137" i="1"/>
  <c r="C142" i="1"/>
  <c r="C147" i="1"/>
  <c r="C152" i="1"/>
  <c r="C156" i="1"/>
  <c r="C161" i="1"/>
  <c r="C167" i="1"/>
  <c r="C171" i="1"/>
  <c r="C178" i="1"/>
  <c r="C183" i="1"/>
  <c r="C190" i="1"/>
  <c r="C200" i="1"/>
  <c r="C206" i="1"/>
  <c r="C210" i="1"/>
  <c r="C214" i="1"/>
  <c r="C219" i="1"/>
  <c r="C223" i="1"/>
  <c r="F227" i="1"/>
  <c r="C227" i="1" s="1"/>
  <c r="C228" i="1"/>
  <c r="C236" i="1"/>
  <c r="C241" i="1"/>
  <c r="C245" i="1"/>
  <c r="C250" i="1"/>
  <c r="C256" i="1"/>
  <c r="C262" i="1"/>
  <c r="C267" i="1"/>
  <c r="C274" i="1"/>
  <c r="C279" i="1"/>
  <c r="C285" i="1"/>
  <c r="C294" i="1"/>
  <c r="C298" i="1"/>
  <c r="L31" i="1"/>
  <c r="C31" i="1" s="1"/>
  <c r="C32" i="1"/>
  <c r="O289" i="1"/>
  <c r="O288" i="1" s="1"/>
  <c r="O270" i="1"/>
  <c r="N174" i="1"/>
  <c r="N173" i="1" s="1"/>
  <c r="N204" i="1"/>
  <c r="N195" i="1" s="1"/>
  <c r="L141" i="1"/>
  <c r="O130" i="1"/>
  <c r="N54" i="1"/>
  <c r="N53" i="1" s="1"/>
  <c r="N76" i="1"/>
  <c r="N130" i="1"/>
  <c r="O231" i="1"/>
  <c r="O174" i="1"/>
  <c r="O173" i="1" s="1"/>
  <c r="N270" i="1"/>
  <c r="N269" i="1" s="1"/>
  <c r="N187" i="1"/>
  <c r="K259" i="1"/>
  <c r="N20" i="1"/>
  <c r="N259" i="1"/>
  <c r="H20" i="1"/>
  <c r="H204" i="1"/>
  <c r="H195" i="1" s="1"/>
  <c r="K26" i="1"/>
  <c r="K20" i="1" s="1"/>
  <c r="L55" i="1"/>
  <c r="L84" i="1"/>
  <c r="L216" i="1"/>
  <c r="L260" i="1"/>
  <c r="O83" i="1"/>
  <c r="O259" i="1"/>
  <c r="O230" i="1" s="1"/>
  <c r="O204" i="1"/>
  <c r="O195" i="1" s="1"/>
  <c r="O20" i="1"/>
  <c r="H76" i="1"/>
  <c r="I112" i="1"/>
  <c r="I175" i="1"/>
  <c r="I276" i="1"/>
  <c r="K270" i="1"/>
  <c r="K269" i="1" s="1"/>
  <c r="L33" i="1"/>
  <c r="C33" i="1" s="1"/>
  <c r="L80" i="1"/>
  <c r="L95" i="1"/>
  <c r="L131" i="1"/>
  <c r="L160" i="1"/>
  <c r="L188" i="1"/>
  <c r="L187" i="1" s="1"/>
  <c r="L198" i="1"/>
  <c r="L196" i="1" s="1"/>
  <c r="L235" i="1"/>
  <c r="L272" i="1"/>
  <c r="L283" i="1"/>
  <c r="O269" i="1"/>
  <c r="O54" i="1"/>
  <c r="O53" i="1" s="1"/>
  <c r="O76" i="1"/>
  <c r="N83" i="1"/>
  <c r="N231" i="1"/>
  <c r="I188" i="1"/>
  <c r="I187" i="1" s="1"/>
  <c r="I283" i="1"/>
  <c r="I289" i="1" s="1"/>
  <c r="L27" i="1"/>
  <c r="C27" i="1" s="1"/>
  <c r="L69" i="1"/>
  <c r="L67" i="1" s="1"/>
  <c r="L77" i="1"/>
  <c r="L112" i="1"/>
  <c r="L122" i="1"/>
  <c r="L151" i="1"/>
  <c r="L166" i="1"/>
  <c r="L165" i="1" s="1"/>
  <c r="L179" i="1"/>
  <c r="L184" i="1"/>
  <c r="L238" i="1"/>
  <c r="L246" i="1"/>
  <c r="L252" i="1"/>
  <c r="L251" i="1" s="1"/>
  <c r="L290" i="1"/>
  <c r="O187" i="1"/>
  <c r="N289" i="1"/>
  <c r="N288" i="1" s="1"/>
  <c r="I55" i="1"/>
  <c r="I77" i="1"/>
  <c r="I198" i="1"/>
  <c r="I196" i="1" s="1"/>
  <c r="I216" i="1"/>
  <c r="I272" i="1"/>
  <c r="K54" i="1"/>
  <c r="K53" i="1" s="1"/>
  <c r="K76" i="1"/>
  <c r="L36" i="1"/>
  <c r="C36" i="1" s="1"/>
  <c r="K130" i="1"/>
  <c r="K187" i="1"/>
  <c r="L89" i="1"/>
  <c r="L103" i="1"/>
  <c r="L116" i="1"/>
  <c r="L136" i="1"/>
  <c r="L144" i="1"/>
  <c r="L175" i="1"/>
  <c r="L174" i="1" s="1"/>
  <c r="L205" i="1"/>
  <c r="L264" i="1"/>
  <c r="L276" i="1"/>
  <c r="F188" i="1"/>
  <c r="I80" i="1"/>
  <c r="I136" i="1"/>
  <c r="I141" i="1"/>
  <c r="I160" i="1"/>
  <c r="I184" i="1"/>
  <c r="I235" i="1"/>
  <c r="K174" i="1"/>
  <c r="K173" i="1" s="1"/>
  <c r="K204" i="1"/>
  <c r="K195" i="1" s="1"/>
  <c r="L58" i="1"/>
  <c r="L21" i="1"/>
  <c r="K83" i="1"/>
  <c r="K231" i="1"/>
  <c r="F112" i="1"/>
  <c r="F252" i="1"/>
  <c r="I58" i="1"/>
  <c r="I69" i="1"/>
  <c r="I67" i="1" s="1"/>
  <c r="I84" i="1"/>
  <c r="I95" i="1"/>
  <c r="I116" i="1"/>
  <c r="I122" i="1"/>
  <c r="I131" i="1"/>
  <c r="I151" i="1"/>
  <c r="I166" i="1"/>
  <c r="I165" i="1" s="1"/>
  <c r="I179" i="1"/>
  <c r="I205" i="1"/>
  <c r="I238" i="1"/>
  <c r="I246" i="1"/>
  <c r="I252" i="1"/>
  <c r="I251" i="1" s="1"/>
  <c r="I260" i="1"/>
  <c r="I264" i="1"/>
  <c r="I290" i="1"/>
  <c r="K289" i="1"/>
  <c r="K288" i="1" s="1"/>
  <c r="H174" i="1"/>
  <c r="H173" i="1" s="1"/>
  <c r="F55" i="1"/>
  <c r="F77" i="1"/>
  <c r="F166" i="1"/>
  <c r="F175" i="1"/>
  <c r="F179" i="1"/>
  <c r="F198" i="1"/>
  <c r="F216" i="1"/>
  <c r="F238" i="1"/>
  <c r="F264" i="1"/>
  <c r="C264" i="1" s="1"/>
  <c r="F272" i="1"/>
  <c r="F276" i="1"/>
  <c r="F283" i="1"/>
  <c r="H54" i="1"/>
  <c r="H53" i="1" s="1"/>
  <c r="H83" i="1"/>
  <c r="I89" i="1"/>
  <c r="I103" i="1"/>
  <c r="I144" i="1"/>
  <c r="F80" i="1"/>
  <c r="F136" i="1"/>
  <c r="F141" i="1"/>
  <c r="F160" i="1"/>
  <c r="F235" i="1"/>
  <c r="H130" i="1"/>
  <c r="H231" i="1"/>
  <c r="E289" i="1"/>
  <c r="E288" i="1" s="1"/>
  <c r="E231" i="1"/>
  <c r="F58" i="1"/>
  <c r="F69" i="1"/>
  <c r="F84" i="1"/>
  <c r="F89" i="1"/>
  <c r="F95" i="1"/>
  <c r="F103" i="1"/>
  <c r="F116" i="1"/>
  <c r="F122" i="1"/>
  <c r="F131" i="1"/>
  <c r="F144" i="1"/>
  <c r="F151" i="1"/>
  <c r="C151" i="1" s="1"/>
  <c r="F184" i="1"/>
  <c r="F205" i="1"/>
  <c r="F246" i="1"/>
  <c r="F260" i="1"/>
  <c r="F290" i="1"/>
  <c r="I20" i="1"/>
  <c r="H259" i="1"/>
  <c r="H270" i="1"/>
  <c r="H269" i="1" s="1"/>
  <c r="H289" i="1"/>
  <c r="H288" i="1" s="1"/>
  <c r="H187" i="1"/>
  <c r="E174" i="1"/>
  <c r="E173" i="1" s="1"/>
  <c r="E204" i="1"/>
  <c r="E195" i="1" s="1"/>
  <c r="E130" i="1"/>
  <c r="E83" i="1"/>
  <c r="F21" i="1"/>
  <c r="E54" i="1"/>
  <c r="E53" i="1" s="1"/>
  <c r="E76" i="1"/>
  <c r="E187" i="1"/>
  <c r="E259" i="1"/>
  <c r="E270" i="1"/>
  <c r="E269" i="1" s="1"/>
  <c r="E20" i="1"/>
  <c r="D41" i="1"/>
  <c r="C160" i="1" l="1"/>
  <c r="C216" i="1"/>
  <c r="N230" i="1"/>
  <c r="C246" i="1"/>
  <c r="C283" i="1"/>
  <c r="C175" i="1"/>
  <c r="C112" i="1"/>
  <c r="I270" i="1"/>
  <c r="I269" i="1" s="1"/>
  <c r="C144" i="1"/>
  <c r="C141" i="1"/>
  <c r="C238" i="1"/>
  <c r="C235" i="1"/>
  <c r="C77" i="1"/>
  <c r="C131" i="1"/>
  <c r="C95" i="1"/>
  <c r="C58" i="1"/>
  <c r="C136" i="1"/>
  <c r="C276" i="1"/>
  <c r="C290" i="1"/>
  <c r="C184" i="1"/>
  <c r="C122" i="1"/>
  <c r="C80" i="1"/>
  <c r="C272" i="1"/>
  <c r="C260" i="1"/>
  <c r="C116" i="1"/>
  <c r="C55" i="1"/>
  <c r="C21" i="1"/>
  <c r="C103" i="1"/>
  <c r="C84" i="1"/>
  <c r="F67" i="1"/>
  <c r="C67" i="1" s="1"/>
  <c r="C69" i="1"/>
  <c r="F204" i="1"/>
  <c r="C205" i="1"/>
  <c r="F165" i="1"/>
  <c r="C165" i="1" s="1"/>
  <c r="C166" i="1"/>
  <c r="C188" i="1"/>
  <c r="F191" i="1"/>
  <c r="C191" i="1" s="1"/>
  <c r="C192" i="1"/>
  <c r="C89" i="1"/>
  <c r="F196" i="1"/>
  <c r="C196" i="1" s="1"/>
  <c r="C198" i="1"/>
  <c r="C179" i="1"/>
  <c r="F251" i="1"/>
  <c r="C251" i="1" s="1"/>
  <c r="C252" i="1"/>
  <c r="L76" i="1"/>
  <c r="H75" i="1"/>
  <c r="H52" i="1" s="1"/>
  <c r="L231" i="1"/>
  <c r="F54" i="1"/>
  <c r="K230" i="1"/>
  <c r="K194" i="1" s="1"/>
  <c r="L54" i="1"/>
  <c r="L53" i="1" s="1"/>
  <c r="L204" i="1"/>
  <c r="L195" i="1" s="1"/>
  <c r="N75" i="1"/>
  <c r="N52" i="1" s="1"/>
  <c r="I231" i="1"/>
  <c r="I130" i="1"/>
  <c r="O75" i="1"/>
  <c r="O52" i="1" s="1"/>
  <c r="F289" i="1"/>
  <c r="L173" i="1"/>
  <c r="F270" i="1"/>
  <c r="F76" i="1"/>
  <c r="I174" i="1"/>
  <c r="I173" i="1" s="1"/>
  <c r="L83" i="1"/>
  <c r="I288" i="1"/>
  <c r="I54" i="1"/>
  <c r="I53" i="1" s="1"/>
  <c r="L289" i="1"/>
  <c r="L288" i="1" s="1"/>
  <c r="L259" i="1"/>
  <c r="I76" i="1"/>
  <c r="N194" i="1"/>
  <c r="L270" i="1"/>
  <c r="L269" i="1" s="1"/>
  <c r="L26" i="1"/>
  <c r="I204" i="1"/>
  <c r="I195" i="1" s="1"/>
  <c r="H230" i="1"/>
  <c r="I259" i="1"/>
  <c r="L130" i="1"/>
  <c r="O194" i="1"/>
  <c r="F231" i="1"/>
  <c r="K75" i="1"/>
  <c r="K52" i="1" s="1"/>
  <c r="F130" i="1"/>
  <c r="F174" i="1"/>
  <c r="E230" i="1"/>
  <c r="E194" i="1" s="1"/>
  <c r="F259" i="1"/>
  <c r="F83" i="1"/>
  <c r="I83" i="1"/>
  <c r="E75" i="1"/>
  <c r="E52" i="1" s="1"/>
  <c r="F20" i="1"/>
  <c r="J276" i="1"/>
  <c r="M276" i="1"/>
  <c r="G276" i="1"/>
  <c r="D276" i="1"/>
  <c r="C231" i="1" l="1"/>
  <c r="C76" i="1"/>
  <c r="F187" i="1"/>
  <c r="C187" i="1" s="1"/>
  <c r="F195" i="1"/>
  <c r="C195" i="1" s="1"/>
  <c r="C259" i="1"/>
  <c r="C130" i="1"/>
  <c r="C83" i="1"/>
  <c r="F173" i="1"/>
  <c r="C173" i="1" s="1"/>
  <c r="C174" i="1"/>
  <c r="F288" i="1"/>
  <c r="C288" i="1" s="1"/>
  <c r="C289" i="1"/>
  <c r="F53" i="1"/>
  <c r="C53" i="1" s="1"/>
  <c r="C54" i="1"/>
  <c r="C204" i="1"/>
  <c r="F269" i="1"/>
  <c r="C269" i="1" s="1"/>
  <c r="C270" i="1"/>
  <c r="L20" i="1"/>
  <c r="C20" i="1" s="1"/>
  <c r="C26" i="1"/>
  <c r="N51" i="1"/>
  <c r="N50" i="1" s="1"/>
  <c r="O286" i="1"/>
  <c r="N286" i="1"/>
  <c r="H286" i="1"/>
  <c r="H194" i="1"/>
  <c r="H51" i="1" s="1"/>
  <c r="H287" i="1" s="1"/>
  <c r="O51" i="1"/>
  <c r="O287" i="1" s="1"/>
  <c r="L230" i="1"/>
  <c r="L194" i="1" s="1"/>
  <c r="I230" i="1"/>
  <c r="I194" i="1" s="1"/>
  <c r="K286" i="1"/>
  <c r="E286" i="1"/>
  <c r="L75" i="1"/>
  <c r="L52" i="1" s="1"/>
  <c r="I75" i="1"/>
  <c r="F230" i="1"/>
  <c r="F75" i="1"/>
  <c r="K51" i="1"/>
  <c r="K50" i="1" s="1"/>
  <c r="E51" i="1"/>
  <c r="F52" i="1" l="1"/>
  <c r="C75" i="1"/>
  <c r="F194" i="1"/>
  <c r="C194" i="1" s="1"/>
  <c r="C230" i="1"/>
  <c r="O50" i="1"/>
  <c r="N287" i="1"/>
  <c r="L51" i="1"/>
  <c r="L50" i="1" s="1"/>
  <c r="F286" i="1"/>
  <c r="I286" i="1"/>
  <c r="I52" i="1"/>
  <c r="I51" i="1" s="1"/>
  <c r="I50" i="1" s="1"/>
  <c r="L286" i="1"/>
  <c r="H50" i="1"/>
  <c r="K287" i="1"/>
  <c r="E50" i="1"/>
  <c r="E287" i="1"/>
  <c r="F51" i="1" l="1"/>
  <c r="F50" i="1" s="1"/>
  <c r="C50" i="1" s="1"/>
  <c r="C286" i="1"/>
  <c r="C52" i="1"/>
  <c r="L287" i="1"/>
  <c r="I287" i="1"/>
  <c r="M272" i="1"/>
  <c r="J272" i="1"/>
  <c r="G272" i="1"/>
  <c r="D272" i="1"/>
  <c r="F287" i="1" l="1"/>
  <c r="C287" i="1" s="1"/>
  <c r="C51" i="1"/>
  <c r="M281" i="1"/>
  <c r="J281" i="1"/>
  <c r="G281" i="1"/>
  <c r="D281" i="1"/>
  <c r="M290" i="1" l="1"/>
  <c r="J290" i="1"/>
  <c r="G290" i="1"/>
  <c r="D290" i="1"/>
  <c r="M283" i="1"/>
  <c r="J283" i="1"/>
  <c r="G283" i="1"/>
  <c r="D283" i="1"/>
  <c r="M270" i="1"/>
  <c r="M269" i="1" s="1"/>
  <c r="M264" i="1"/>
  <c r="J264" i="1"/>
  <c r="G264" i="1"/>
  <c r="D264" i="1"/>
  <c r="M260" i="1"/>
  <c r="J260" i="1"/>
  <c r="G260" i="1"/>
  <c r="D260" i="1"/>
  <c r="M252" i="1"/>
  <c r="M251" i="1" s="1"/>
  <c r="J252" i="1"/>
  <c r="J251" i="1" s="1"/>
  <c r="G252" i="1"/>
  <c r="G251" i="1" s="1"/>
  <c r="D252" i="1"/>
  <c r="D251" i="1" s="1"/>
  <c r="M246" i="1"/>
  <c r="J246" i="1"/>
  <c r="G246" i="1"/>
  <c r="D246" i="1"/>
  <c r="M238" i="1"/>
  <c r="J238" i="1"/>
  <c r="G238" i="1"/>
  <c r="D238" i="1"/>
  <c r="M235" i="1"/>
  <c r="J235" i="1"/>
  <c r="G235" i="1"/>
  <c r="D235" i="1"/>
  <c r="M233" i="1"/>
  <c r="J233" i="1"/>
  <c r="G233" i="1"/>
  <c r="D233" i="1"/>
  <c r="M227" i="1"/>
  <c r="J227" i="1"/>
  <c r="G227" i="1"/>
  <c r="D227" i="1"/>
  <c r="M216" i="1"/>
  <c r="J216" i="1"/>
  <c r="G216" i="1"/>
  <c r="M205" i="1"/>
  <c r="J205" i="1"/>
  <c r="G205" i="1"/>
  <c r="D205" i="1"/>
  <c r="M198" i="1"/>
  <c r="M196" i="1" s="1"/>
  <c r="J198" i="1"/>
  <c r="G198" i="1"/>
  <c r="G196" i="1" s="1"/>
  <c r="D198" i="1"/>
  <c r="D196" i="1" s="1"/>
  <c r="M192" i="1"/>
  <c r="M191" i="1" s="1"/>
  <c r="J192" i="1"/>
  <c r="G192" i="1"/>
  <c r="G191" i="1" s="1"/>
  <c r="D192" i="1"/>
  <c r="D191" i="1" s="1"/>
  <c r="M188" i="1"/>
  <c r="J188" i="1"/>
  <c r="G188" i="1"/>
  <c r="D188" i="1"/>
  <c r="M184" i="1"/>
  <c r="J184" i="1"/>
  <c r="G184" i="1"/>
  <c r="D184" i="1"/>
  <c r="M179" i="1"/>
  <c r="J179" i="1"/>
  <c r="G179" i="1"/>
  <c r="D179" i="1"/>
  <c r="M175" i="1"/>
  <c r="J175" i="1"/>
  <c r="G175" i="1"/>
  <c r="D175" i="1"/>
  <c r="M166" i="1"/>
  <c r="M165" i="1" s="1"/>
  <c r="J166" i="1"/>
  <c r="J165" i="1" s="1"/>
  <c r="G166" i="1"/>
  <c r="G165" i="1" s="1"/>
  <c r="D166" i="1"/>
  <c r="D165" i="1" s="1"/>
  <c r="M160" i="1"/>
  <c r="J160" i="1"/>
  <c r="G160" i="1"/>
  <c r="D160" i="1"/>
  <c r="M151" i="1"/>
  <c r="J151" i="1"/>
  <c r="G151" i="1"/>
  <c r="D151" i="1"/>
  <c r="M144" i="1"/>
  <c r="J144" i="1"/>
  <c r="G144" i="1"/>
  <c r="D144" i="1"/>
  <c r="M141" i="1"/>
  <c r="J141" i="1"/>
  <c r="G141" i="1"/>
  <c r="D141" i="1"/>
  <c r="M136" i="1"/>
  <c r="J136" i="1"/>
  <c r="G136" i="1"/>
  <c r="D136" i="1"/>
  <c r="M131" i="1"/>
  <c r="J131" i="1"/>
  <c r="G131" i="1"/>
  <c r="D131" i="1"/>
  <c r="M128" i="1"/>
  <c r="J128" i="1"/>
  <c r="G128" i="1"/>
  <c r="D128" i="1"/>
  <c r="M122" i="1"/>
  <c r="J122" i="1"/>
  <c r="G122" i="1"/>
  <c r="D122" i="1"/>
  <c r="M116" i="1"/>
  <c r="J116" i="1"/>
  <c r="G116" i="1"/>
  <c r="D116" i="1"/>
  <c r="M112" i="1"/>
  <c r="J112" i="1"/>
  <c r="G112" i="1"/>
  <c r="D112" i="1"/>
  <c r="M103" i="1"/>
  <c r="J103" i="1"/>
  <c r="G103" i="1"/>
  <c r="D103" i="1"/>
  <c r="M95" i="1"/>
  <c r="J95" i="1"/>
  <c r="G95" i="1"/>
  <c r="D95" i="1"/>
  <c r="M89" i="1"/>
  <c r="J89" i="1"/>
  <c r="G89" i="1"/>
  <c r="D89" i="1"/>
  <c r="M84" i="1"/>
  <c r="J84" i="1"/>
  <c r="G84" i="1"/>
  <c r="D84" i="1"/>
  <c r="M80" i="1"/>
  <c r="J80" i="1"/>
  <c r="G80" i="1"/>
  <c r="D80" i="1"/>
  <c r="M77" i="1"/>
  <c r="J77" i="1"/>
  <c r="G77" i="1"/>
  <c r="D77" i="1"/>
  <c r="G69" i="1"/>
  <c r="G67" i="1" s="1"/>
  <c r="M69" i="1"/>
  <c r="M67" i="1" s="1"/>
  <c r="J69" i="1"/>
  <c r="J67" i="1" s="1"/>
  <c r="D69" i="1"/>
  <c r="D67" i="1" s="1"/>
  <c r="M58" i="1"/>
  <c r="J58" i="1"/>
  <c r="G58" i="1"/>
  <c r="D58" i="1"/>
  <c r="G55" i="1"/>
  <c r="M55" i="1"/>
  <c r="J55" i="1"/>
  <c r="D55" i="1"/>
  <c r="M45" i="1"/>
  <c r="J43" i="1"/>
  <c r="G43" i="1"/>
  <c r="D43" i="1"/>
  <c r="J36" i="1"/>
  <c r="J33" i="1"/>
  <c r="J31" i="1"/>
  <c r="J27" i="1"/>
  <c r="M21" i="1"/>
  <c r="J21" i="1"/>
  <c r="G21" i="1"/>
  <c r="D21" i="1"/>
  <c r="D76" i="1" l="1"/>
  <c r="D20" i="1"/>
  <c r="G76" i="1"/>
  <c r="J76" i="1"/>
  <c r="G130" i="1"/>
  <c r="J54" i="1"/>
  <c r="J53" i="1" s="1"/>
  <c r="M54" i="1"/>
  <c r="M53" i="1" s="1"/>
  <c r="D289" i="1"/>
  <c r="D288" i="1" s="1"/>
  <c r="D270" i="1"/>
  <c r="D269" i="1" s="1"/>
  <c r="D259" i="1"/>
  <c r="J204" i="1"/>
  <c r="G174" i="1"/>
  <c r="G173" i="1" s="1"/>
  <c r="M174" i="1"/>
  <c r="M173" i="1" s="1"/>
  <c r="J259" i="1"/>
  <c r="D54" i="1"/>
  <c r="D53" i="1" s="1"/>
  <c r="G259" i="1"/>
  <c r="J289" i="1"/>
  <c r="J288" i="1" s="1"/>
  <c r="J174" i="1"/>
  <c r="J173" i="1" s="1"/>
  <c r="G187" i="1"/>
  <c r="D231" i="1"/>
  <c r="M83" i="1"/>
  <c r="D187" i="1"/>
  <c r="M231" i="1"/>
  <c r="M130" i="1"/>
  <c r="M289" i="1"/>
  <c r="M288" i="1" s="1"/>
  <c r="M204" i="1"/>
  <c r="M195" i="1" s="1"/>
  <c r="M20" i="1"/>
  <c r="M259" i="1"/>
  <c r="G270" i="1"/>
  <c r="G269" i="1" s="1"/>
  <c r="G289" i="1"/>
  <c r="G288" i="1" s="1"/>
  <c r="M76" i="1"/>
  <c r="J83" i="1"/>
  <c r="J231" i="1"/>
  <c r="J270" i="1"/>
  <c r="J269" i="1" s="1"/>
  <c r="G204" i="1"/>
  <c r="G195" i="1" s="1"/>
  <c r="D130" i="1"/>
  <c r="G83" i="1"/>
  <c r="G54" i="1"/>
  <c r="G53" i="1" s="1"/>
  <c r="D216" i="1"/>
  <c r="D83" i="1"/>
  <c r="J196" i="1"/>
  <c r="J130" i="1"/>
  <c r="M187" i="1"/>
  <c r="J191" i="1"/>
  <c r="J187" i="1" s="1"/>
  <c r="G231" i="1"/>
  <c r="G20" i="1"/>
  <c r="J26" i="1"/>
  <c r="D174" i="1"/>
  <c r="G75" i="1" l="1"/>
  <c r="G52" i="1" s="1"/>
  <c r="J75" i="1"/>
  <c r="J52" i="1" s="1"/>
  <c r="M75" i="1"/>
  <c r="M52" i="1" s="1"/>
  <c r="D230" i="1"/>
  <c r="J230" i="1"/>
  <c r="M230" i="1"/>
  <c r="M194" i="1" s="1"/>
  <c r="D204" i="1"/>
  <c r="J20" i="1"/>
  <c r="D75" i="1"/>
  <c r="D173" i="1"/>
  <c r="J195" i="1"/>
  <c r="G230" i="1"/>
  <c r="M286" i="1" l="1"/>
  <c r="M51" i="1"/>
  <c r="M287" i="1" s="1"/>
  <c r="D195" i="1"/>
  <c r="D286" i="1" s="1"/>
  <c r="D52" i="1"/>
  <c r="G286" i="1"/>
  <c r="G194" i="1"/>
  <c r="G51" i="1" s="1"/>
  <c r="J194" i="1"/>
  <c r="J51" i="1" s="1"/>
  <c r="J286" i="1"/>
  <c r="M50" i="1" l="1"/>
  <c r="D194" i="1"/>
  <c r="D51" i="1" s="1"/>
  <c r="D50" i="1" s="1"/>
  <c r="J50" i="1"/>
  <c r="J287" i="1"/>
  <c r="G287" i="1"/>
  <c r="G50" i="1"/>
  <c r="D287" i="1" l="1"/>
  <c r="F12" i="35"/>
</calcChain>
</file>

<file path=xl/comments1.xml><?xml version="1.0" encoding="utf-8"?>
<comments xmlns="http://schemas.openxmlformats.org/spreadsheetml/2006/main">
  <authors>
    <author>Vita Madjare</author>
  </authors>
  <commentList>
    <comment ref="A76" authorId="0">
      <text>
        <r>
          <rPr>
            <b/>
            <sz val="9"/>
            <color indexed="81"/>
            <rFont val="Tahoma"/>
            <family val="2"/>
            <charset val="186"/>
          </rPr>
          <t>Vita Madjare:</t>
        </r>
        <r>
          <rPr>
            <sz val="9"/>
            <color indexed="81"/>
            <rFont val="Tahoma"/>
            <family val="2"/>
            <charset val="186"/>
          </rPr>
          <t xml:space="preserve">
Šāda summa ir pēc 16.12.sēdes grozījumiem</t>
        </r>
      </text>
    </comment>
    <comment ref="I92" authorId="0">
      <text>
        <r>
          <rPr>
            <b/>
            <sz val="9"/>
            <color indexed="81"/>
            <rFont val="Tahoma"/>
            <family val="2"/>
            <charset val="186"/>
          </rPr>
          <t>Vita Madjare:</t>
        </r>
        <r>
          <rPr>
            <sz val="9"/>
            <color indexed="81"/>
            <rFont val="Tahoma"/>
            <family val="2"/>
            <charset val="186"/>
          </rPr>
          <t xml:space="preserve">
precizēt summas, jo daļa tika atmaksāta 2016.gadā kā ERAF fianansējums (18.04.2016) Tad arī tika pilnībā dzēsts kredīts Nr.A2/15/129</t>
        </r>
      </text>
    </comment>
    <comment ref="C110" author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<sst xmlns="http://schemas.openxmlformats.org/spreadsheetml/2006/main" count="18228" uniqueCount="1288">
  <si>
    <t>Budžeta finansēta institūcija</t>
  </si>
  <si>
    <t>Reģistrācijas Nr.</t>
  </si>
  <si>
    <t>Adrese</t>
  </si>
  <si>
    <t>Funkcionālās klasifikācijas kods</t>
  </si>
  <si>
    <t>Programma</t>
  </si>
  <si>
    <t>Konta Nr.</t>
  </si>
  <si>
    <t>pamatbudžetam</t>
  </si>
  <si>
    <t>Valsts budžeta transfertiem</t>
  </si>
  <si>
    <t>projektiem</t>
  </si>
  <si>
    <t>maksas pakalpojumiem</t>
  </si>
  <si>
    <t>ziedojumiem, dāvinājumiem</t>
  </si>
  <si>
    <t>Budžeta klasifikācijas                                                         kods</t>
  </si>
  <si>
    <t>Rādītāju nosaukumi</t>
  </si>
  <si>
    <t>Kopā</t>
  </si>
  <si>
    <t>Pamatbudžets</t>
  </si>
  <si>
    <t>Maksas pakalpojumi</t>
  </si>
  <si>
    <t>Ziedojumi, dāvinājumi</t>
  </si>
  <si>
    <t>1</t>
  </si>
  <si>
    <t xml:space="preserve">  I   IEŅĒMUMI</t>
  </si>
  <si>
    <t>Ieņēmumi pavisam kopā, t.sk.:</t>
  </si>
  <si>
    <t>Atlikums gada sākumā, t.sk:</t>
  </si>
  <si>
    <t>F21010000   kasē</t>
  </si>
  <si>
    <t>F22010000 bankā</t>
  </si>
  <si>
    <t>X</t>
  </si>
  <si>
    <t>Ieņēmumi no citiem avotiem saskaņā ar noslēgtajiem līgumiem</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</si>
  <si>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</si>
  <si>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</si>
  <si>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</si>
  <si>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</si>
  <si>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</si>
  <si>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</si>
  <si>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</si>
  <si>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no kustamā īpašuma iznomāšanas</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</si>
  <si>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</si>
  <si>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</si>
  <si>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</si>
  <si>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</si>
  <si>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</si>
  <si>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</si>
  <si>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</si>
  <si>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</si>
  <si>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</si>
  <si>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</si>
  <si>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</si>
  <si>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</si>
  <si>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</si>
  <si>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</si>
  <si>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</si>
  <si>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</si>
  <si>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</si>
  <si>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</si>
  <si>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</si>
  <si>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</si>
  <si>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</si>
  <si>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</si>
  <si>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</si>
  <si>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</si>
  <si>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</si>
  <si>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</si>
  <si>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</si>
  <si>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sociālās apdrošin. obligātās iemaksas</t>
  </si>
  <si>
    <t>Darba devēja pabalsti, kompensācijas un citi maksājumi</t>
  </si>
  <si>
    <t>Mācību maksas kompensācija</t>
  </si>
  <si>
    <t>Uzturdevas kompensācija</t>
  </si>
  <si>
    <t>Darba devēja izdevumi veselības, dzīvības un nelaimes gadījumu apdrošināšanai</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</si>
  <si>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</si>
  <si>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</si>
  <si>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</si>
  <si>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</si>
  <si>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</si>
  <si>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</si>
  <si>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</si>
  <si>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Pasta, telefona un citi sakaru pakalpojumi</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</si>
  <si>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</si>
  <si>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</si>
  <si>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</si>
  <si>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</si>
  <si>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</si>
  <si>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ūdeni un kanalizāciju</t>
  </si>
  <si>
    <t>Izdevumi par elektroenerģiju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</si>
  <si>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</si>
  <si>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</si>
  <si>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</si>
  <si>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</si>
  <si>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</si>
  <si>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</si>
  <si>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apmācību pakalpojumiem</t>
  </si>
  <si>
    <t>Bankas komisija, pakalpojumi</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</si>
  <si>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</si>
  <si>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</si>
  <si>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</si>
  <si>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</si>
  <si>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</si>
  <si>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</si>
  <si>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</si>
  <si>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</si>
  <si>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</si>
  <si>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</si>
  <si>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</si>
  <si>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</si>
  <si>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</si>
  <si>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</si>
  <si>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</si>
  <si>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</si>
  <si>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</si>
  <si>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</si>
  <si>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</si>
  <si>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</si>
  <si>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</si>
  <si>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Pašvaldību līdzekļi neparedzētiem gadījumiem</t>
  </si>
  <si>
    <t>Izdevumi juridiskās palīdzības sniedzējiem un zvērinātiem tiesu izpildītājiem</t>
  </si>
  <si>
    <t>Pārējie iepriekš neklasificētie pakalpojumu veidi</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</si>
  <si>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</si>
  <si>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</si>
  <si>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</si>
  <si>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</si>
  <si>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</si>
  <si>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</si>
  <si>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Kurināmais un enerģētiskie  materiāli</t>
  </si>
  <si>
    <t>Kurināmais</t>
  </si>
  <si>
    <t>Degviela</t>
  </si>
  <si>
    <t>Pārējie enerģētiskie materiāli</t>
  </si>
  <si>
    <t>Materiāli un izejvielas palīgražošanai</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</si>
  <si>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</si>
  <si>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</si>
  <si>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</si>
  <si>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</si>
  <si>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</si>
  <si>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</si>
  <si>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</si>
  <si>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</si>
  <si>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</si>
  <si>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</si>
  <si>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</si>
  <si>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</si>
  <si>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</si>
  <si>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</si>
  <si>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 naudā</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</si>
  <si>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</si>
  <si>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</si>
  <si>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</si>
  <si>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</si>
  <si>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t>
  </si>
  <si>
    <t>Pārējie specifiskas lietošanas materiāli un inventārs</t>
  </si>
  <si>
    <t>Pārējās preces</t>
  </si>
  <si>
    <t>Izdevumi periodikas iegādei</t>
  </si>
  <si>
    <t>Budžeta iestāžu nodokļu, nodevu un naudas sodu maksājumi</t>
  </si>
  <si>
    <t>Budžeta iestāžu nodokļu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</si>
  <si>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</si>
  <si>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</si>
  <si>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</si>
  <si>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</si>
  <si>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Budžeta iestāžu naudas sodu maksājumi</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</si>
  <si>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</si>
  <si>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</si>
  <si>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</si>
  <si>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</si>
  <si>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</si>
  <si>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</si>
  <si>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</si>
  <si>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</si>
  <si>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</si>
  <si>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</si>
  <si>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</si>
  <si>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</si>
  <si>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</si>
  <si>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</si>
  <si>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</si>
  <si>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</si>
  <si>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</si>
  <si>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</si>
  <si>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</si>
  <si>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</si>
  <si>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</si>
  <si>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</si>
  <si>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</si>
  <si>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</si>
  <si>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</si>
  <si>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</si>
  <si>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</si>
  <si>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</si>
  <si>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</si>
  <si>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</si>
  <si>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</si>
  <si>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</si>
  <si>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ēkas un būves</t>
  </si>
  <si>
    <t>Dzīvojamās ēkas</t>
  </si>
  <si>
    <t>Nedzīvojamās ēkas</t>
  </si>
  <si>
    <t>Transporta būves</t>
  </si>
  <si>
    <t>Zeme zem ēkām un būvēm</t>
  </si>
  <si>
    <t>Kultivētā zeme</t>
  </si>
  <si>
    <t>Atpūtai un izklaidei izmantojamā zeme</t>
  </si>
  <si>
    <t>Pārējā zeme</t>
  </si>
  <si>
    <t>Celtnes un 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</si>
  <si>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</si>
  <si>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</si>
  <si>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</si>
  <si>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</si>
  <si>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</si>
  <si>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</si>
  <si>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</si>
  <si>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</si>
  <si>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</si>
  <si>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</si>
  <si>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</si>
  <si>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</si>
  <si>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</si>
  <si>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</si>
  <si>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</si>
  <si>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</si>
  <si>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</si>
  <si>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</si>
  <si>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</si>
  <si>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</si>
  <si>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</si>
  <si>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</si>
  <si>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</si>
  <si>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</si>
  <si>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</si>
  <si>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</si>
  <si>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</si>
  <si>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vienreizējie pabalsti naudā ārkārtas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</si>
  <si>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</si>
  <si>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</si>
  <si>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</si>
  <si>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</si>
  <si>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</si>
  <si>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</si>
  <si>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</si>
  <si>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</si>
  <si>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</si>
  <si>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</si>
  <si>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Pabalsti ēdināšanai natūrā</t>
  </si>
  <si>
    <t>Pašvaldības vienreizējie pabalsti natūrā ārkārtas situācijā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</si>
  <si>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</si>
  <si>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</si>
  <si>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</si>
  <si>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</si>
  <si>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</si>
  <si>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</si>
  <si>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</si>
  <si>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Maksājumi iedzīvotājiem natūrā, naudas balvas, izdevumi pašvaldību brīvprātīgo iniciatīvu izpildei</t>
  </si>
  <si>
    <t>Maksājumi iedzīvotājiem natūrā</t>
  </si>
  <si>
    <t>Naudas balvas</t>
  </si>
  <si>
    <t>Izdevumi brīvprātīgo iniciatīvu izpildei</t>
  </si>
  <si>
    <t>Izsoles nodrošinājuma un citu maksājumu, kas saistīti ar dalību izsolēs, atmaksa</t>
  </si>
  <si>
    <t>Uzturēšanas izdevumu transferti, pašu resursu maksājumi, starptautiskā sadarbība</t>
  </si>
  <si>
    <t>Pašvaldību  uzturēšanas izdevumu transferti</t>
  </si>
  <si>
    <t>Pašvaldību  uzturēšanas izdevumu transferti citām pašvaldībām</t>
  </si>
  <si>
    <t>Pašvaldību uzturēšanas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</si>
  <si>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</si>
  <si>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</si>
  <si>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</si>
  <si>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</si>
  <si>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</si>
  <si>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Pašvaldības iemaksa pašvaldību finanšu izlīdzināšanas fondā</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</si>
  <si>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</si>
  <si>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</si>
  <si>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</si>
  <si>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</si>
  <si>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</si>
  <si>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</si>
  <si>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</si>
  <si>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</si>
  <si>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</si>
  <si>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</si>
  <si>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</si>
  <si>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</si>
  <si>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</si>
  <si>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</si>
  <si>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</si>
  <si>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</si>
  <si>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</si>
  <si>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</si>
  <si>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</si>
  <si>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</si>
  <si>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</si>
  <si>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</si>
  <si>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</si>
  <si>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</si>
  <si>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</si>
  <si>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</si>
  <si>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</si>
  <si>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</si>
  <si>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Starptautiskā sadarbība</t>
  </si>
  <si>
    <t>Pārējie pārskaitījumi ārvalstīm</t>
  </si>
  <si>
    <t>Subsīdijas un dotācijas komersantiem, biedrībām un nodibinājumiem, ostām un speciālajām ekonomiskajām zonām Eiropas Savienības politiku instrumentu un pārējās ārvalstu finanšu palīdzības līdzfinansēto projektu un (vai) pasākumu ietvaros</t>
  </si>
  <si>
    <t>Sociālās garantijas bāreņiem un audžuģimenēm natūrā</t>
  </si>
  <si>
    <t>Pārējā sociālā palīdzība  natūrā</t>
  </si>
  <si>
    <t>Izdevumi par siltumenerģiju, tai skaitā apkuri</t>
  </si>
  <si>
    <t>Ar brīvprātīgā darba veikšanu saistītie izdevumi</t>
  </si>
  <si>
    <t>Izdevumi par precēm iestādes administratīvās darbības nodrošināšanai un sabiedrisko attiecību īstenošanai</t>
  </si>
  <si>
    <t>Pašvaldības un tās iestāžu savstarpējie uzturēšanas izdevumu transferti</t>
  </si>
  <si>
    <t>IEŅĒMUMU UN IZDEVUMU TĀME 2018.GADAM</t>
  </si>
  <si>
    <t>Izdevumu tāme 2018.gadam</t>
  </si>
  <si>
    <t>Piemaksas, prēmijas un naudas balvas</t>
  </si>
  <si>
    <t>Darba devēja valsts soc. apdroš. obl. iemaksas, pabalsti un kompensācijas</t>
  </si>
  <si>
    <t>Darba devēja pabalsti un kompensācijas, no kuriem aprēķina iedzīvotāju ienākuma nodokli un valsts soc. apdroš. obl. iemaksas</t>
  </si>
  <si>
    <t>Darba devēja pabalsti un kompensācijas, no kā neaprēķina iedzīvotāju ienākuma nodokli un valsts soc. apdroš. obl. Iemaksas</t>
  </si>
  <si>
    <t>Izdevumi par atkritumu savākšanu, izvešanu no apdzīvotām vietām un teritorijām ārpus apdzīvotām vietām un atkritumu utilizāciju</t>
  </si>
  <si>
    <t>Profesionālās darbības civiltiesiskās atbildības apdrošināšanas izdevumi</t>
  </si>
  <si>
    <t>Maksājumi par saņemtajiem finanšu pakalpojumiem</t>
  </si>
  <si>
    <t>Zāles, ķimikālijas, laboratorijas preces, medicīniskās ierīces, medicīniskie instrumenti, laboratorijas dzīvnieki un to uzturēšana</t>
  </si>
  <si>
    <t>Pašvaldību sociālā palīdzība iedzīvotājiem natūrā</t>
  </si>
  <si>
    <t>Pašvaldības un tās iestāžu savstarpējie transferti</t>
  </si>
  <si>
    <t>Ieņēmumi no iestāžu sniegtajiem maksas pakalpojumiem un citi pašu ieņēmumi</t>
  </si>
  <si>
    <t>Ieņēmumi par telpu nomu</t>
  </si>
  <si>
    <t>Ieņēmumi par pārējiem sniegtajiem maksas pakalpojumiem</t>
  </si>
  <si>
    <t>Valsts un citu pašvaldību (iestāžu) budžeta transferti</t>
  </si>
  <si>
    <t>Pašvaldību uzturēšanas izdevumu transferti (izņemot atmaksas) uz valsts budžetu</t>
  </si>
  <si>
    <t>Pārējie iepriekš neklasificētie īpašiem mērķiem noteiktie ieņēmumi</t>
  </si>
  <si>
    <t>Pamatbudžets pirms priekšlikumiem</t>
  </si>
  <si>
    <t>Priekšlikumi izmaiņām pamatbudž. (+/-)</t>
  </si>
  <si>
    <t>Valsts un citu pašvaldību (iestāžu) budžeta transferti pirms priekšlikumiem</t>
  </si>
  <si>
    <t>Maksas pakalpojumi pirms priekšlikumiem</t>
  </si>
  <si>
    <t>Ziedojumi, dāvinājumi pirms priekšlikumiem</t>
  </si>
  <si>
    <t>Priekšlikumi izmaiņām ziedojumi, dāvinājumi (+/-)</t>
  </si>
  <si>
    <t>Priekšlikumi izmaiņām maksas pakalpojumi (+/-)</t>
  </si>
  <si>
    <t>Finanšu līdzekļu nepieciešamības pamatojums, aprēķini, atšifrējumi, ekonomijas vai samazinājuma iemesli</t>
  </si>
  <si>
    <t>Priekšlikumi izmaiņām Valsts u.c. pašvaldību (iestāžu) budž.transf. (+/-)</t>
  </si>
  <si>
    <t>Tāme Nr. 03.3.1.</t>
  </si>
  <si>
    <t>Jūrmalas pilsētas pašvaldības policija</t>
  </si>
  <si>
    <t>90000056554</t>
  </si>
  <si>
    <t>Dubultu prospekts 2, Jūrmala</t>
  </si>
  <si>
    <t>03.110.</t>
  </si>
  <si>
    <t>Iestādes uzturēšana un sabiedriskās kārtības nodrošināšana</t>
  </si>
  <si>
    <t>LV30PARX0002484572003</t>
  </si>
  <si>
    <t>LV54PARX0002484577003</t>
  </si>
  <si>
    <t>Skat. EKK 1221 skaidrojumu</t>
  </si>
  <si>
    <t xml:space="preserve"> </t>
  </si>
  <si>
    <t>Līdz gada beigām netiek plānoti kontrolpirkumi, pašvaldības policijas kompetencē esošos administratīvos pārkāpumu konstatēšanai.</t>
  </si>
  <si>
    <t>Nepieciešams papildus finansējums</t>
  </si>
  <si>
    <t>Saskaņā ar veiktajām iepirkuma procedūrām, ekonomija no spectērpu iegādes EUR 885.00 apmērā</t>
  </si>
  <si>
    <t>Saskaņā ar ar veiktajām iepirkuma procedūrām, ekonomija EUR 1500.00 apmērā no formas tērpu un speciālo apģērbu iegādes.</t>
  </si>
  <si>
    <t>Ekonomija no datortehnikas iegādes EUR 12.00 apmērā</t>
  </si>
  <si>
    <t>Nepieciešams finansējums valsts nodevai JPPP debitoru nodošanai Zvērinātiem tiesu izpildītajiem parāda piedziņai, Plāns EUR 3.00 x 200 gab. = EUR 600.00, ekonomija no EKK 2224 (EUR 500.00) un EKK 2279 (EUR 100.00)</t>
  </si>
  <si>
    <t>Nepieciešams papildus finansējums sešu ārštata amatu vienību atalgojuma darba devēja valsts sociālās apdroš. obligāto iemaksu veikšanai sakarā ar darba līgumu pagarināšanu līdz 31.12.2018</t>
  </si>
  <si>
    <t>Nepieciešams finansējums darbanespējas A lapu apmaksai no EKK 1119, EUR 300.00 apmērā</t>
  </si>
  <si>
    <t>Sakarā ar 01.03.2018.  ieviesto pakalpojumu, proti, atkritumu izvešanas maksas noteikšanu par to svaru, plānojas ekonomija. Plāns: EUR 60.00 x 8 mēn.= EUR 480.00 apmērā. (Atlikums uz 31.05.2018.) EUR 1177.00 - (plāns) EUR 480.00 =  EUR 697.00. Bet sakarā ar iespējamību atkritumu daudzumam mainīties, pašlaik tiek plānota ekonomija EUR 500.00</t>
  </si>
  <si>
    <t>Nepieciešams finansējums viena jauna retranslatora iegādei JPPP rāciju signāla pastiprināšanai, jo divi esošie retranslatori nenodrošina pilnvērtīgu JPPP darbu, nepietiekošs signāls traucē glābējiem sazināties ar dežūrdaļu informācijas apmaiņai (pārkāpumu fiksēšanai, pārkāpēju pārbaudei, neatliekamās medicīniskās palīdzības izsaukšanai, nodrošinot glābšanas darbus), kā arī traucē darbam mobilajai operatīvajai grupai pilsētas teritorijā (Valteri, Vaivari). Nepieciešams finansējums EUR 7300.00 apmērā, ekonomija no videokameru iegādes - EUR 112.00, papildus nepieciešams EUR 7188.00</t>
  </si>
  <si>
    <t>Nepieciešams finansējums viena jauna transportlīdzekļa iegādei, sakarā ar to, ka mobilā operatīvā grupa izmanto darbam 2006.gada ražojumu VW Transporter automašīnu, kuras odometra rādītājs nobraukumam šobrīd ir 297437. Automašīnas vizuālais izskats bojā pilsētas pašvaldības policijas tēlu (korozija, krāsas deformācija, periodiski nepieciešamie ieguldījumi remontā) un prasa finanšu līdzekļu ieguldījumus. Transportlīdzeklim jābūt aprīkotam ar GPS kontroles sistēmu, operatīvā transporta speciālo gaismas un skaņas signālierīci un trafarētu atbilstoši normatīvo aktu prasībām. Nepieciešams papildus finansējums EUR 33800.00 apmērā (pamatojoties uz 2018.gadā iegādātā transportlīdzekļa summu), Ekonomija no 2018.gadā iegādātā transportlīdzekļa EUR 1241.00, nepieciešams papildus EUR 32559.00 apmērā</t>
  </si>
  <si>
    <t xml:space="preserve">Izpildot JPD revīzijas un audita nodaļas 2018.gada 08.februāra ieteikumus par darbinieku resursu trūkumu caurlaižu sistēmas kontrolē, 19.02.2018. tika pieņemti darbā ar terminēto darba līgumu 6 lietveži (ārštata). Sakarā ar lielo darba apjomu, nepieciešams pagarināt darba līgumus līdz 2018.gada 31.decembrim. (Atalgojums maijs-decembris EUR 797.00 x 6 darbinieki x 8 mēn.) EUR 38256.00 + (Atvaļinājuma kompensācija EUR 38.26 x 17 dienas x 6 darbinieki) EUR 3903.00 - (Izmaksātais avanss par maiju) EUR 600.00 - (atlikums uz 31.05.2018. naudas līdzekļi EKK 1150) EUR 10925.00 = nepieciešams papildus finansējums EUR 30634.00 apmērā </t>
  </si>
  <si>
    <t>Optiskā kabeļa pievilkšana no Jūrmalas pilsētas domes puses (no 2018.gada 27.maija), ļauj nepagarināt līgumu ar Lattelekom, internets tiek nodrošināts no Jūrmalas pilsētas domes puse. Ekonomija no interneta pieslēguma Dubultu pr.2 (par 7 mēn. x EUR 411.10) - EUR 2880.00 apmērā. Jauna retranslatora iegādes gadījumā, interneta pieslēgumam ir pietiekoši līdzekļi.</t>
  </si>
  <si>
    <t>Nepieciešams finansējums printeru kārtridžu un papīra iegādei, sakarā ar lielu pārkāpumu daudzumu un nepieciešamību noformēt daudz administratīvo pārkāpumu lietu, t.sk. par Jūrmalas caurlaižu režīma pārkāpumiem  (plāns: papīrs 365 gab.xEUR 2.70; kārtridžs analogs 20 gab x EUR 16.55; kārtridžs analogs 20 gab.x EUR 9.20), nepieciešams finansējums EUR 1500.00 apmērā</t>
  </si>
  <si>
    <t>Nepieciešams finansējums 3 spiedogu iegādei (2 gab. x EUR 14.00, 1 gab. x EUR 12.00) EUR 40.00, viens speciālais spiedogs JPPP priekšniekam un divi Administratīvās nodaļas lietvežiem ar zīmi "Noraksts". Nepieciešams finansējums 2 printeru iegādei (2 gab. x EUR 100.00)  EUR 200.00 apmērā, viens printers nepieciešams JPPP dežūrdaļā, sakarā ar vecā printera nelabojamiem bojājumiem (IT speciālista secinājums), otrs Administratīvajā nodaļā, sakarā ar lielu darba apjomu.</t>
  </si>
  <si>
    <t>Dubultu pr.2, Jūrmala</t>
  </si>
  <si>
    <t>04.230</t>
  </si>
  <si>
    <t>Projekts "Laivu, dzinēju un kvadricikla iegāde zivju resursu aizsardzībai"</t>
  </si>
  <si>
    <t>LV79PARX0002484572091</t>
  </si>
  <si>
    <t>Mērķtiecīgām darbībām cīņai ar malu zvejniecību, Jūrmalas pilsētas pašvaldības policijai nepieciešams papildus aprīkojums - 2 laivas, 2 laivu motori un kvadricikls. Nodrošinot ar papildaprīkojumu, JPP spēs produktīvāk veikt reidus un apturēt malu zvejniecību, nodrošinot zivju resursu aizsardzību Jūrmalas pilsētas administratīvajā teritorijā.  Paredzēts JPD līdzinansējums EUR 2383.20 apmērā (12% no projekta izmaksām), un priekšfinansējums EUR 8738.40 apmērā.</t>
  </si>
  <si>
    <t>Zivju fonda finansējums (88% no projekta izmaksām), kods 18.6.2.0.</t>
  </si>
  <si>
    <t>2 laivu EUR 4300.00 apmērā un kvadricikla EUR 7950.00 apmērā iegāde, JPPP Glābšanas dienesta vajadzībām, veicot zivju resursu aizsardzību</t>
  </si>
  <si>
    <t>2 laivu motoru EUR 7610.00 apmērā iegāde,  JPPP vajadzībām, veicot zivju resursu aizsardzību</t>
  </si>
  <si>
    <t>Priekšfinansējuma atgriešana JPD</t>
  </si>
  <si>
    <t>Tāme Nr.04.4.1.</t>
  </si>
  <si>
    <t>Tāme Nr.04.3.1.</t>
  </si>
  <si>
    <t>Pašvaldības pamatbudžets</t>
  </si>
  <si>
    <t>Jomas iela 1/5, Jūrmala</t>
  </si>
  <si>
    <t>04.900</t>
  </si>
  <si>
    <t>Līdzfinansējuma un priekšfinansējuma nodrošināšana ES un citas ārvalstu finanšu palīdzības projektu īstenošanā</t>
  </si>
  <si>
    <t>Pašvaldības budžeta kopējie izdevumu konti</t>
  </si>
  <si>
    <t>Tāme Nr.06.3.1.</t>
  </si>
  <si>
    <t>Jūrmalas pilsētas pašvaldības iestāde "Jūrmalas kapi"</t>
  </si>
  <si>
    <t>90010691331</t>
  </si>
  <si>
    <t>E. Veidenbauma iela 1, Jūrmala</t>
  </si>
  <si>
    <t>06.600</t>
  </si>
  <si>
    <t>Kapsētu teritoriju apsaimniekošana</t>
  </si>
  <si>
    <t>LV06PARX0002484572144</t>
  </si>
  <si>
    <t>LV08PARX0002484577055</t>
  </si>
  <si>
    <t>Sastādot 2018.gada budžetu netika ņemta vērā nepieciešamība pēc Transportlīdzekļu nolietojuma un ekspluatācijas izdevumu kompensācijas, kā rezultātā netika iekļauts 2018.gada budžeta pieprasījumā. Gada sākumā sazinoties ar Budžeta nodaļu tika noskaidrots, ka naudas līdzekļi piešķirti tikai pamatbudžetā miršanas pabalstiem, no kura arī tika maksāta auto kompensācija par janvāri - martu..</t>
  </si>
  <si>
    <t>Ņemot vērā aprīļa un maija lielāku ūdens patēriņu nekā bija plānots, nepieciešams papildus finansējums 55 m3 x 1.09 EUR = 59.95 EUR</t>
  </si>
  <si>
    <r>
      <t xml:space="preserve">Avārijas, nokaltušo koku izzāģēšana un izvešana no kapsētām, utilizēšana ( Bija iekļauts 2018.gada pieprasījumā, bet netika iekļauts gala tāmē). 2018.gadā tiek plānota aptuveni 150 - 200 gab. koku zāģēšana un vainagošana, viena koka nozāģēšana vai vainagošana sastāda apmēram 40,- EUR. Tātad kopā 165 koki x 40,- = 6600 EUR. 2018.gada ieplānota Meža kapsētas teritorijas daļas pie kapličas un biroja ēkas labiekārtošana (zālāja izveide) ~ 300m2,    kolumbārija teritorijas sakārtošana (grāvju un dziļo bedru aizbēršana, virskārtas pielīdzināšana, zālāja veidošana) ~ 200m2 platībā, līdz ar to papildus būtu nepieciešamas 10 melnzemes un 5 smilšu (grants) 12m3 kravas. Melnzemes(10 kravas, 1 kub.m. cena no 5-8 EUR ar atvešanu 1 kub.m. cena ir ap 10 -12,- EUR par kub.m. Tātad 1 krava 12 kub.m. izmaksā 132 EUR, 10 kravas  attiecīgi 1320 EUR. )  un grants  vai smilts (5 kravas, 1 kub.m. cena no 3-5 EUR, tātad 1 krava 12 kub.m. izmaksā 36 - 60 EUR. Attiecīgi 5 kravas 5 x 48 = 240 ) Kopā 1320 + 240 = 1560 EUR. Biotualešu noma kapsētām 6 gab. *18,- EUR + 2 reizes mēnesī tīrīšana 10,- </t>
    </r>
    <r>
      <rPr>
        <u/>
        <sz val="9"/>
        <rFont val="Times New Roman"/>
        <family val="1"/>
      </rPr>
      <t xml:space="preserve"> par reizi. Kopā (18+20)*6*4 mēn.=912,-EUR. Kolumbārija 75 rododendru un 97 vīteņaugu uzkopšanai nepieciešms minerālmēslojums orientējoši 7-10.EUR par 1 augu. Kopā nepieciešams 600 EUR.</t>
    </r>
  </si>
  <si>
    <t>Līdzekļi nepieciešami transportlīdzekļu nolietojumu un ekspluatācijas izdevumu kompensācijas izmaksām, ūdenim, degvielai, saimniecības līdzekļiem, labiekārtošanas darbiem, pamatlīdzekļa un ilggadīgo stādījumu iegādei</t>
  </si>
  <si>
    <t>Saskaņā ar 6 pielikumu un atkritumu izvešanu pašu spēkiem līdz iepirkuma procedūras par atkritumu izvešanu kapsētās nobeigšanai. Plānots izmantot kravas  a/m lidz 31.12.2018.</t>
  </si>
  <si>
    <t>Mēslojums Kolumbārijā rododendru stādiem iepakojums 10-12 EUR. Uz 75 Rododendru stādiem plānoti 10 iepakojumi.</t>
  </si>
  <si>
    <r>
      <t xml:space="preserve">Lai uzlabotu skatu no kapu teritorijas uz blakus esošo naftas bāzi (pēc apmeklētāju lūguma) , nepieciešami stādījumi priedes mazās 4 gab cena 180 - 200 </t>
    </r>
    <r>
      <rPr>
        <u/>
        <sz val="9"/>
        <rFont val="Times New Roman"/>
        <family val="1"/>
      </rPr>
      <t xml:space="preserve"> par vienu dekoratīvo koku. Kopā 800 EUR.</t>
    </r>
    <r>
      <rPr>
        <sz val="9"/>
        <rFont val="Times New Roman"/>
        <family val="1"/>
        <charset val="186"/>
      </rPr>
      <t xml:space="preserve"> ,  papildus nepieciešami kadiķi , un citi dekoratīvi stādījumi, esošo nomaiņai ( 12 gab. ir nodzeltējuši). Minētos darbus veiks iepirkuma rezultātā noteiktā firma. Kopējā darbu summa 1600 EUR.</t>
    </r>
  </si>
  <si>
    <t>Tāme Nr.05.2.1.</t>
  </si>
  <si>
    <t>Sabiedrība ar ierobežotu atbildību "Jūrmalas ūdens"</t>
  </si>
  <si>
    <t>Promenādes iela 1a, Jūrmala</t>
  </si>
  <si>
    <t>05.200</t>
  </si>
  <si>
    <t>Notekūdeņu apsaimniekošana (meliorācijas sistēmas apsaimniekošana)</t>
  </si>
  <si>
    <t>LV64PARX0002484572167</t>
  </si>
  <si>
    <t>Tāme Nr.05.2.2.</t>
  </si>
  <si>
    <t>Notekūdeņu apsaimniekošana (lietus ūdens kanalizācijas apsaimniekošana)</t>
  </si>
  <si>
    <t>Tāme Nr.04.3.3.</t>
  </si>
  <si>
    <t>Apropriācijas rezerve</t>
  </si>
  <si>
    <t>Tāme Nr.09.4.1.</t>
  </si>
  <si>
    <t>Jūrmalas Bērnu un jauniešu interešu centrs</t>
  </si>
  <si>
    <t>90009226256</t>
  </si>
  <si>
    <t>Zemgales iela 4, Jūrmala</t>
  </si>
  <si>
    <t>09.510</t>
  </si>
  <si>
    <t>Iestādes uzturēšana, interešu izglītības un jaunatnes darba nodrošinājums</t>
  </si>
  <si>
    <t>LV32PARX0002484572064</t>
  </si>
  <si>
    <t>LV32PARX0002484573034</t>
  </si>
  <si>
    <t>LV90PARX0002484577034</t>
  </si>
  <si>
    <t>papildus finansējums portatīvā datora remontam</t>
  </si>
  <si>
    <t>bojāts portatīvā datora ekrāns, iesniegts un apstiprināts apdrošināšanas gadījums</t>
  </si>
  <si>
    <t>nepieciešams pārcēlums atbilstoši plānotajam izlietojumam</t>
  </si>
  <si>
    <t>5 jauniešu vizīte Terračīnā, Itālijā, jūlijā (datumi tiks precizēti) 1)      transporta izdevumi (avio biļešu un sabiedriskā transporta) - 5 jaunieši, 570EUR par katru, kopā – 2850EUR; 
2)      nakšņošanas izdevumi - 5 jaunieši, 4 naktis, 70EUR par nakti – 1400EUR;
3)      ēšanas izdevumi - 5 jaunieši; 5 dienas; 30EUR par dienu – 750EUR.</t>
  </si>
  <si>
    <t>pārcelt uz kodu EKK 2259, atlikušajā gada periodā iegādājoties nepieciešamās biroja preces tiks ņemts vērā līdzekļu samazinājums un izvēlētas lētākas preces</t>
  </si>
  <si>
    <t>pārcelt uz kodu EKK 2259, kodā esošo atlikumu izmantot pakalpojuma apmaksai  datortehnikas remontam, jo pagaidām nav aktuālu nepieciešamību materiālu iegādei</t>
  </si>
  <si>
    <t>Jūrmalas pilsētas dome</t>
  </si>
  <si>
    <t>90000056357</t>
  </si>
  <si>
    <t>Jomas iela 1/5, Jūrmala, LV-2015</t>
  </si>
  <si>
    <t>09.510.</t>
  </si>
  <si>
    <t>Projekts "Jūrmalas jauniešu informācijas tīkls"</t>
  </si>
  <si>
    <t>LV42TREL9802008041000</t>
  </si>
  <si>
    <t>Tāme Nr.09.1.16.</t>
  </si>
  <si>
    <t>Jūrmala, Jomas iela 1/5</t>
  </si>
  <si>
    <t>LV84PARX0002484572001</t>
  </si>
  <si>
    <t>Tāme Nr.04.1.10.</t>
  </si>
  <si>
    <t>Jūrmalas pilsētas pašvaldības 2018.-2020.gada Ceļu fonda izlietojuma programma</t>
  </si>
  <si>
    <t>04.510</t>
  </si>
  <si>
    <t>LV78TREL980200804800B</t>
  </si>
  <si>
    <t>Projekts "Karte visiem"</t>
  </si>
  <si>
    <t>Konts tiks atvērts</t>
  </si>
  <si>
    <t>Priekšfinansējums no pašvaldības budžeta 19 826.28 EUR, līdzfinansējums no pašvaldības budžeta 3498.76 EUR.</t>
  </si>
  <si>
    <t>2 personas, nepārsniedzot 0,3 slodzi no pamata darba laika:
1) 1174/160*48=352,20 eur/mēnesī;
2) 1917/160*48=575,10 eur/mēnesī.
352,20+575,10= 927,30 eur/mēn*6mēn= 5563,80 eur</t>
  </si>
  <si>
    <t>5563,8+24.09%=1340,32</t>
  </si>
  <si>
    <t>Dienas nauda 2 personām, 4 dienas, Hihonā, Spānijā.</t>
  </si>
  <si>
    <t>Komandējuma izdevumi 2 personām uz Hihonu Spānijā, iekļaujot aviobiļetes, nakšņošanu, apdrošināšanu, vietējā transporta izdevumus u.c.</t>
  </si>
  <si>
    <t>Izmaksas par nakšņošanu Latvijā sākotnējās vizītes ietvaros -3 naktis x 4 cilvēki x 60 EUR; Izmaksas par dalībnieku nakšņošanu Latvijā apmācību ietvaros - 6 naktis x 18 dalībnieki x 20 EUR.</t>
  </si>
  <si>
    <t>Vietējā transporta izmaksas Jūrmalā - 5 dienas x 50 EUR.</t>
  </si>
  <si>
    <t>1) Starptautiskas tikšanās (sākotnējā plānošanas vizīte Jūrmalā) organizēšanas izmaksas;
2) Līgums par situācijas analīzi, tehnoloģisko izvērtējumu un priekšlikumu izstrādi;
3) Sabiedrības informēšanas aktivitātes;</t>
  </si>
  <si>
    <t>Biroja un kancelejas preču iegāde.</t>
  </si>
  <si>
    <t>Tāme Nr.04.1.19.</t>
  </si>
  <si>
    <t>Tāme Nr.05.1.1.</t>
  </si>
  <si>
    <t>05.300</t>
  </si>
  <si>
    <t>Vides piesārņojuma novēršana un samazināšana</t>
  </si>
  <si>
    <t>Tāme Nr.05.1.3.</t>
  </si>
  <si>
    <t>05.600</t>
  </si>
  <si>
    <t>Vides aizsardzības veicināšanas pasākumu vadība, regulēšana, uzraudzība</t>
  </si>
  <si>
    <r>
      <rPr>
        <b/>
        <sz val="9"/>
        <rFont val="Times New Roman"/>
        <family val="1"/>
        <charset val="186"/>
      </rPr>
      <t>23.pielikums</t>
    </r>
    <r>
      <rPr>
        <sz val="9"/>
        <rFont val="Times New Roman"/>
        <family val="1"/>
        <charset val="186"/>
      </rPr>
      <t xml:space="preserve"> Jūrmalas pilsētas domes</t>
    </r>
  </si>
  <si>
    <t>2017.gada 19.decembra saistošajiem noteikumiem Nr.39</t>
  </si>
  <si>
    <t xml:space="preserve">2018.gada budžeta atšifrējums pa programmām </t>
  </si>
  <si>
    <t>Struktūrvienība:</t>
  </si>
  <si>
    <t>Attīstības pārvaldes Vides nodaļa</t>
  </si>
  <si>
    <t>Programma:</t>
  </si>
  <si>
    <t>Funkcionālās klasifikācijas kods:</t>
  </si>
  <si>
    <t>Nr.</t>
  </si>
  <si>
    <t>Pasākums/ aktivitāte/ projekts/ pakalpojuma nosaukums/ objekts</t>
  </si>
  <si>
    <t>Ekonomiskās klasifikācijas kodi</t>
  </si>
  <si>
    <t>2018.gada budžets pirms priekšlikumiem</t>
  </si>
  <si>
    <t>Priekšlikumi izmaiņām (+/-)</t>
  </si>
  <si>
    <t>2018.gada budžets apstiprināts pēc izmaiņām</t>
  </si>
  <si>
    <t xml:space="preserve">Attīstības plānošanas dokumenta nosaukums/ Rīcības virziens un aktiv.numurs* </t>
  </si>
  <si>
    <t>KOPĀ</t>
  </si>
  <si>
    <r>
      <t>Priedaines rekultivētā atkritumu izgāztuve - atkritumu nosedzošā slāņa aizsardzība/</t>
    </r>
    <r>
      <rPr>
        <b/>
        <sz val="11"/>
        <rFont val="Times New Roman"/>
        <family val="1"/>
        <charset val="186"/>
      </rPr>
      <t xml:space="preserve"> </t>
    </r>
    <r>
      <rPr>
        <sz val="9"/>
        <rFont val="Times New Roman"/>
        <family val="1"/>
        <charset val="186"/>
      </rPr>
      <t>apsaimniekošana</t>
    </r>
  </si>
  <si>
    <t>JPAP_R2.7.1._96</t>
  </si>
  <si>
    <t>Slēgtās rekultivētās atkritumu izgāztuves ''Priedaine'' monitorings</t>
  </si>
  <si>
    <t>Rīgas jūras līča, Lielupes, Slokas karjera, noteku uz jūru ūdens kvalitātes mikrobioloģiskās un fizikāli ķīmiskās analīzes</t>
  </si>
  <si>
    <t>JPAP_R2.5.2._83
JPAP_R3.4.1._208
JPŪRARP_RV1.6.2._7</t>
  </si>
  <si>
    <t>Dabas lieguma ''Lielupes grīvas pļavas'' apsaimniekošana</t>
  </si>
  <si>
    <t>JPAP_R1.6.1._25 JPAP_R2.8.1._104
JPŪRARP_RV1.6.2._9
JPŪRARP_RV2.8.1._12</t>
  </si>
  <si>
    <t>Finansējums nepieciešams veco informācijas stendu demontāžas izdevumu segšanai</t>
  </si>
  <si>
    <t>Ekspertu konsultācijas dažādu pilsētas teritoriju vides sakārtošanas un piesārņojuma likvidēšanas jautājumos</t>
  </si>
  <si>
    <t>JPAP_R3.4.1._208</t>
  </si>
  <si>
    <t>Vides aizsardzības pasākumi bioloģiskās daudzveidības un ainavas aizsardzības jomā</t>
  </si>
  <si>
    <t>05.400</t>
  </si>
  <si>
    <t>Pludmales un pilsētas peldvietu/ atpūtas vietu erozijas ietekmes mazināšanas pasākumi / rekomendācijas par erozijas seku likvidēšanu/ krasta kāpu atjaunošanas darbi (smilšu piebēršana, koka pinumu veidošana, kārklu stādījumi, kāpu augu stādījumi, info zīmes, pludmales kārklu joslas sēdināšana, invazīvo sugu likvidēšana)</t>
  </si>
  <si>
    <t>JPAP_R1.2.1._8  JPAP_R1.6.2._35
JPŪRARP_RV1.6.2._6 JPŪRARP_RV2.8.1._12</t>
  </si>
  <si>
    <t>Pilsētas aizsargājamo koku sakopšana pamatojoties uz inventarizāciju</t>
  </si>
  <si>
    <t>JPAP_R2.8.1._101</t>
  </si>
  <si>
    <t>Zilā Karoga programmas realizēšana</t>
  </si>
  <si>
    <t>JPAP_R1.6.2._29
JPAP_R1.6.2._33
JPAP_R3.1.3._133
JPŪRARP_RV1.6.2._9</t>
  </si>
  <si>
    <t>* Informatīvi -</t>
  </si>
  <si>
    <t>Attīstības plānošanas dokumenta nosaukums un rīcības virzienu atšifrējums.</t>
  </si>
  <si>
    <t>Jūrmalas pilsētas attīstības programma 2014-2020. (JPAP):</t>
  </si>
  <si>
    <t>Rīcības virziens: R1.2.1. Ilgtspējīgas kūrorta resursu ieguves un izmantošanas attīstība</t>
  </si>
  <si>
    <t xml:space="preserve">                          Aktivitātes: Nr.8. Jūrmalas kūrorta dabas resursu aizsardzības pasākumi un racionāla dabas dziedniecisko resursu izmantošana</t>
  </si>
  <si>
    <t>Rīcības virziens: R1.6.1. Dabas tūrisma infrastruktūras attīstība</t>
  </si>
  <si>
    <t xml:space="preserve">                          Aktivitātes: Nr.25. Dabas lieguma “Lielupes grīvas pļavas” apsaimniekošanas pasākumu realizācija un atbilstošas infrastruktūras izveide</t>
  </si>
  <si>
    <t>Rīcības virziens: R1.6.2. Peldvietu infrastruktūras attīstība</t>
  </si>
  <si>
    <t xml:space="preserve">                          Aktivitātes: Nr.29. Baltijas jūras Rīgas jūras līča peldvietu un Jūrmalas iekšzemes peldvietas infrastruktūras attīstība saskaņā ar „Zilā karoga” </t>
  </si>
  <si>
    <t xml:space="preserve">                          programmas standartu un Jūrmalas iekšzemes peldvietu un atpūtas vietu infrastruktūras attīstība</t>
  </si>
  <si>
    <t xml:space="preserve">                          Aktivitātes: Nr.33. Pludmales zonas labiekārtošana un apsaimniekošana</t>
  </si>
  <si>
    <t xml:space="preserve">                          Aktivitātes: Nr.35. Krasta erozijas procesu aizkavēšanas pasākumi</t>
  </si>
  <si>
    <t>Rīcības virziens: R2.5.2. Notekūdeņu apsaimniekošanas sistēmu pilnveide</t>
  </si>
  <si>
    <t xml:space="preserve">                          Aktivitātes: Nr.83. Notekūdeņu un lietus ūdens savākšanas un attīrīšanas sistēmu attīstība Jūrmalas pilsētā</t>
  </si>
  <si>
    <t>Rīcības virziens: R2.7.1. Atkritumu apsaimniekošanas sistēmas pilnveide</t>
  </si>
  <si>
    <t xml:space="preserve">                          Aktivitātes: Nr.96. Atkritumu apsaimniekošanas sistēmas pilnveide</t>
  </si>
  <si>
    <t>Rīcības virziens: R2.8.1. Publiskās telpas pilnveide</t>
  </si>
  <si>
    <t xml:space="preserve">                          Aktivitātes: Nr.101. Ielu apstādījumu koku sakopšana</t>
  </si>
  <si>
    <t xml:space="preserve">                          Aktivitātes: Nr.104. Lielupes krastmalas un piekrastes ekosistēmas ilgtspējīga apsaimniekošana</t>
  </si>
  <si>
    <t>Rīcības virziens: R3.1.3. Nevalstiskā sektora attīstības atbalsts</t>
  </si>
  <si>
    <t xml:space="preserve">                          Aktivitātes: Nr.133. Sadarbība ar nevalstiskajām organizācijām</t>
  </si>
  <si>
    <t>Rīcības virziens: R3.4.1. Sabiedriskās kārtības un iedzīvotāju drošības nodrošināšana</t>
  </si>
  <si>
    <t xml:space="preserve">                          Aktivitātes: Nr.208. Vides monitoringa informācijas sistēmas ieviešana un dažādu vides monitoringu veikšana</t>
  </si>
  <si>
    <t xml:space="preserve">                          Aktivitātes: Nr.210. Pašvaldības civilās aizsardzības preventīvo un glābšanas pasākumu efektivitātes uzlabošana</t>
  </si>
  <si>
    <r>
      <rPr>
        <b/>
        <sz val="9"/>
        <rFont val="Times New Roman"/>
        <family val="1"/>
        <charset val="186"/>
      </rPr>
      <t>AP Stratēģiskās plānošanas nodaļas priekšlikums</t>
    </r>
    <r>
      <rPr>
        <sz val="9"/>
        <rFont val="Times New Roman"/>
        <family val="1"/>
        <charset val="186"/>
      </rPr>
      <t>:</t>
    </r>
    <r>
      <rPr>
        <b/>
        <sz val="9"/>
        <rFont val="Times New Roman"/>
        <family val="1"/>
        <charset val="186"/>
      </rPr>
      <t xml:space="preserve"> papildināt</t>
    </r>
    <r>
      <rPr>
        <sz val="9"/>
        <rFont val="Times New Roman"/>
        <family val="1"/>
        <charset val="186"/>
      </rPr>
      <t xml:space="preserve"> </t>
    </r>
    <r>
      <rPr>
        <b/>
        <sz val="9"/>
        <rFont val="Times New Roman"/>
        <family val="1"/>
        <charset val="186"/>
      </rPr>
      <t>210.aktivitātes rezultātu</t>
    </r>
    <r>
      <rPr>
        <sz val="9"/>
        <rFont val="Times New Roman"/>
        <family val="1"/>
        <charset val="186"/>
      </rPr>
      <t xml:space="preserve"> ar šādām rīcībām: "Uzlabota sadarbības teritorijas civilās aizsardzības komisijas darbība. Apstiprināts sadarbības teritorijas civilās aizsardzības plāns. Nodrošināta iedzīvotāju evakuācija no katastrofas apdraudētajām vai skartajām teritorijām, kā arī šo iedzīvotāju uzskaite, pagaidu izmitināšana, ēdināšana un sociālā aprūpe. Organizētas pašvaldības civilās aizsardzības mācības. Nodrošināta sadarbības teritorijas civilās aizsardzības plānā pašvaldības institūcijai noteikto pasākumu izpilde.", kā arī </t>
    </r>
    <r>
      <rPr>
        <b/>
        <sz val="9"/>
        <rFont val="Times New Roman"/>
        <family val="1"/>
        <charset val="186"/>
      </rPr>
      <t xml:space="preserve">papildināt atbildīgos </t>
    </r>
    <r>
      <rPr>
        <sz val="9"/>
        <rFont val="Times New Roman"/>
        <family val="1"/>
        <charset val="186"/>
      </rPr>
      <t>ar šādu "Sadarbības teritorijas civilās aizsardzības komisija".</t>
    </r>
  </si>
  <si>
    <t xml:space="preserve">                          Aktivitātes: Nr.211. Savvaļas dzīvnieku aktivitāšu ierobežošana</t>
  </si>
  <si>
    <t>Jūrmalas pilsētas ūdens resursu aizsardzības rīcības plāns 2016.-2020.gadam (JPŪRAP):</t>
  </si>
  <si>
    <t>Rīcības virziens: RV1.6.2. Peldvietu infrastruktūras attīstība</t>
  </si>
  <si>
    <t xml:space="preserve">                          Aktivitātes: Nr.6. Aizkavēt krasta erozijas procesu, t.sk., veikt pētījumu par plūdu iespējas novēršanu, klimata pārmaiņu ietekmi un krasta erozijas mazināšanu</t>
  </si>
  <si>
    <t xml:space="preserve">                          Aktivitātes: Nr.7. Peldūdens monitorings</t>
  </si>
  <si>
    <t xml:space="preserve">                          Aktivitātes: Nr.9. Uzlabot publisko ūdeņu piekrastes pieejamību</t>
  </si>
  <si>
    <t>Rīcības virziens: RV2.8.1. Publiskās telpas pilnveide</t>
  </si>
  <si>
    <t xml:space="preserve">                          Aktivitātes: Nr.12. Lielupes krastmalas un piekrastes ekosistēmas ilgtspējīga apsaimniekošana</t>
  </si>
  <si>
    <t>Tāme Nr.08.4.2.</t>
  </si>
  <si>
    <t>Jūrmalas Kultūras centrs</t>
  </si>
  <si>
    <t>900092296800</t>
  </si>
  <si>
    <t>Jomas ielā 35, Jūrmalā LV-2010</t>
  </si>
  <si>
    <t>08.620</t>
  </si>
  <si>
    <t>Pilsētas kultūras un atpūtas pasākumi</t>
  </si>
  <si>
    <t>LV59PARX0002484572063</t>
  </si>
  <si>
    <t>LV59PARX0002484573033</t>
  </si>
  <si>
    <t>LV20PARX0002484577033</t>
  </si>
  <si>
    <r>
      <t xml:space="preserve">Latvijas valsts simtgades viens no lielākajiem notikumiem būs XXVI Vispārējie latviešu Dziesmu un XVI Deju svētki. Lai šos nozīmīgos svētkus varētu redzēt pēc iespējas vairāk jūrmalnieku un pilsētas viesu, lūdzam izvērtēt iespēju </t>
    </r>
    <r>
      <rPr>
        <b/>
        <sz val="9"/>
        <rFont val="Times New Roman"/>
        <family val="1"/>
        <charset val="186"/>
      </rPr>
      <t xml:space="preserve">papildus piešķirt finansējumu </t>
    </r>
    <r>
      <rPr>
        <sz val="9"/>
        <rFont val="Times New Roman"/>
        <family val="1"/>
        <charset val="186"/>
      </rPr>
      <t>LED ekrānu un skaņas aparatūras nomai koru un deju kolektīvu koncertu translācijai 2018.gada 7. un 8.jūlijā. Koncertu translācijas paredzētas Majoros, Horna dārzā un Kauguru kultūras nama pagalmā.</t>
    </r>
  </si>
  <si>
    <t>saskaņā ar 5a. Pielikumu no 30.05.2018.</t>
  </si>
  <si>
    <t>Tāme Nr.08.4.3.</t>
  </si>
  <si>
    <t>XXVI Vispārējie latviešu Dziesmu un Deju svētki</t>
  </si>
  <si>
    <t>Līdzekļu palielinājums transporta nomas apmaksai saskaņā ar radošo kolektīvu pārvietošanās precizējumiem svētku laikā</t>
  </si>
  <si>
    <t>Līdzekļu samazinājums neparedzētiem gadījumiem</t>
  </si>
  <si>
    <r>
      <rPr>
        <b/>
        <sz val="9"/>
        <rFont val="Times New Roman"/>
        <family val="1"/>
        <charset val="186"/>
      </rPr>
      <t>24.pielikums</t>
    </r>
    <r>
      <rPr>
        <sz val="9"/>
        <rFont val="Times New Roman"/>
        <family val="1"/>
        <charset val="186"/>
      </rPr>
      <t xml:space="preserve"> Jūrmalas pilsētas domes</t>
    </r>
  </si>
  <si>
    <t>2018.gada budžeta atšifrējums pa programmām un budžeta veidiem</t>
  </si>
  <si>
    <t>pamatbudžets</t>
  </si>
  <si>
    <t>maksas pakalpojumi</t>
  </si>
  <si>
    <t>KOPĀ:</t>
  </si>
  <si>
    <t>Valsts svētki, svinamās un atceres dienas</t>
  </si>
  <si>
    <t>JPAP_R3.3.1._191 JPAP_R3.3.1._194  JPKAP_U2.2._P2.2.1.</t>
  </si>
  <si>
    <t>Gadskārtu svētki</t>
  </si>
  <si>
    <t>JPAP_R3.3.1._191  JPAP_R3.3.1._194 JPKAP_ U2.2._P2.2.3.</t>
  </si>
  <si>
    <t>Lielākie Jūrmalas pilsētas pasākumi</t>
  </si>
  <si>
    <t>3.1</t>
  </si>
  <si>
    <t>Kūrorta svētku gājiens</t>
  </si>
  <si>
    <t>JPAP_R3.3.1._191 JPAP_R3.3.1._194  JPKAP_U2.2._P2.2.3.</t>
  </si>
  <si>
    <t>3.2</t>
  </si>
  <si>
    <t>Jomas ielas svētki</t>
  </si>
  <si>
    <t>JPAP_R3.3.1._191  JPKAP_U2.2._P2.2.3. JPTARP_AM1_U1.2._P.1.2.4.</t>
  </si>
  <si>
    <t>3.3</t>
  </si>
  <si>
    <t>Naksts ekspedīcija ģimenei ''Nestāsti pasaciņas''</t>
  </si>
  <si>
    <t>JPAP_R1.7.1._43 JPAP_R3.3.1._191  JPKAP_U2.2._P2.2.3. JPKAP_U1.3._U1.3.6. JPKAP_U1.3._U1.3.7.  JPTARP_AM1_U1.5._P.1.5.1.</t>
  </si>
  <si>
    <t>3.4</t>
  </si>
  <si>
    <t>Jaunā gada sagaidīšana</t>
  </si>
  <si>
    <t>JPAP_R1.7.1._43 JPAP_R3.3.1._191   JPKAP_U2.2._P2.2.3.</t>
  </si>
  <si>
    <t>4</t>
  </si>
  <si>
    <t>JKC piedāvājums</t>
  </si>
  <si>
    <t>4.1</t>
  </si>
  <si>
    <t>Vasaras koncerti</t>
  </si>
  <si>
    <t>JPAP_R3.3.1._191  JPKAP_U1.3._U1.3.6.</t>
  </si>
  <si>
    <t>4.2</t>
  </si>
  <si>
    <t>Dzejas dienas</t>
  </si>
  <si>
    <t>4.3</t>
  </si>
  <si>
    <t>Pasākumu cikli</t>
  </si>
  <si>
    <t>JPAP_R3.3.1._191  JPKAP_U1.3._U1.3.6.  JPKAP_U2.1._P2.1.4.</t>
  </si>
  <si>
    <t>4.4</t>
  </si>
  <si>
    <t>Atpūtas pasākumi- džeza klubs, balles</t>
  </si>
  <si>
    <t>JPAP_R3.3.1_191 JPKAP_U1.3._U1.3.6.  JPKAP_U2.1._P2.1.4.</t>
  </si>
  <si>
    <t>4.5</t>
  </si>
  <si>
    <t>Mākslas izstādes</t>
  </si>
  <si>
    <t>JPAP_R3.3.1._191 JPKAP_U1.3._U1.3.6.;  JPKAP_U2.1._P2.1.4.</t>
  </si>
  <si>
    <t>2247</t>
  </si>
  <si>
    <t>2312</t>
  </si>
  <si>
    <t>4.6</t>
  </si>
  <si>
    <t>Kinoseansi</t>
  </si>
  <si>
    <t>JPAP_R3.3.1._203 JPKAP_U2.1._P2.1.4.</t>
  </si>
  <si>
    <t>5</t>
  </si>
  <si>
    <t xml:space="preserve">KKN piedāvājums </t>
  </si>
  <si>
    <t>5.1</t>
  </si>
  <si>
    <t>'Jokosim tautiski''</t>
  </si>
  <si>
    <t>JPAP_R3.3.1._191 JPAP_R3.3.1._194 JPKAP_U1.3._U1.3.4.  JPKAP_U1.3._U1.3.6.</t>
  </si>
  <si>
    <t>5.2</t>
  </si>
  <si>
    <t>Ceļojošais mini-festivāls ''Pirkstiņi pa taustiņiem''</t>
  </si>
  <si>
    <t>JPAP_R3.3.1._191 JPAP_R3.3.1._194 JPKAP_U1.3._U1.3.2. JPKAP_U2.2._P2.2.5.</t>
  </si>
  <si>
    <t>5.3</t>
  </si>
  <si>
    <t>Neformālo pianistu festivāls</t>
  </si>
  <si>
    <t>5.4</t>
  </si>
  <si>
    <t>Pasākumu cikls ''Bērnu vasara''</t>
  </si>
  <si>
    <t>JPAP_R3.3.1._191 JPKAP_U1.3._U1.3.6. JPKAP_U1.3._U1.3.7.</t>
  </si>
  <si>
    <t>5.5</t>
  </si>
  <si>
    <t>JPAP_R3.3.1._191 JPKAP_U1.3._U1.3.6.  JPKAP_U2.1._P2.1.4.; JPKAP_U1.3._U1.3.7.</t>
  </si>
  <si>
    <t>5.6</t>
  </si>
  <si>
    <t>5.7</t>
  </si>
  <si>
    <t>JPAP_R3.3.1._191  JPKAP_U1.3.U_1.3.6.</t>
  </si>
  <si>
    <t>5.8</t>
  </si>
  <si>
    <t>Jauniešu teātra studija ''Eksperiments''</t>
  </si>
  <si>
    <t>JPAP_R3.3.1._191 JPAP_R3.3.1._194 JPKAP_U1.3._U1.3.1.; JPKAP_U1.3._U1.3.4.</t>
  </si>
  <si>
    <t>5.9</t>
  </si>
  <si>
    <t>Mātes dienas koncerts</t>
  </si>
  <si>
    <t>JPAP_R3.3.1._191 JPAP_R3.3.1._194 JPKAP_U1.3._U1.3.6. JPKAP_U2.2._P2.2.3.</t>
  </si>
  <si>
    <t>5.10</t>
  </si>
  <si>
    <t>JPAP_R3.3.1._191 JPKAP_U1.3._U1.3.6.  JPKAP_U2.1._P2.1.4. JPKAP_U1.3._U1.3.7.</t>
  </si>
  <si>
    <t>6</t>
  </si>
  <si>
    <t>Mākslinieku nama piedāvājums</t>
  </si>
  <si>
    <t>6.1</t>
  </si>
  <si>
    <t xml:space="preserve">Mākslas dienas </t>
  </si>
  <si>
    <t xml:space="preserve">JPAP_R3.3.1._191 JPKAP_U1.3._U1.3.6.; JPKAP_U1.3._U1.3.7.; </t>
  </si>
  <si>
    <t>6.2</t>
  </si>
  <si>
    <t>Muzeju nakts</t>
  </si>
  <si>
    <t xml:space="preserve">JPAP_R3.3.1._191 JPKAP_U1.3._U1.3.6. JPKAP_U1.3._U1.3.7. </t>
  </si>
  <si>
    <t>6.3</t>
  </si>
  <si>
    <t>Mākslas projekts - konkurss-izstāde ''JĀ/Neatkarība''</t>
  </si>
  <si>
    <t>JPAP_R3.3.1._191 JPKAP_U1.3._U1.3.6; JPKAP_U1.3._U1.3.7; JPKAP_U2.1_P2.1.4.</t>
  </si>
  <si>
    <t>6.4</t>
  </si>
  <si>
    <t>JPAP_R3.3.1._191 JPKAP_U1.3._U1.3.6.  JPKAP_U2.1._P2.1.4.</t>
  </si>
  <si>
    <t>7</t>
  </si>
  <si>
    <t>Jūrmalas teātra piedāvājums</t>
  </si>
  <si>
    <t>7.1</t>
  </si>
  <si>
    <t>Jauniestudējumi</t>
  </si>
  <si>
    <t>JPAP_R3.3.1._191 JPAP_R3.3.1._194 JPAP_R3.3.1._197 JPKAP_U1.3._U1.3.1. JPKAP_U1.3._U1.3.4.</t>
  </si>
  <si>
    <t>2279</t>
  </si>
  <si>
    <t>7.2</t>
  </si>
  <si>
    <t>Jūrmalas Bērnu un jauniešu teātris. Uzvedums-eksāmens sezonas noslēgumā</t>
  </si>
  <si>
    <t>JPAP_R3.3.1._191 JPAP_R3.3.1._194 JPAP_R3.3.1._197 JPKAP_U1.3._U1.3.1.; JPKAP_U1.3._U1.3.4.</t>
  </si>
  <si>
    <t>7.3</t>
  </si>
  <si>
    <t>Teātra pirmizrādes</t>
  </si>
  <si>
    <t>JPAP_R3.3.1._191 JPAP_R3.3.1._194 JPAP_R3.3.1._197 JPKAP_U1.3._U1.3.6.</t>
  </si>
  <si>
    <t>7.4</t>
  </si>
  <si>
    <t>Ziemassvētku koncerts</t>
  </si>
  <si>
    <t>JPAP_R1.7.1._43 JPAP_R3.3.1._191 JPAP_R3.3.1._194 JPKAP_U1.3._U1.3.6. JPKAP_U1.3._U1.3.4.</t>
  </si>
  <si>
    <t>7.5</t>
  </si>
  <si>
    <t>Piedalīšanās amatierteātru skatēs, festivālos valsts robežās un ārvalstīs</t>
  </si>
  <si>
    <t>JPAP_R3.3.1._191 JPAP_R3.3.1._194 JPKAP_U1.3._U1.3.2.</t>
  </si>
  <si>
    <t>8</t>
  </si>
  <si>
    <t>Dažādi projekti</t>
  </si>
  <si>
    <t>8.1</t>
  </si>
  <si>
    <t>Pilsētas Ziemassvētku noformējuma konkursa noslēguma pasākums</t>
  </si>
  <si>
    <t>JPAP_R3.3.1._191 JPKAP_U1.3._U1.3.3.</t>
  </si>
  <si>
    <t>8.2</t>
  </si>
  <si>
    <t>Zvaigznes dienas pasākums</t>
  </si>
  <si>
    <t xml:space="preserve">JPAP_R3.3.1_191 </t>
  </si>
  <si>
    <t>8.3</t>
  </si>
  <si>
    <t>JPAP_R3.3.1._191  JPKAP_U1.3._U1.3.6. JPKAP_U1.3._U1.3.7.  JPTARP_AM1_U1.2._P.1.2.4.</t>
  </si>
  <si>
    <t>8.4</t>
  </si>
  <si>
    <t>Starptautiskais senioru deju festivāls ''Puķu balle''</t>
  </si>
  <si>
    <t>Apstiprināto līdzekļu pārdalīšana</t>
  </si>
  <si>
    <t>JPAP_R3.3.1._191 JPKAP_U2.2._P2.2.5.</t>
  </si>
  <si>
    <t>Izdevumu samazinājums autoru atlīdzībai - horeogrāfijas veidošanas izdevumu samazinājums.</t>
  </si>
  <si>
    <t>VSAOI izdevumu samazinājums proporcionāli atalgojuma samazinājumam.</t>
  </si>
  <si>
    <t>Līdzekļu nomas pakalpojumam - paklāja  noma zālāja nosegšanai pasākuma laikā Bulduru dārzkopības skolas dārzā.</t>
  </si>
  <si>
    <t>8.5</t>
  </si>
  <si>
    <t>Atklāšanas un tematiskie pasākumi</t>
  </si>
  <si>
    <t>JPAP_R3.3.1._191 JPKAP_U2.1._P2.1.4.</t>
  </si>
  <si>
    <t>8.6</t>
  </si>
  <si>
    <t>Ķemeru svētki</t>
  </si>
  <si>
    <t>JPAP_R3.3.1._191 JPKAP_U1.3._U1.3.3.  JPKAP_U2.2._P2.2.3.  JPTARP_AM1_U1.2._P.1.2.4.</t>
  </si>
  <si>
    <t>8.7</t>
  </si>
  <si>
    <t>18.novembra svinības Ķemeros</t>
  </si>
  <si>
    <t>JPAP_R3.3.1._191 JPKAP_U1.3._U1.3.3.  JPKAP_U2.2._P2.2.1.</t>
  </si>
  <si>
    <t>8.8</t>
  </si>
  <si>
    <t>Pasākums jauniešiem "Augsim Latvijai"</t>
  </si>
  <si>
    <t>8.9</t>
  </si>
  <si>
    <t>Projekti/pasākumi Latvijas simtgadei</t>
  </si>
  <si>
    <t>JPAP_R3.3.1._191 JPAP_R3.3.1._194  JPKAP_U1.3._U1.3.6.; JPKAP_U2.2._P2.2.1.; JPKAP_U2.1._P2.1.4.;</t>
  </si>
  <si>
    <t>8.10</t>
  </si>
  <si>
    <t>XXVI Dziesmu un XVI Deju svētku translācija Majoros un Kauguros</t>
  </si>
  <si>
    <r>
      <t xml:space="preserve">Latvijas valsts simtgades viens no lielākajiem notikumiem būs XXVI Vispārējie latviešu Dziesmu un XVI Deju svētki. Lai šos nozīmīgos svētkus varētu redzēt pēc iespējas vairāk jūrmalnieku un pilsētas viesu, lūdzam izvērtēt iespēju </t>
    </r>
    <r>
      <rPr>
        <b/>
        <sz val="9"/>
        <rFont val="Times New Roman"/>
        <family val="1"/>
        <charset val="186"/>
      </rPr>
      <t xml:space="preserve">papildus piešķirt finansējumu </t>
    </r>
    <r>
      <rPr>
        <sz val="9"/>
        <rFont val="Times New Roman"/>
        <family val="1"/>
        <charset val="186"/>
      </rPr>
      <t>LED ekrānu un skaņas aparatūras nomai koru un deju kolektīvu koncertu translācijai 2018. gada 7. un 8.jūlijā. Koncertu translācijas paredzētas Majoros, Horna dārzā un Kauguru kultūras nama pagalmā.</t>
    </r>
  </si>
  <si>
    <t xml:space="preserve">JPAP_R1.7.1._43 JPAP_R3.3.1._191  </t>
  </si>
  <si>
    <t>2264</t>
  </si>
  <si>
    <t>saskaņā ar sadarbības partneru sniegtajām aplēsēm 1478,00 EUR izmaksā translācijas skaņas nodrošinājums un 7696,00 EUR attēla translācija uz LED ekrāniem. Izdevumos iekļauta aparatūras montāža, demontāža un apkalpošana pasākuma laikā. Piedāvājums ir sniegts saskaņā ar noslēgtiem pakalpojumu līgumiem.</t>
  </si>
  <si>
    <t>9</t>
  </si>
  <si>
    <t>Jūrmalas radošo kolektīvu darbības finansējums</t>
  </si>
  <si>
    <t>9.1</t>
  </si>
  <si>
    <t>Pilsētas radošo kolektīvu piedalīšanās republikas mēroga pasākumos</t>
  </si>
  <si>
    <t>JPAP_R3.3.1._194 JPKAP_U1.3._U1.3.2. JPKAP_U3.1._P3.1.4. JPKAP_U3.1._P3.1.5.</t>
  </si>
  <si>
    <t>Izdevumu palielinājums transporta nomai - folkloras kopas Mare brauciens uz Turaidu, teātra -studijas Eksperiments brauciens uz Rēzekni</t>
  </si>
  <si>
    <t>9.2</t>
  </si>
  <si>
    <t>Pilsētas radošo kolektīvu un kultūras darbinieku pilsētas mēroga konkursi un skates</t>
  </si>
  <si>
    <t>9.3</t>
  </si>
  <si>
    <t xml:space="preserve">Radošo kolektīvu jubilejas un citi  kolektīvu iniciēti projekti </t>
  </si>
  <si>
    <t>JPAP_R3.3.1._194 JPKAP_U1.3._U1.3.4.; JPKAP_U2.1._P2.1.4.; JPKAP_U2.2._P2.2.3.</t>
  </si>
  <si>
    <t>Līdzekļu pārdale DK Tapa jubilejas pasākumam - atalgojuma izdevumu samazinājums (horeogrāfija)</t>
  </si>
  <si>
    <t>VSAOI izdevumu samazinājums proporcionāli atalgojuma samazinājumam</t>
  </si>
  <si>
    <t>Līdzekļu pārdale DK Tapa jubilejas pasākumam - izdevumi transporta nomai izbraukuma koncertiem</t>
  </si>
  <si>
    <t>Samazinājums līdzekļiem neparedzētiem gadījumiem - DK Tapa jubilejas izdevumu nodrošinājums</t>
  </si>
  <si>
    <t>Līdzekļu pārdale DK Tapa jubilejas pasākumam - līdzekļi novirzīti transporta nomai.</t>
  </si>
  <si>
    <t>9.4</t>
  </si>
  <si>
    <t>Pilsētas radošo kolektīvu piedalīšanās ārzemēs rīkotajos koncertos, festivālos, konkursos un izstādēs</t>
  </si>
  <si>
    <t>JPAP_R3.3.1._194 JPKAP_U1.3._U1.3.2.</t>
  </si>
  <si>
    <t>Izdevumu palielinājums transporta nomai - 290,00 EUR bērnu DK Vizmiņa brauciens uz Čehiju, 238,00 EUR teātra studijas Eksperiments brauciens uz festivālu Lietuvā</t>
  </si>
  <si>
    <t>Līdzekļu novirzīšana teātra studijas Eksperiments braucienam uz Lietuvu</t>
  </si>
  <si>
    <t>Līdzekļu novirzīšana transporta nomai bērnu DK Vizmiņa</t>
  </si>
  <si>
    <t>9.5</t>
  </si>
  <si>
    <t>Tērpi</t>
  </si>
  <si>
    <t>JPAP_R3.3.1._194 JPKAP_U1.3._U1.3.2.; JPKAP_U3.1._P3.1.4.; JPKAP_U3.1._P3.1.5.</t>
  </si>
  <si>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</si>
  <si>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</si>
  <si>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</si>
  <si>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</si>
  <si>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</si>
  <si>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</si>
  <si>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</si>
  <si>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</si>
  <si>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</si>
  <si>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</si>
  <si>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</si>
  <si>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nodrošinājumskultūras pasākumos dabā</t>
  </si>
  <si>
    <t>10.5</t>
  </si>
  <si>
    <t>Reklāmas izdevumi kultūras pasākumiem</t>
  </si>
  <si>
    <t>JPAP_R3.3.1._191 JPKAP_U4.1._P4.1.4.; JPKAP_U4.3._P4.3.3. JPTARP_AM3_U3.3._P.3.3.2.</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</si>
  <si>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</si>
  <si>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</si>
  <si>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</si>
  <si>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</si>
  <si>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</si>
  <si>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</si>
  <si>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</si>
  <si>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</si>
  <si>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</si>
  <si>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</si>
  <si>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</si>
  <si>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</si>
  <si>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</si>
  <si>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</si>
  <si>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</si>
  <si>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</si>
  <si>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</si>
  <si>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</si>
  <si>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</si>
  <si>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</si>
  <si>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</si>
  <si>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</si>
  <si>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</si>
  <si>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</si>
  <si>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</si>
  <si>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</si>
  <si>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</si>
  <si>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</si>
  <si>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</si>
  <si>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</si>
  <si>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</si>
  <si>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</si>
  <si>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</si>
  <si>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</si>
  <si>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</si>
  <si>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</si>
  <si>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</si>
  <si>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</si>
  <si>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</si>
  <si>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</si>
  <si>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</si>
  <si>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</si>
  <si>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Strātēģiskā dokumenta kodu atšifrējums - mērķis AM 3: Jūrmalas kā konferenču, kongresu, pasākumu un motivējošā tūrisma (MICE) galamērķa attīstība</t>
  </si>
  <si>
    <t>Mērķa uzdevuma pasākums - P.3.3.2. Informācijas par pasākumiem nodrošināšana dažādiem mērķa tirgiem (afišu valodas, informācija tūrisma portālā, TIC).</t>
  </si>
  <si>
    <t xml:space="preserve">Budžeta finansēta institūcija: Jūrmalas Kultūras centrs </t>
  </si>
  <si>
    <t>Reģistrācijas Nr.: 90009229680</t>
  </si>
  <si>
    <t>Tāme Nr.08.1.5.</t>
  </si>
  <si>
    <t>Kultūras pasākumi</t>
  </si>
  <si>
    <r>
      <rPr>
        <b/>
        <sz val="9"/>
        <rFont val="Times New Roman"/>
        <family val="1"/>
        <charset val="186"/>
      </rPr>
      <t>11.pielikums</t>
    </r>
    <r>
      <rPr>
        <sz val="9"/>
        <rFont val="Times New Roman"/>
        <family val="1"/>
        <charset val="186"/>
      </rPr>
      <t xml:space="preserve"> Jūrmalas pilsētas domes</t>
    </r>
  </si>
  <si>
    <t>Kultūras nodaļa</t>
  </si>
  <si>
    <t>Jūrmala Raiņa un Aspazijas pilsēta</t>
  </si>
  <si>
    <t>JPAP_R3.3.1.-202     JPKAP_U2.2_P2.2.2</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</si>
  <si>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</si>
  <si>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</si>
  <si>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</si>
  <si>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</si>
  <si>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</si>
  <si>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</si>
  <si>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Finansējums nepieciešams līgumu slēgšanai ar SIA.</t>
  </si>
  <si>
    <t>Finansējums nepieciešams līgumu slēgšanai ar biedrībām.</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</si>
  <si>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</si>
  <si>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</si>
  <si>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</si>
  <si>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</si>
  <si>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rudens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</si>
  <si>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</si>
  <si>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</si>
  <si>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</si>
  <si>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</si>
  <si>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</si>
  <si>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Valsts svētku svinīgais pasākums</t>
  </si>
  <si>
    <t xml:space="preserve">JPAP_R1.7.1._43     JPKAP_U2.2_P2.2.1     </t>
  </si>
  <si>
    <t xml:space="preserve">Radošā darba stipendijas, tai skaitā uzturēšanās izdevumu kompensācijas </t>
  </si>
  <si>
    <t>JPAP_R3.3.1._193     JPKAP_U4.2_P4.2.3</t>
  </si>
  <si>
    <t>Latvija simtades projekts - Brīvības ielas stāsts</t>
  </si>
  <si>
    <t>JPAP_R3.3.1._191    JPAP_R3.3.1._193      JPKAP_U2.2_P2.2.1</t>
  </si>
  <si>
    <t>Kultūras nozares mājas lapas izstrāde</t>
  </si>
  <si>
    <t>JPAP_R1.7.1._42  JPAP_R1.7.1._43    JPKAP_U 4.1._P4.1.4     JPKAP_U 4.3._P4.3.1.     JPTARP_U3.3_P.3.3.2.</t>
  </si>
  <si>
    <t>Audiogida izveidošana Jūrmalas pilsētas mizejā</t>
  </si>
  <si>
    <t xml:space="preserve">JPAP_R1.7.1._42
JPAP_R3.3..1._199
JPKAP_U2.1_P2.1.1  </t>
  </si>
  <si>
    <t>Muzeja informatīvā stenda izveide</t>
  </si>
  <si>
    <t>Starptautiska festivāla organizēšana</t>
  </si>
  <si>
    <t xml:space="preserve">JPAP_R1.7.1._42    JPAP_R1.7.1._43  JPAP_R3.3.1._193 JPKAP_U2.1_P2.1.1 JPKAP_U2.1_P2.1.3      </t>
  </si>
  <si>
    <t>Katalogs ''Bibliotēkas, kas palīdzēja izaugt Latvijai''</t>
  </si>
  <si>
    <t xml:space="preserve">JPAP_R1.7.1._43  JPAP_R3.3.1._193 JPKAP_U2.2._P2.2.3 JPKAP_U4.1_P4.1.4      </t>
  </si>
  <si>
    <t>Pilsētas ģērboņa dekoratīvais gleznojums ''Latvijas pilsētas un novadi valsts simtgadei'' Vecrīgā</t>
  </si>
  <si>
    <t>JPKAP_U2.2_P2.2.1</t>
  </si>
  <si>
    <t>Grāmata ''Zelta laiki''</t>
  </si>
  <si>
    <t>Finansējums nepieciešams grāmatu iegādes izdevumu segšanai</t>
  </si>
  <si>
    <t xml:space="preserve">JPAP_R3.3.1._193          JPKAP_U1.3_U1.3.3      JPKAP_U4.3_P4.3.3 </t>
  </si>
  <si>
    <t xml:space="preserve">Jūrmalas pilsētas attīstības programmas 2014.-2020.gadam (07.11.2013. lēmums Nr.625). </t>
  </si>
  <si>
    <t>Rīcības virziens: R1.4.3.: Citu tūrisma pakalpojumu attīstība</t>
  </si>
  <si>
    <t>Aktivitāte: Nr. 17. Tūrisma pakalpojumu piedāvājuma dažādošana</t>
  </si>
  <si>
    <t>Rīcības virziens: R1.7.1. Kultūras tūrisma piedāvājuma attīstība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</si>
  <si>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</si>
  <si>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</si>
  <si>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</si>
  <si>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</si>
  <si>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Nr.202. Pilsētas tēla "Jūrmala - Raiņa un Aspazijas pilsēta" izveide</t>
  </si>
  <si>
    <t>Aktivitāte: Nr. 193 Jūrmalas kā kultūras un mākslas pilsētas identitātes un konkurētspējas nostiprināšana</t>
  </si>
  <si>
    <t>Jūrmalas pilsētas kultūrvides attīstības plāns 2017. - 2020.gadam</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</si>
  <si>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</si>
  <si>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</si>
  <si>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</si>
  <si>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</si>
  <si>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</si>
  <si>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</si>
  <si>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</si>
  <si>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</si>
  <si>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</si>
  <si>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</si>
  <si>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</si>
  <si>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</si>
  <si>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</si>
  <si>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 xml:space="preserve">Pasākums: P4.1.4. Informācijas nodrošināšana par apkaimju kultūras pasākumu  norises vietām un pasākumiem </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</si>
  <si>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</si>
  <si>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</si>
  <si>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</si>
  <si>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</si>
  <si>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U.4.3. Nodrošināt informācijas pieejamību atbilstoši kultūras auditorijas vajadzībām</t>
  </si>
  <si>
    <t>Pasākums: P4.3.1. Kultūras pasākumu aktuālās informācijas regulāra izvietošana interneta resursos un plašsaziņas līdzekļos.</t>
  </si>
  <si>
    <t xml:space="preserve">Pasākums:P4.3.3. Kultūras pasākumu reklāmas un mārketinga materiālu izdošana (ikmēneša pasākumu bukleti, afišas u.c.) </t>
  </si>
  <si>
    <t>Jūrmalas pilsētas tūrisma attīstības rīcības plāns 2018. - 2020.gadam</t>
  </si>
  <si>
    <t>U3.3.
Kultūras pasākumu 
kā atraktīvu  tūrisma  
piesaišu  
izmantošana, 
koncentrējoties  uz 
dažādu  tūristu 
segmentu 
vajadzībām  un 
pieprasījuma 
sezonālām
svārstībām</t>
  </si>
  <si>
    <t xml:space="preserve">Pasākums: P.3.3.2. Informācijas par  pasākumiem 
nodrošināšana  dažādiem  mērķa 
tirgiem  (afišu valodas, informācija
tūrisma portālā, TIC) </t>
  </si>
  <si>
    <t>Tāme Nr. 09.23.1.</t>
  </si>
  <si>
    <t>90000051542</t>
  </si>
  <si>
    <t>Kronvalda iela 8, Jūrmala, LV2008</t>
  </si>
  <si>
    <t>09.210</t>
  </si>
  <si>
    <t>Iestādes uzturēšana un vispārējās izglītības nodrošināšana</t>
  </si>
  <si>
    <t>LV35PARX0002484572010</t>
  </si>
  <si>
    <t>LV98PARX0002484573010</t>
  </si>
  <si>
    <t>LV59PARX0002484577010</t>
  </si>
  <si>
    <t>Mērķdot. piemaksu ekonomija no atvaļinājumu naudām novirzīta uz mēnešalgām: visp.izgl.pr.3590 eur, interešu izgl.pr.152 eur, pirmssk.izgl.pr.222 eur.</t>
  </si>
  <si>
    <t>Naudas balvas izmaksai mēnešalgas apmērā skolotājai K.Kadiķei, sak.ar meitas piedzimšanu š.g.aprīlī</t>
  </si>
  <si>
    <t>Programmā "Ozols"  vidējo izpeļņu atvaļinājumiem aprēķina tikai uz algu kodu, kā rezultātā piemaksu kodā veidojas ekonomija: visp.pamata izgl.programmā (1794.9*2mēn) 3590 eur, interešu izgl.programmā (76*2mēn)152 eur, pirmsskolas izgl.programmā (110.70*2mēn) 222 eur</t>
  </si>
  <si>
    <t>Pensionāriem d.d.soc.nodokļa likme ir mazāka, tāpēc veidojas ekonomija</t>
  </si>
  <si>
    <t>Pumpuru vidusskola</t>
  </si>
  <si>
    <t>Jūrmalas pilsētas internātpamatskola</t>
  </si>
  <si>
    <t>90009251342</t>
  </si>
  <si>
    <t>Dzirnavu iela 50, Jūrmala, LV 2011</t>
  </si>
  <si>
    <t>LV42PARX0002484572078</t>
  </si>
  <si>
    <t>LV42PARX0002484573048</t>
  </si>
  <si>
    <t>LV14PARX0002484572097</t>
  </si>
  <si>
    <t>LV19PARX0002484577051</t>
  </si>
  <si>
    <t xml:space="preserve">Pedagogu darba atlīdzībai,   samazinot EKK 1119 par 28896EUR   piemaksām par darbu īpašos apstaķļos EKK 1145 </t>
  </si>
  <si>
    <t>Pedagogu darba atlīdzībai, palielinott EKK 1145 par 28896 EUR  (piešķirts pedagogu darba samaksai 29243 EUR/ mēnesī,  t.sk. notarificētas piemaksas par darbu īpašos apstaķļos - pirmsskolas pedagogiem - 224,40 EUR, pedagogiem - 3153,40 EUR; direktoram - 234,15 EUR, kopā 3611,95 EUR)                                           Aprēķins: 3611,95 EUR/mēnesī *8 mēneši = 28895,60 EUR</t>
  </si>
  <si>
    <t>Saskaņā ar IKJK  sēdes protokolu Nr.1.2-22/6 (11.04.2018.) atbalstīta līdzekļu piešķiršana skolas labiekārtošanas darbiem vasaras periodā (vienas rotaļu un atpūtas istabas   kosmētiskajam remontam internātā (sienas, griesti, grīda), esošo koka durvju nomaiņai uz divām jaunām PVC ārdurvīm skolas mācību darbnīcā)</t>
  </si>
  <si>
    <t>Papildus līdzekļi medikamentu iegādei un skolas labiekārtošanas darbiem vasaras periodā</t>
  </si>
  <si>
    <t>Pietrūkst līdzekļi medikamentiem</t>
  </si>
  <si>
    <t>Tāme Nr.08.28.1.</t>
  </si>
  <si>
    <t>Tāme Nr.09.18.1</t>
  </si>
  <si>
    <t>Jūrmalas pirmsskolas izglītības iestāde "Mārīte"</t>
  </si>
  <si>
    <t>90009249189</t>
  </si>
  <si>
    <t>Engures iela 4, Jūrmala, LV-2016</t>
  </si>
  <si>
    <t>09.100</t>
  </si>
  <si>
    <t>Iestādes uzturēšana un pirmsskolas izglītības nodrošināšana</t>
  </si>
  <si>
    <t>LV64PARX0002484572070</t>
  </si>
  <si>
    <t>LV64PARX0002484573040</t>
  </si>
  <si>
    <t>LV41PARX0002484577043</t>
  </si>
  <si>
    <t>Papildus naudas līdzekļi nepieciešami jaunas grupas atvēršanai.</t>
  </si>
  <si>
    <t>Sakarā ar PII Mārīte jaunas grupas atvēršanu papildus naudas līdzekļi ir nepieciešami inventāra iegādei. Bērnu galdi 5 gab *60.00=300.00; bērnu krēsliņi 20gab.*16=320.00 EUR; bērnu gultas ar matračiem ( 2 vietīgas, izvelkamas) 10 gab.*180.00 = 1800 EUR; ģērbtuves skapji ar soliņiem ( 3 vietīgi) 7*159= 1113.00 EUR; plaukts sēdpodu novietošanai 1*60= 60 EUR; bērnu sēdpodi 20 gab.*4= 80.00 EUR</t>
  </si>
  <si>
    <r>
      <t xml:space="preserve">Sakarā ar PII Mārīte jaunas grupas atvēršanu papildus naudas līdzekļi ir nepieciešami mācību līdzekļu iegādei. Atbilstoši bērnu vecumam ir nepieciešams iegādāties: lelļu ratus 2 gab.*15.5= 31 EUR; lelles 3 gab.*11.50= 34.50 EUR; lelļu trauku komplekts 2 komp *13.49= 26.98 EUR; rotaļu auto 6 gab.*6.6= 39.60 EUR; velkamais tārpiņš 2 gab.*13.35=26.70 EUR; koka piramīda 2 gab*13.48=26.96 EUR;  att. spēle "Puķu labirints" par 19.19 EUr un att. spēle Fermas dzīvnieki par 17.44 EUR; att. spēle  Matemātiskie zobrati 2 gab*12.99= 25.98 EUR; dažādas koka puzles 5 gab.*4.82= 24.10 Eur. </t>
    </r>
    <r>
      <rPr>
        <b/>
        <sz val="9"/>
        <rFont val="Times New Roman"/>
        <family val="1"/>
        <charset val="186"/>
      </rPr>
      <t>Kopā nepieciešams 272.45 EUR</t>
    </r>
  </si>
  <si>
    <t>Tāme Nr. 09.18.2.</t>
  </si>
  <si>
    <t>09.600</t>
  </si>
  <si>
    <t>Brīvpusdienu nodrošināšana</t>
  </si>
  <si>
    <r>
      <t xml:space="preserve">Sakarā ar gaidāmo bērnu skaita pieaugumu, lūdzu papildus piešķirt līdzekļus ēdināšanas izdevumiem. Aprēķins: 6 bērni * 1.90 EUR= 11.40  par 6 bērniem dienā. Ēdināšanas periods 01.09.2018-31.12.2018 - 81 d.d. 11.40*81 d.d.=923.40 EUR 923.40* 85% ( pieņemot kā apmeklējums ir 85 %) = </t>
    </r>
    <r>
      <rPr>
        <b/>
        <sz val="9"/>
        <rFont val="Times New Roman"/>
        <family val="1"/>
        <charset val="186"/>
      </rPr>
      <t>784.89 EUR</t>
    </r>
  </si>
  <si>
    <t>Sakarā ar gaidāmo bērnu skaita pieaugumu, lūdzu papildus piešķirt līdzekļus ēdināšanas izdevumiem. Aprēķins: 6 bērni * 1.90 EUR= 11.40  par 6 bērniem dienā. Ēdināšanas periods 01.09.2018-31.12.2018 - 81 d.d. 11.40*81 d.d.=923.40 EUR 923.40* 85% ( pieņemot kā apmeklējums ir 85 %) = 784.89 EUR</t>
  </si>
  <si>
    <t>Tāme Nr.09.25.1.</t>
  </si>
  <si>
    <t>Sākumskola "Ābelīte"</t>
  </si>
  <si>
    <t>90009251361</t>
  </si>
  <si>
    <t>Plūdu iela 4a, Jūrmala. LV-2015</t>
  </si>
  <si>
    <t>Iestāžu uzturēšana un vispārējās izglītības nodrošināšana</t>
  </si>
  <si>
    <t>LV69PARX0002484572077</t>
  </si>
  <si>
    <t>LV69PARX0002484573047</t>
  </si>
  <si>
    <t>LV46PARX0002484577050</t>
  </si>
  <si>
    <t>Sakarā ar Sākumskolas "Ābelīte" jaunas grupas atvēršanu papildus naudas līdzekļi ir nepieciešami inventāra iegādei. Bērnu gultas ar matraci izmērs 130*60 16 gab.*110.13 = 1762.08; bērnu krēsliņi ( augstums 21 cm) 20 gab.*54.45= 1089.00 EUR Kopā nepieciešams : 2851.08 EUR</t>
  </si>
  <si>
    <r>
      <t>Sakarā ar Sākumskolas "Ābelīte" jaunas grupas atvēršanu papildus naudas līdzekļi ir nepieciešami mīksta inventāra iegādei.  Gultas veļas komplekti ( pārvalks 143x105; spilvendrāna 43x43;  palags ar slīpiem galiem un 4 gumijas galos 130x60 vai 140x60) 20.57 EUR( 1 kompl. cena)*40 kompl.= 822.80 EUR; kokvilnas segas ( izmērs 100x140) 20 gab.*12.15= 243.00 EUR; sintepona segas ( izmērs 100*140) 20 gab.*14.57= 291.40 EUR; spilveni ar bumbiņveida sintepona pildījumu ( izmērs 40*40) 20 gab.*4.68= 93.60 EUR; frote dvieļi kokvilnas ar pakaramo ( izmērs 30*50) 80 gab.*1.39 = 111.20 EUR.</t>
    </r>
    <r>
      <rPr>
        <b/>
        <sz val="9"/>
        <rFont val="Times New Roman"/>
        <family val="1"/>
        <charset val="186"/>
      </rPr>
      <t xml:space="preserve"> Kopā: 1564.00 EUR</t>
    </r>
  </si>
  <si>
    <r>
      <t xml:space="preserve">Sakarā ar Sākumskolas "Ābelīte" jaunas grupas atvēršanu papildus naudas līdzekļi ir nepieciešami virtuves inventāra iegādei. Nepieciešams iegādāties traukus: šķīvis 200 melamīna - 20 gab.*2.13= 42.60 EUR; šķīvis dziļais - 20 gab.*1.62= 32.40 EUR; bļoda melamīna 5 gab*1.14= 5.70 EUR; termosi( ēdienam) - 3 gab*36.30=108.90 EUR; galda piederumi ( karotītes, karotes, bļodas salātiem) par 84.70 EUR. </t>
    </r>
    <r>
      <rPr>
        <b/>
        <sz val="9"/>
        <rFont val="Times New Roman"/>
        <family val="1"/>
        <charset val="186"/>
      </rPr>
      <t>Kopā: 276.00 EUR</t>
    </r>
  </si>
  <si>
    <t>Sakarā ar Sākumskolas "Ābelīte" jaunas grupas atvēršanu papildus naudas līdzekļi ir nepieciešami mācību līdzekļu iegādei.  Atšifrējums pielikumā.</t>
  </si>
  <si>
    <t>Sakarā ar Sākumskolas "Ābelīte" jaunas grupas atvēršanu papildus naudas līdzekļi ir nepieciešami pamatlīdzekļu iegādei. Nepieciešams iegādāties bērnu galdus ( augstums 40cm) 3 gab.*363 = 1089 EUR</t>
  </si>
  <si>
    <t>Jūrmalas pilsētas Lielupes pamatskola</t>
  </si>
  <si>
    <t>90000051576</t>
  </si>
  <si>
    <t>Aizputes 1a, Jūrmala</t>
  </si>
  <si>
    <t>Projekts „Starpkultūru saiknes veidošana ar Eiropas Brīvprātīgā Darba starpniecību”</t>
  </si>
  <si>
    <t>LV48TREL981458600100B</t>
  </si>
  <si>
    <t>Avansa maksājums no Jaunatnes starptautisko programmu aģentūras</t>
  </si>
  <si>
    <t>Tāme Nr.09.8.3.</t>
  </si>
  <si>
    <t>Tāme Nr.09.14.1.</t>
  </si>
  <si>
    <t>Jūrmalas pirmsskolas izglītības iestāde "Bitīte"</t>
  </si>
  <si>
    <t>90009249210</t>
  </si>
  <si>
    <t>Lēdurgas iela 20a, Jūrmala, LV-2010</t>
  </si>
  <si>
    <t>LV48PARX0002484572067</t>
  </si>
  <si>
    <t>LV48PARX0002484573037</t>
  </si>
  <si>
    <t>LV48PARX00024844577040</t>
  </si>
  <si>
    <t>Papildus naudas līdzekļi ir nepieciešāmi jaunas grupas atvēršanai.</t>
  </si>
  <si>
    <r>
      <t xml:space="preserve">Sakarā ar PII Bitīte jaunas grupas atvēršanu papildus naudas līdzekļi ir nepieciešami darbinieku mēnešalgai. 1. pirmsskolas izglītības skolotājs-  1 likme darba alga 680.00 EUR; 2. pirmsskolas izglītības skolotāju palīgs - 1 likme darba alga 475 EUR. Aprēķins : 680*3.5 mēn = 2380.00 EUR; 475*3.5 mēn= 1662.50 EUR;  </t>
    </r>
    <r>
      <rPr>
        <b/>
        <sz val="9"/>
        <rFont val="Times New Roman"/>
        <family val="1"/>
        <charset val="186"/>
      </rPr>
      <t>Kopā nepieciešams : 4042.50 EUR</t>
    </r>
  </si>
  <si>
    <r>
      <t xml:space="preserve">Sakarā ar PII Bitīte jaunas grupas atvēršanu papildus naudas līdzekļi nepieciešami darba devēja valsts sociālās apdrošin. Obligātās iemaksas. Aprēķins : Darbinieku alga 1 mēn( pedagogs; skolotāju palīgs) 1155.00 EUR *24.09%= 278.24( 1 mēnesim); 278.24*3 mēn. = </t>
    </r>
    <r>
      <rPr>
        <b/>
        <sz val="9"/>
        <rFont val="Times New Roman"/>
        <family val="1"/>
        <charset val="186"/>
      </rPr>
      <t>834.72 EUR ( 3. mēn.)</t>
    </r>
  </si>
  <si>
    <t>Sakarā ar PII Bitīte jaunas grupas atvēršanu papildus naudas līdzekļi nepieciešami  izglītības darbinieku slimības naudu apmaksai.</t>
  </si>
  <si>
    <t>Sakarā ar PII Bitīte jaunas grupas atvēšanu papildus naudas līdzekļi ir nepieciešami dzerama ūdens iegādei.  Uz 15 bērniem mēnesī ir nepieciešams iegādāties 2 pudeles. 1 pudeles cena ir  1.95 EUR. Aprēķins: 2 pudeles*1.95= 3.90 EUR ( vienām mēnesim) 3.90 * 4 mēn. = 15.60 EUR.</t>
  </si>
  <si>
    <r>
      <t xml:space="preserve"> Sakarā ar PII Bitīte jaunas grupas atvēršanu papildus naudas līdzekļi ir nepieciešami veļas mazgāšanai.  PII Bitīte – 1 grupa (15 bērni) </t>
    </r>
    <r>
      <rPr>
        <b/>
        <sz val="9"/>
        <rFont val="Times New Roman"/>
        <family val="1"/>
        <charset val="186"/>
      </rPr>
      <t>Aprēķins</t>
    </r>
    <r>
      <rPr>
        <sz val="9"/>
        <rFont val="Times New Roman"/>
        <family val="1"/>
        <charset val="186"/>
      </rPr>
      <t xml:space="preserve">: 12 kg. Veļas * 2 r.mēn = 24 kg 24 kg*4 mēn. = 96 kg veļas 96 kg * 0.80 eur ar PVN = </t>
    </r>
    <r>
      <rPr>
        <b/>
        <sz val="9"/>
        <rFont val="Times New Roman"/>
        <family val="1"/>
        <charset val="186"/>
      </rPr>
      <t>76.80</t>
    </r>
    <r>
      <rPr>
        <sz val="9"/>
        <rFont val="Times New Roman"/>
        <family val="1"/>
        <charset val="186"/>
      </rPr>
      <t xml:space="preserve"> eur ar PVN</t>
    </r>
  </si>
  <si>
    <t>Sakarā ar PII Bitīte jaunas grupas atvēršanu papildus naudas līdzekļi ir nepieciešami inventāra iegādei. Nepieciešamais inventārs atšifrēts pielikumā.</t>
  </si>
  <si>
    <t>Sakarā ar PII Bitīte jaunas grupas atvēršanu papildus naudas līdzekļi ir nepieciešami saimniecības līdzekļu iegādei. Atšifrējums pielikumā.</t>
  </si>
  <si>
    <t>Sakarā ar PII Bitīte jaunas grupas atvēršanu papildus naudas līdzekļi ir nepieciešami mīksta inventāra iegādei. Nepieciešams iegadāties 15 atstarojošas vestes. 15 gab*3.90 = 58.50 EUR</t>
  </si>
  <si>
    <t>Sakarā ar PII Bitīte jaunas grupas atvēršanu papildus naudas līdzekļi ir nepieciešami mācību līdzekļu un materiālu iegādei. Atšifrējums pielikumā.</t>
  </si>
  <si>
    <r>
      <t xml:space="preserve">Sakarā ar PII Bitīte jaunas grupas atvēršanu papildus naudas līdzekļi ir nepieciešami saimniecības pamatlīdzekļu iegādei. Nepieciešams iegādāties: vienu bērnu skapi rotaļlietām par 320.00 EUR; savienojamu ķieģeļu komplekts, transports ( liels lego) - 1 komplekts par 228.20 EUR; bērnu sekcija - 1 gab. par 350.00EUR. </t>
    </r>
    <r>
      <rPr>
        <b/>
        <sz val="9"/>
        <rFont val="Times New Roman"/>
        <family val="1"/>
        <charset val="186"/>
      </rPr>
      <t>Kopā: 898.20 EUR</t>
    </r>
  </si>
  <si>
    <t>Sakarā ar PII Bītite jaunas grupas atvēršanu papildus naudas līdzekļi ir nepieciešami bērnu ēdināšanai. 15 bērni. Aprēķins: 15*2.30 EUR ( ēdināšanas pakalpojumus sniedz Fēnikss) = 34.50 par 15 bērniem dienā. Ēdināšanas periods no 01.09.2018-31.12.2018 - 81 d.d. 34.50*81 d.d. = 2794.50 EUR 2794.50*85% ( pieņemot kā apmeklējums ir 85 %)= 2375.33 EUR</t>
  </si>
  <si>
    <r>
      <t>Sakarā ar PII Bītite jaunas grupas atvēršanu papildus naudas līdzekļi ir nepieciešami bērnu ēdināšanai. 15 bērni. Aprēķins: 15*2.30 EUR ( ēdināšanas pakalpojumus sniedz Fēnikss) = 34.50 par 15 bērniem dienā. Ēdināšanas periods no 01.09.2018-31.12.2018 - 81 d.d. 34.50*81 d.d. = 2794.50 EUR 2794.50*85% ( pieņemot kā apmeklējums ir 85 %)=</t>
    </r>
    <r>
      <rPr>
        <b/>
        <sz val="9"/>
        <rFont val="Times New Roman"/>
        <family val="1"/>
        <charset val="186"/>
      </rPr>
      <t xml:space="preserve"> 2375.33 EUR</t>
    </r>
  </si>
  <si>
    <t>Tāme Nr.09.14.2.</t>
  </si>
  <si>
    <t>(t.sk. ilgtermiņa finanšu instrumenta nodrošināšana starptaurtisko mākslinieku piesaistei)</t>
  </si>
  <si>
    <t>Pasājums: P2.1.2. Dzintaru koncertzāles konkurētspējas stiprināšana nacionālā un starptautiskā mērogā</t>
  </si>
  <si>
    <t xml:space="preserve">nacionālā un starptautiskā mērogā. </t>
  </si>
  <si>
    <t xml:space="preserve">Pasākums: P2.2.3. Gadskārtu svētku, pilsētas svētku un dažādām sabiedrības mērķgrupām domātu pasākumu rīkošana, nostiprinot Jūrmalas zīmolu vietējā, </t>
  </si>
  <si>
    <t>specifiskām iedzīvotāju auditorijām.</t>
  </si>
  <si>
    <t xml:space="preserve">U1.3.3. Jūrmalas pilsētas iedzīvotāju un nevalstisko organizāciju radošo kultūras iniciatīvu atbalstīšana, līdzfinansējot un līdzorganizējot dažādu žanru kultūras pasākumus </t>
  </si>
  <si>
    <t>dažādām mērķauditorījas grupām vietējā, nacionālā un starptautiskā mērogā''.</t>
  </si>
  <si>
    <t xml:space="preserve">Strātēģiskā dokumenta kodu atšifrējums - rīcības virziens 2  "Kultūras piedāvājuma izcilība un daudzveidība Jūrmalā: kvalitatīva un sistema'tiska kultūras piedāvājuma veidošana </t>
  </si>
  <si>
    <t>un pieejamības veicināšanā.</t>
  </si>
  <si>
    <t xml:space="preserve">Rīcības virziena uzdevums - U4.1.: Attīstīt sadarbību starp dažādām pašvaldības kultūras un citām iestādēm, ģeogrāfiski līdzsvarotā kultūras piedāvājuma veidošanā </t>
  </si>
  <si>
    <t>perspektīvā Baltijas valstīs</t>
  </si>
  <si>
    <t xml:space="preserve">Mērķa uzdevuma pasākums - P 1.5.1. Pasākuma ''Nestasti pasaciņas'' pilnveidošana, divu dienu pasākuma programmas (festivāla) izveide un popularizēšana Latvijā, </t>
  </si>
  <si>
    <t>sezonālām svārstībām</t>
  </si>
  <si>
    <t xml:space="preserve">Mērķa uzdevums - U 3.3.Kultūras pasākumu kā atraktīvu tūrisma piesaišu izmantošana, koncentrejoties uz dažādu tūristu segmentu vajadzībām un pieprasījuma </t>
  </si>
  <si>
    <t>Tāme Nr.04.1.5.</t>
  </si>
  <si>
    <t>Ar ārējo sakaru attīstību saistītās starptautiskās un institucionālās sadarbības aktivitātes</t>
  </si>
  <si>
    <r>
      <rPr>
        <b/>
        <sz val="9"/>
        <rFont val="Times New Roman"/>
        <family val="1"/>
        <charset val="186"/>
      </rPr>
      <t>5.pielikums</t>
    </r>
    <r>
      <rPr>
        <sz val="9"/>
        <rFont val="Times New Roman"/>
        <family val="1"/>
        <charset val="186"/>
      </rPr>
      <t xml:space="preserve"> Jūrmalas pilsētas domes</t>
    </r>
  </si>
  <si>
    <t>Marketinga un ārējo sakaru pārvaldes Ārējo sakaru un protokola nodaļa</t>
  </si>
  <si>
    <t>04.900.</t>
  </si>
  <si>
    <t>Jūrmalas sadraudzības pilsētu delegāciju, ārvalstu delegāciju un ārvalstu vēstnieku uzņemšana</t>
  </si>
  <si>
    <t>JPAP_ R.1.7.1.-43; JPAP_ R.1.8.2-48; JPAP_ R.1.10.1.-57; JPAP_ R.1.10.2.-58; JPAP_ R.1.10.3.-59</t>
  </si>
  <si>
    <t>Jūrmalas domes oficiālo delegāciju vizītes uz esošajām un potenciālajām sadraudzības pilsētām, domes vadības oficiālie ārvalstu komandējumi</t>
  </si>
  <si>
    <t>JPAP_ R.1.10.1.-57; JPAP_ R.1.10.2.-58; JPAP_ R.1.10.3.-59</t>
  </si>
  <si>
    <t>Ārvalstu komandējumu dienas naudas</t>
  </si>
  <si>
    <t>Ar ārējiem sakariem un sadraudzības pilsētu aktivitāšu īstenošanu saistīto pasākumu organizēšanas izdevumi (ēdināšana, izmitināšana, u.c. saistītie izdevumi)</t>
  </si>
  <si>
    <t>Oficiālie reprezentācijas materiāli (dāvanas, prezentācijas, bukleti, plakāti, u.c.)</t>
  </si>
  <si>
    <t>JPAP_R.1.10.3.-59</t>
  </si>
  <si>
    <t>Sadraudzības līgumu notariālie tulkojumi, oficiālās sarakstes tulkojumi</t>
  </si>
  <si>
    <t>JPAP_R.1.10.2.-58</t>
  </si>
  <si>
    <t>Dalībmaksa starptautiskajās organizācijās (UBC)</t>
  </si>
  <si>
    <t>Finansējums nepieciešams dalības maksas izdevumu segšanai</t>
  </si>
  <si>
    <t>Autotransports, autotransporta noma</t>
  </si>
  <si>
    <t>Autoratlīdzību honorāri</t>
  </si>
  <si>
    <t>JPAP_R.1.10.2.-58; JPAP_R.1.10.3.-59</t>
  </si>
  <si>
    <t>Jūrmalas pilsētas attīstības programmas 2014-2020 (JPAP) 2.daļas „Rīcības plāns” g) nodaļa „Darbības un pasākumi”:</t>
  </si>
  <si>
    <t xml:space="preserve">                          Aktivitātes: Nr.43. Kultūras dzīves piedāvājuma attīstība visa gada garumā </t>
  </si>
  <si>
    <t>Rīcības virziens: R1.8.2. Konferenču un korporatīvo pasākumu nodrošināšanas pakalpojumu attīstība</t>
  </si>
  <si>
    <t xml:space="preserve">                          Aktivitātes: Nr.48. Esošo un jaunu starptautisku kultūras un tikšanās pasākumu iniciēšana un īstenošana</t>
  </si>
  <si>
    <t>Rīcības virziens: R1.9.1. Jūrmalas kā kūrorta un tikšanās vietas tēla veidošana</t>
  </si>
  <si>
    <t xml:space="preserve">                          Aktivitātes: Nr.49. Jūrmalas kā konferenču un tikšanās vietas popularizēšana nozares speciālistu vidē</t>
  </si>
  <si>
    <t>Rīcības virziens: R1.10.1. Sadarbība ar Jūrmalas sadraudzības pilsētām</t>
  </si>
  <si>
    <t xml:space="preserve">                          Aktivitātes: Nr.57. Sadarbības projekti ar Jūrmalas sadraudzības pilsētām</t>
  </si>
  <si>
    <t>Rīcības virziens: R1.10.2. Sadarbība ar diplomātisko korpusu (ārvalstu vēstniecībām Latvijā un Latvijas Republikas vēstniecībām un konsulātiem ārvalstīs)</t>
  </si>
  <si>
    <t xml:space="preserve">                          Aktivitātes: Nr.58. Diplomātiskā dienesta Latvijā un ārvalstīs pārstāvju informēšanas aktivitātes</t>
  </si>
  <si>
    <t>Rīcības virziens: R1.10.3. Sadarbība ar asociācijām, starptautiskām organizācijām un institūcijām Latvijā un ārvalstīs</t>
  </si>
  <si>
    <t xml:space="preserve">                          Aktivitātes: Nr.59. Asociācijām, starptautisko organizāciju informēšanas un monitoringa aktivitātes</t>
  </si>
  <si>
    <r>
      <rPr>
        <b/>
        <sz val="9"/>
        <rFont val="Times New Roman"/>
        <family val="1"/>
        <charset val="186"/>
      </rPr>
      <t>33.pielikums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</si>
  <si>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</si>
  <si>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</si>
  <si>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</si>
  <si>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</si>
  <si>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2032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</si>
  <si>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</si>
  <si>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</si>
  <si>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</si>
  <si>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</si>
  <si>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</si>
  <si>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</si>
  <si>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</si>
  <si>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Ceļu un to kompleksa investīciju projektu īstenošanai</t>
  </si>
  <si>
    <t>Kredīta % atmaksa 2,7%</t>
  </si>
  <si>
    <t xml:space="preserve"> 2019 - 2020</t>
  </si>
  <si>
    <t>Lielupes pamatskolas pārbūve un sporta zāles piebūve</t>
  </si>
  <si>
    <t>Pirmsskolas izglītības iestāde "Mārīte" pārbūve</t>
  </si>
  <si>
    <r>
      <t>(</t>
    </r>
    <r>
      <rPr>
        <sz val="12"/>
        <rFont val="Times New Roman"/>
        <family val="1"/>
        <charset val="186"/>
      </rPr>
      <t>Kredīta % atmaksa 2,7%)</t>
    </r>
  </si>
  <si>
    <t>Pirmsskolas izglītības iestāde "Bitīte" pārbūve</t>
  </si>
  <si>
    <t>(Kredīta % atmaksa 2,7%)</t>
  </si>
  <si>
    <t>Pirmsskolas izglītības iestāde "Madara" pārbūve</t>
  </si>
  <si>
    <t>2020-2021</t>
  </si>
  <si>
    <t>Dzintaru koncertzāles attīstība</t>
  </si>
  <si>
    <t>Kredīta % atmaksas 2.7%</t>
  </si>
  <si>
    <t>2019-2021</t>
  </si>
  <si>
    <t>Domes ēkas pārbūve un energoefektivitātes paaugstināšana Jomas ielā 1/5</t>
  </si>
  <si>
    <t>Majoru vidusskolas energoefektivitātes paaugstināšana</t>
  </si>
  <si>
    <t>2019 - 2020</t>
  </si>
  <si>
    <t>Jaunu dabas un kultūras tūrisma pakalpojumu radīšana Rīgas jūras līča rietumu piekrastē - Ķemeru ūdenstorņa pārbūve un restaurācija</t>
  </si>
  <si>
    <t>Daudzfunkcionāla dabas tūrisma centra jaunbūve un meža parka labiekārtojums Ķemeros</t>
  </si>
  <si>
    <t>2018-2020</t>
  </si>
  <si>
    <t>Ķemeru parka pārbūve un restaurācija</t>
  </si>
  <si>
    <t>Apvedceļa Kauguri-Sloka Jūrmalā izbūve (I kārta, pieslēgums A10/E22)</t>
  </si>
  <si>
    <t>Jūrmalas pašvaldības Lielupes radīto plūdu un krasta erozijas risku apdraudējumu novēršanas pasākumi Dubultos - Majoros - Dzintaros</t>
  </si>
  <si>
    <t>Pilsētas atpūtas parka un jauniešu mājas izveide Kauguros</t>
  </si>
  <si>
    <t>2018-2019</t>
  </si>
  <si>
    <t>Jūrmalas sporta skolas peldbaseina ēkas pārbūve un energoefektivitātes paaugstināšana</t>
  </si>
  <si>
    <t>2019-2020</t>
  </si>
  <si>
    <t>Jūrmalas veselības veicināšanas un sociālo pakalpojumu centra ēku pārbūve un energoefektivitātes paaugstināšana</t>
  </si>
  <si>
    <t>Jūrmalas pilsētas Ķemeru pamatskolas ēkas pārbūve un energoefektivitātes paaugstināšana</t>
  </si>
  <si>
    <t xml:space="preserve">Jūrmalas Valsts ģimnāzijas ēkas Raiņa ielā 55, Jūrmalā, pārbūve </t>
  </si>
  <si>
    <t>Jūrmalas pilsētas Jaundubultu vidusskolas ēkas energoefektivitātes paaugstināšana (ITI SAM 4.2.2.)</t>
  </si>
  <si>
    <t xml:space="preserve">Jūrmalas ūdenstūrisma pakalpojuma infrastruktūras attīstība atbilstoši pilsētas ekonomiskajai specializācijai </t>
  </si>
  <si>
    <t>Ūdenstūrisma pakalpojuma centra "Majori" izveide</t>
  </si>
  <si>
    <t>Jūrmalas pilsētas Kauguru vidusskolas ēkas energoefektivitātes paaugstināšana un telpu atjaunošana</t>
  </si>
  <si>
    <t xml:space="preserve">Ceļu infrastruktūras atjaunošana un autostāvvietas izbūve Ķemeros </t>
  </si>
  <si>
    <t>stāvvietas izbūve E.Dārziņa ielā 17 un Tūristu ielas posma atjaunošana</t>
  </si>
  <si>
    <t>Jūrmalas pilsētas vispārējās vidējās izglītības iestāžu infrastruktūras pilnveide - Jūrmalas pilsētas Kauguru vidusskolas telpu atjaunošana un infrastruktūras pilnveide</t>
  </si>
  <si>
    <t>Infrastruktūras izbūve bez vecāku gādības palikušu bērnu un jauniešu aprūpei ģimeniskā vidē</t>
  </si>
  <si>
    <t>Jaunu dabas un kultūras tūrisma pakalpojumu radīšana Rīgas jūras līča rietumu piekrastē - Mellužu estrādes ēkas restaurācija un bāra ēkas pārbūve, teritorijas labiekārtojums</t>
  </si>
  <si>
    <t>2019; …</t>
  </si>
  <si>
    <t>Plānojamās kredītsaistības, t.sk. Ceļu investīciju projektiem</t>
  </si>
  <si>
    <t>Aizņēmumu atmaksa</t>
  </si>
  <si>
    <t>Raiņa ielas rekonstrukcija posmā no Satiksmes ielas līdz Nometņu ielai, Jūrmalā</t>
  </si>
  <si>
    <t xml:space="preserve">Kredīta atm. 1,852% </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</si>
  <si>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</si>
  <si>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</si>
  <si>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</si>
  <si>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</si>
  <si>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</si>
  <si>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</si>
  <si>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</si>
  <si>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</si>
  <si>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</si>
  <si>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</si>
  <si>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</si>
  <si>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</si>
  <si>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</si>
  <si>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</si>
  <si>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</si>
  <si>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</si>
  <si>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</si>
  <si>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</si>
  <si>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</si>
  <si>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</si>
  <si>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</si>
  <si>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</si>
  <si>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</si>
  <si>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</si>
  <si>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</si>
  <si>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</si>
  <si>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</si>
  <si>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</si>
  <si>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Administratīvās ēkas pārbūve sociālo funkciju nodrošināšanai</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</si>
  <si>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</si>
  <si>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</si>
  <si>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</si>
  <si>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</si>
  <si>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</si>
  <si>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</si>
  <si>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</si>
  <si>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</si>
  <si>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</si>
  <si>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</si>
  <si>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</si>
  <si>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</si>
  <si>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</si>
  <si>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</si>
  <si>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</si>
  <si>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</si>
  <si>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</si>
  <si>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</si>
  <si>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Jūrmalas Alternatīvā skola</t>
  </si>
  <si>
    <t>90000051665</t>
  </si>
  <si>
    <t>Viestura iela 6, Jūrmala</t>
  </si>
  <si>
    <t>Iestādes uzturēšanas un vispārējās izglītības nodrošināšana</t>
  </si>
  <si>
    <t>LV94PARX0002484572015</t>
  </si>
  <si>
    <t>LV60PARX0002484573015</t>
  </si>
  <si>
    <t>LV21PARX0002484577015</t>
  </si>
  <si>
    <t>Tāme Nr.09.2.1.</t>
  </si>
  <si>
    <t>2239</t>
  </si>
  <si>
    <t>2262</t>
  </si>
  <si>
    <t>2314</t>
  </si>
  <si>
    <r>
      <rPr>
        <b/>
        <sz val="9"/>
        <rFont val="Times New Roman"/>
        <family val="1"/>
        <charset val="186"/>
      </rPr>
      <t>18.pielikums</t>
    </r>
    <r>
      <rPr>
        <sz val="9"/>
        <rFont val="Times New Roman"/>
        <family val="1"/>
        <charset val="186"/>
      </rPr>
      <t xml:space="preserve"> Jūrmalas pilsētas domes</t>
    </r>
  </si>
  <si>
    <t xml:space="preserve">Reģistrācijas Nr. </t>
  </si>
  <si>
    <t>900000056357</t>
  </si>
  <si>
    <t>Jūrmalas Sporta servisa centrs</t>
  </si>
  <si>
    <t>Sporta pasākumi</t>
  </si>
  <si>
    <t>08.100</t>
  </si>
  <si>
    <t>Programmai "Sporta pasākumi"</t>
  </si>
  <si>
    <t xml:space="preserve">JPAP _R.1.6.3.41;
JPAAAS Mērķi Nr. 1; Nr. 3; Nr. 4 </t>
  </si>
  <si>
    <t>Jūrmalas atklātais amatieru čempionāts hokejā 2018. gadā</t>
  </si>
  <si>
    <t>Jūrmalas atklātais čempionāts basketbolā vīriešiem 17/18</t>
  </si>
  <si>
    <t>Jūrmalas skriešanas svētki</t>
  </si>
  <si>
    <t>Neatkarības dienas velobrauciens</t>
  </si>
  <si>
    <t>Džudo turnīrs ''Young Stars Jūrmala 2018''</t>
  </si>
  <si>
    <t>Starptautiskais karatē WKF turnīrs ''Grand Prix Jūrmala  2018''</t>
  </si>
  <si>
    <t>Jūrmalas domes atklātais futbola kauss 2018.gadā</t>
  </si>
  <si>
    <t>Filter velokauss</t>
  </si>
  <si>
    <t>Orientēšanas spēles ''Ķemeri 180/40''</t>
  </si>
  <si>
    <t>Pasaules kausa posms ielu vingrošana Jūrmalā</t>
  </si>
  <si>
    <t xml:space="preserve"> LAF  organizētās sacensības airēšanā 2018.gadā</t>
  </si>
  <si>
    <t>Jūrmalas kauss Plūdmales Regbijā - 5, 2018</t>
  </si>
  <si>
    <t xml:space="preserve">Jūrmalas Cup'' ūdens motosporta sacensības </t>
  </si>
  <si>
    <t>Starptautiskās karatē sacensības  '' Jūrmalas kauss - 2018''</t>
  </si>
  <si>
    <t xml:space="preserve"> Ielu dejošanas pasākums''Ghetto dance''</t>
  </si>
  <si>
    <t>CEV eiropas Čempionāts pludmales volejbolā U22</t>
  </si>
  <si>
    <t>Jūrmalas velomarotons</t>
  </si>
  <si>
    <t>Projektu konkurss sporta pasākumiem</t>
  </si>
  <si>
    <t>Latvijas čempionāts pludmales volejbolā</t>
  </si>
  <si>
    <t>Jūrmalas Rogainings</t>
  </si>
  <si>
    <t>Starptautiskais pludmales handbola turnīrs ''Jūrmala''</t>
  </si>
  <si>
    <t>Līdzfinansējuma nodrošināšana Jūrmalas pilsētai raksturīgiem un nozīmīgiem sporta pasākumiem, kas Jūrmalā norisinājušies vismaz trīs gadus</t>
  </si>
  <si>
    <t xml:space="preserve">Latvijas senioru atklātais čempionāts tenisā </t>
  </si>
  <si>
    <t>Eiropas pludmales tenisa čempionāts</t>
  </si>
  <si>
    <t>Jūrmalas domes  kauss pludmales futbolā</t>
  </si>
  <si>
    <t>Sporta veidu attīstība</t>
  </si>
  <si>
    <t>Izmaiņas kopā</t>
  </si>
  <si>
    <t>Programmai "Sporta veidu attīstība"</t>
  </si>
  <si>
    <t xml:space="preserve">JPAP _R.3.3.3. 207              JPAP_ R3.1.3. 133                JPAAAS Mērķi Nr. 1; Nr. 4 </t>
  </si>
  <si>
    <t>Airēšanas sporta attīstībai un sporta inventāra iegādei</t>
  </si>
  <si>
    <t>Olivera Ritinieka atbalstam</t>
  </si>
  <si>
    <t>Profboksa klubs Jūrmalā, atbalsts 2017.gadam</t>
  </si>
  <si>
    <t>Veterānu futbola kluba ''Devro Jūrmala'' atbalsts 2017.gadā</t>
  </si>
  <si>
    <t>Sportistes Žanetes Vasaraudzes Gailītes riteņtenisa attīstībai</t>
  </si>
  <si>
    <t>Hokeja attīstības veicināšanai Jūrmalas pilsētā</t>
  </si>
  <si>
    <t>Biedrības ''Hokeja klubs ''Kauguri '' ledus īres nomaksai 2017/2018 g. sezonai</t>
  </si>
  <si>
    <t>Volejbola attīstība Jūrmalā 2017.gadā</t>
  </si>
  <si>
    <t>Līdzfinansējums biedrībai ''Jūrmalai un sportam''</t>
  </si>
  <si>
    <t>Jurmalas Racing Team</t>
  </si>
  <si>
    <t>Biedrība ''Skolas sporta klubs ''Neguss''</t>
  </si>
  <si>
    <t>Biedrība ''Jūrmalas Sports'' handbola komandas līdzfinansēšana</t>
  </si>
  <si>
    <t>Biedrība ''Jūrmalas Sports'' airēšanas komandas līdzfinansēšana</t>
  </si>
  <si>
    <t>Alvila Branta Pasaules kausā parabobslejā</t>
  </si>
  <si>
    <t>Florbola klubs Jūrmala</t>
  </si>
  <si>
    <t>Jāņa  Roviča boksa klubs</t>
  </si>
  <si>
    <t>Karatiste Marijas Luīzes Muižnieces atbalstam</t>
  </si>
  <si>
    <t>Karatista Leonīda Vorožeikina atbalstam</t>
  </si>
  <si>
    <t>Aleksandra Samoilova atbalstam</t>
  </si>
  <si>
    <t>Mihaila Samoilova atbalstam</t>
  </si>
  <si>
    <t>Ratiņtenisistes Žanetes Vasarzudzes - Gailītes attīstībai</t>
  </si>
  <si>
    <t xml:space="preserve">Biedrības PAPA’S Sacīkšu komanda atbalstam </t>
  </si>
  <si>
    <t>Pašvaldības atzinības izteikšana par īpašiem sasniegumiem un rezultātiem</t>
  </si>
  <si>
    <t>Gargabalnieces Jeļenas Čelhovas - Prokopčukas attīstībai</t>
  </si>
  <si>
    <t>Līdzfinansējuma nodrošināšana sporta organizāciju, to pārstāvēto komandu un individuālo sportistu atbalstam</t>
  </si>
  <si>
    <t>Senioru sporta biedrības Jūrmala galda tenisistu atbalstam</t>
  </si>
  <si>
    <t>Loka šāvējas Anetes Kreicbergas atbalstam</t>
  </si>
  <si>
    <t>Golfera Roberta Matisona atbalstam</t>
  </si>
  <si>
    <t>Regbija klubs Jūrmala atbalstam</t>
  </si>
  <si>
    <t>Airētājas Annas Karasas atbalstam</t>
  </si>
  <si>
    <t>Airētājas Jelizavetes Simačevas atbalstam</t>
  </si>
  <si>
    <t>Airētāja Kalvja Kazāka atbalstam</t>
  </si>
  <si>
    <t>Airētāja Kaspara Golmeistera atbalstam</t>
  </si>
  <si>
    <t>Airētāja Ģirta Sokolova atbalstam</t>
  </si>
  <si>
    <t>Airētāja Oskara Anša Ruģeļa atbalstam</t>
  </si>
  <si>
    <t>Airētājas Zanes Putniņas atbalstam</t>
  </si>
  <si>
    <t>Sporta attīstība un publicitātes pasākumi</t>
  </si>
  <si>
    <t>Grāmata "Jūrmalas Sporta vēsture"</t>
  </si>
  <si>
    <t xml:space="preserve">JPAP _R.1.6.3.41  </t>
  </si>
  <si>
    <t>Jūrmalas pilsētas attīstības programma 2014. – 2020.gadam (JPAP)</t>
  </si>
  <si>
    <t>Rīcības virziens:      R.1.6.3. Sporta pasākumu un pakalpojumu attīstība</t>
  </si>
  <si>
    <t>Rīcības virziens:      R.3.3.3.: Sporta sektora attīstība</t>
  </si>
  <si>
    <t>Mērķi no JPAAAS</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</si>
  <si>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</si>
  <si>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</si>
  <si>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</si>
  <si>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</si>
  <si>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Tāme Nr.08.1.7.</t>
  </si>
  <si>
    <r>
      <rPr>
        <b/>
        <sz val="9"/>
        <rFont val="Times New Roman"/>
        <family val="1"/>
        <charset val="186"/>
      </rPr>
      <t>34.pielikums</t>
    </r>
    <r>
      <rPr>
        <sz val="9"/>
        <rFont val="Times New Roman"/>
        <family val="1"/>
        <charset val="186"/>
      </rPr>
      <t xml:space="preserve"> Jūrmalas pilsētas domes</t>
    </r>
  </si>
  <si>
    <t>Struktūrvienība</t>
  </si>
  <si>
    <t>Īpašumu pārvaldes Pašvaldības īpašumu nodaļas pašvaldības īpašumu tehniskā nodrošinājuma daļa</t>
  </si>
  <si>
    <t>Administratīvo ēku būvniecība, atjaunošana un uzlabošana</t>
  </si>
  <si>
    <t xml:space="preserve"> 01.110.</t>
  </si>
  <si>
    <t>Domes administratīvo ēku infrastruktūras attīstība</t>
  </si>
  <si>
    <t>JPAP_R.3.2.1._131 JPAP R.2.8.1._99</t>
  </si>
  <si>
    <t>Glābšanas staciju būvniecība, atjaunošana un uzlabošana</t>
  </si>
  <si>
    <t>03.600.</t>
  </si>
  <si>
    <t>Glābšanas stacijas</t>
  </si>
  <si>
    <t>JPAP_R1.6.2._30</t>
  </si>
  <si>
    <t>Publisko teritoriju, ēku un mājokļu būvniecība, atjaunošana un uzlabošana</t>
  </si>
  <si>
    <t>06.600.</t>
  </si>
  <si>
    <t>Jauno Slokas kapu izbūve un labiekārtošana</t>
  </si>
  <si>
    <t>JPAP_R2.8.2._114</t>
  </si>
  <si>
    <t>Pašvaldības dzīvojamā fonda remonts</t>
  </si>
  <si>
    <t>JPAP_R2.9.1._115</t>
  </si>
  <si>
    <t>Ēku nojaukšana</t>
  </si>
  <si>
    <t>JPAP_R2.8.1._105</t>
  </si>
  <si>
    <t>Apsekošana, specifikāciju un tāmju sagatavošana</t>
  </si>
  <si>
    <t>JPAP_R.3.1.2._131</t>
  </si>
  <si>
    <t>Kapteiņa Zolta piemiņas vietas teritorijas labiekārtošana Kaugurciema ielā, Jūrmalā</t>
  </si>
  <si>
    <t>JPAP_R2.8.1._98</t>
  </si>
  <si>
    <t>Tirdzniecības nojumes jaunbūve un inženierkomunikāciju izbūve Slokas ielā 3313, Jūrmalā</t>
  </si>
  <si>
    <t>JPAP_R3..2._231</t>
  </si>
  <si>
    <t>Pašvaldības īpašumā esošo ēku kapitālais remonts</t>
  </si>
  <si>
    <t>Ēku konservācija</t>
  </si>
  <si>
    <t>Ēkas restaurācija un atjaunošana Pils ielā 1, Jūrmalā</t>
  </si>
  <si>
    <t>JPAP_R3.1.3._133</t>
  </si>
  <si>
    <t>Pašvaldības policijas postenis ''Priedaine''</t>
  </si>
  <si>
    <t>JPAP_R3.4.1._213</t>
  </si>
  <si>
    <t>Aizvietotājizpildes piemērošana patvaļīgi veiktas būvniecības vai vidi degradējošas/bīstamas būves esamības gadījumos</t>
  </si>
  <si>
    <t>Atpūtu un sportu veicinošas infrastruktūras izveide, atjaunošana un labiekārtošana</t>
  </si>
  <si>
    <t xml:space="preserve"> 08.100.</t>
  </si>
  <si>
    <t>Ķemeru sēravota nojume</t>
  </si>
  <si>
    <t>JPAP_R1.6.3. 41</t>
  </si>
  <si>
    <t>Sabiedriskās tualetes remontdarbi</t>
  </si>
  <si>
    <t>Ekonomija, kas radusies iepirkumu rezultātā</t>
  </si>
  <si>
    <t xml:space="preserve">Sporta nams "Taurenītis" </t>
  </si>
  <si>
    <t>JPAP_R.3.3.3_206</t>
  </si>
  <si>
    <t>Majoru sporta laukums</t>
  </si>
  <si>
    <t>Slokas stadions</t>
  </si>
  <si>
    <t>Dzintaru mežaparks</t>
  </si>
  <si>
    <t>Avārijas darbi</t>
  </si>
  <si>
    <t>JPAP_R1.6.3. 41 JPAP_R.3.3.3_206</t>
  </si>
  <si>
    <t>Bibliotēku ēku būvniecība, atjaunošana un uzlabošana</t>
  </si>
  <si>
    <t>08.210.</t>
  </si>
  <si>
    <t>Bibliotēku remonts</t>
  </si>
  <si>
    <t>R3.3.1. Nr.169</t>
  </si>
  <si>
    <t>Muzeja ēku būvniecība, atjaunošana un uzlabošana</t>
  </si>
  <si>
    <t>08.220.</t>
  </si>
  <si>
    <t>Muzeji un izstāžu zāles</t>
  </si>
  <si>
    <t>JPAP_R3.3.1._192</t>
  </si>
  <si>
    <t>Kultūras centru un namu būvniecība, atjaunošana un uzlabošana</t>
  </si>
  <si>
    <t>08.230.</t>
  </si>
  <si>
    <t xml:space="preserve">Kultūras centra ēku remonts </t>
  </si>
  <si>
    <t>Pirmsskolas  izglītības iestāžu būvniecība, atjaunošana un uzlabošana</t>
  </si>
  <si>
    <t>09.100.</t>
  </si>
  <si>
    <t>JPAP_R3.2.2._155</t>
  </si>
  <si>
    <t>Pirmsskolas  izglītības iestādes</t>
  </si>
  <si>
    <t>Jūrmalas PII ''Austras koks''</t>
  </si>
  <si>
    <t>Jūrmalas PII ''Katrīna''</t>
  </si>
  <si>
    <t>Jūrmalas PII ''Madara''</t>
  </si>
  <si>
    <t>Jūrmalas PII ''Mārīte''</t>
  </si>
  <si>
    <t>Jūrmalas PII ''Saulīte''</t>
  </si>
  <si>
    <t>Vēstule Nr.1-18/41 (25.05.2018.) par avārijas situāciju rotaļu laukuma konstrukcijā</t>
  </si>
  <si>
    <t>Jūrmalas PII ''Zvaniņš''</t>
  </si>
  <si>
    <t>Apmaksa veikta 2017.g.</t>
  </si>
  <si>
    <t>Jūrmalas PII ''Lācītis''</t>
  </si>
  <si>
    <t xml:space="preserve">Sākumskolu, pamatskolu, vidusskolu būvniecība, atjaunošana un uzlabošana </t>
  </si>
  <si>
    <t>09.210.</t>
  </si>
  <si>
    <t>JPAP_R3.2.3._165</t>
  </si>
  <si>
    <t>Vispārējās izglītības iestādes</t>
  </si>
  <si>
    <t>Jūrmalas sākumskola ''Atvase''</t>
  </si>
  <si>
    <t>Jūrmalas sākumskola ''Ābelīte''</t>
  </si>
  <si>
    <t>Ķemeru pamatskola</t>
  </si>
  <si>
    <t>Jūrmalas pilsētas Jaundubultu vidusskola</t>
  </si>
  <si>
    <t xml:space="preserve">Jūrmalas pilsētas Kauguru vidusskola </t>
  </si>
  <si>
    <t>Majoru vidusskola</t>
  </si>
  <si>
    <t>Jūrmalas Valsts ģimnāzijas un sākumskolas "Atvase" daudzfunkcionālās sporta halles projektēšana un celtniecība</t>
  </si>
  <si>
    <t xml:space="preserve">Slokas pamatskola </t>
  </si>
  <si>
    <t>Jūrmalas pilsētas Mežmalas vidusskola</t>
  </si>
  <si>
    <t>Vakara vidusskola</t>
  </si>
  <si>
    <t>Jūrmalas sākumskola ''Taurenītis''</t>
  </si>
  <si>
    <t>Interešu profesionālās ievirzes izglītības iestāžu būvniecība, atjaunošana un uzlabošana</t>
  </si>
  <si>
    <t xml:space="preserve"> 09.510.</t>
  </si>
  <si>
    <t>Jūrmalas Sporta skola</t>
  </si>
  <si>
    <t>JPAP_R3.2.4._185</t>
  </si>
  <si>
    <t xml:space="preserve">Jūrmalas bērnu un jauniešu interešu centrs </t>
  </si>
  <si>
    <t>Pārējo sociālo iestāžu būvniecība, atjaunošana un uzlabošana</t>
  </si>
  <si>
    <t>10.700.</t>
  </si>
  <si>
    <t>Veselības veicināšanas un sociālo pakalpojumu centrs</t>
  </si>
  <si>
    <r>
      <t xml:space="preserve">29.05.2018. Nr. DKOR-SAN-JUR/5847 "Darba uzdevums Nr.13- siltummaiņa nomaiņa Raiņa 62 </t>
    </r>
    <r>
      <rPr>
        <b/>
        <i/>
        <sz val="9"/>
        <rFont val="Times New Roman"/>
        <family val="1"/>
        <charset val="186"/>
      </rPr>
      <t>nakts patversmē</t>
    </r>
    <r>
      <rPr>
        <i/>
        <sz val="9"/>
        <rFont val="Times New Roman"/>
        <family val="1"/>
        <charset val="186"/>
      </rPr>
      <t>" EUR 479.00, 30.05.2018. e-pasta vēstule par kanalizācijas sistēmas bojājumu novēršana - EUR 1694.00 un citiem neparedamiem avārijas darbiem EUR 1127.00</t>
    </r>
  </si>
  <si>
    <t>JPAP_R3.5.1._216</t>
  </si>
  <si>
    <t>* Informatīvi -  Jūrmalas pilsētas attstības programma 2014 -2020.gadam (JPAP), sasaiste ar attstības plānošanas dokumentiem tiks precizēta</t>
  </si>
  <si>
    <t>Stratēģiskā dokumenta nosaukums - "Jūrmalas pilsētas attīstības programma 2014.-2020.gadam"</t>
  </si>
  <si>
    <t>Stratēģiskā dokumenta kodu atšifrējums - saskaņā ar "Jūrmalas pilsētas attīstības programma 2014.-2020.gadam" mērķiem M1, M2, M3</t>
  </si>
  <si>
    <t>Tāme Nr.08.1.3.</t>
  </si>
  <si>
    <t>Tāme Nr.09.1.9.</t>
  </si>
  <si>
    <t>Tāme Nr.10.1.1.</t>
  </si>
  <si>
    <t>10.700</t>
  </si>
  <si>
    <t>Lai nodrošinātu  pasākumu organizēšanu , saskaņā ar izvērtējumu pēc sēdes protokoliem. Lai nodrošinātu savlaicīgu pasākumu organizēšanu (iepirkumu veikšanu)</t>
  </si>
  <si>
    <t>Tāme Nr.06.1.3.</t>
  </si>
  <si>
    <t>06.200</t>
  </si>
  <si>
    <t>Pilsētas teritoriju labiekārtošanas pasākumi</t>
  </si>
  <si>
    <r>
      <rPr>
        <b/>
        <sz val="9"/>
        <rFont val="Times New Roman"/>
        <family val="1"/>
        <charset val="186"/>
      </rPr>
      <t>15.pielikums</t>
    </r>
    <r>
      <rPr>
        <sz val="9"/>
        <rFont val="Times New Roman"/>
        <family val="1"/>
        <charset val="186"/>
      </rPr>
      <t xml:space="preserve"> Jūrmalas pilsētas domes</t>
    </r>
  </si>
  <si>
    <t>Pilsētplānošanas nodaļa</t>
  </si>
  <si>
    <t>Jauns detāl/lokālplānojums un/vai izpētes darbi</t>
  </si>
  <si>
    <t>JPAP R3.1.1. 119</t>
  </si>
  <si>
    <t>Pilotprojekts "Ērts ceļš uz jūru"</t>
  </si>
  <si>
    <t>Jūrmalas pilsētas domes iepirkums ar  ID Nr. JPD 2018/109 RIK “5.līnijas posmā no dzelzceļa stacijas “Bulduri” līdz Vidus prospektam atjaunošanas būvniecības ieceres un unificētu risinājumu vides pieejamības nodrošināšanai izstrāde”.</t>
  </si>
  <si>
    <t>JPAP_R.2.8.1._107</t>
  </si>
  <si>
    <t>Pilsētas svētku noformējums</t>
  </si>
  <si>
    <t>Pilsētas dekoratīvā svētku apgaismojuma uzturēšana un atjaunošana</t>
  </si>
  <si>
    <t>JPAP_R.2.2.1._70</t>
  </si>
  <si>
    <t>Ziemassvētku egles (iegāde, uzstādīšana, demontāža)</t>
  </si>
  <si>
    <t>Pilsētas svētku noformējuma izveide, montāža un demontāža</t>
  </si>
  <si>
    <t>Ziemassvētku noformējuma konkurss (atzinības raksti, apbalvojumi)</t>
  </si>
  <si>
    <t xml:space="preserve">Valsts simtgades svētku apgaismojuma noformējuma izveide, montāža un demontāža </t>
  </si>
  <si>
    <t>Pilsētas apkaimju zīmju izveide un uzstādīšana</t>
  </si>
  <si>
    <t>JPAP_R.2.2.1._70 JPTARP_U1.2._P.1.2.9.</t>
  </si>
  <si>
    <t>Pilsētas kultūrvēsturiskā mantojuma saglabāšana</t>
  </si>
  <si>
    <t>08.290</t>
  </si>
  <si>
    <t>Līdzfinansējuma nodrošināšanai sabiedriski pieejama kultūrvēsturiskā mantojuma saglabāšanai objektos, kuros notiek pilsētas nozīmes pasākumi</t>
  </si>
  <si>
    <t>JPAP_R.1.2.2._10</t>
  </si>
  <si>
    <t>Rīcības virziens: R.1.2.2. Kultūrvēsturiskā mantojuma saglabāšana un attīstība</t>
  </si>
  <si>
    <t>Aktivitāte: Nr.10 Kultūrvēsturiski vērtīgās koka arhitektūras vērtību saglabāšanas pasākumi</t>
  </si>
  <si>
    <t>Aktivitāte: Nr.11 Esošās kultūrvēsturiskās koka arhitektūras vērtību apzināšana un popularizēšana</t>
  </si>
  <si>
    <t>Aktivitāte:Nr.43 Kultūras dzīves piedāvājuma attīstība visa gada garumā</t>
  </si>
  <si>
    <t>Rīcības virziens: R.1.9.2. Informācijas pieejamības nodrošināšana</t>
  </si>
  <si>
    <t>Aktivitāte: Nr.56 Jūrmalas mūsdienu arhitektūras ceļvedis</t>
  </si>
  <si>
    <t>Rīcības virziens: R.2.2.1. Jūrmalas vizuālās identitātes standarta izstrāde un ieviešana</t>
  </si>
  <si>
    <t>Aktivitāte: Nr.70 Jūrmalas vizuālās identitātes veidošana un uzraudzīšana</t>
  </si>
  <si>
    <t>Rīcības virziens: R.2.8.1. Publiskās telpas pilnveide</t>
  </si>
  <si>
    <t>Aktivitāte: Nr.97 Jūrmalas ainavas saglabāšanas, pārvaldības un attīstības koncepcijas izstrāde</t>
  </si>
  <si>
    <t>Aktivitāte: Nr.107 Vides pieejamības nodrošināšana cilvēkiem ar īpašām vajadzībām</t>
  </si>
  <si>
    <t>Rīcības virziens: R.3.1.1. Pilsētas attīstības plānošana</t>
  </si>
  <si>
    <t>Aktivitāte: Nr.119 Pašvaldības attīstības plānošanas dokumentu izstrāde un uzraudzība</t>
  </si>
  <si>
    <t>Jūrmalas pilsētas tūrisma attīstības rīcības plāns 2018 - 2020 (JPTARP)</t>
  </si>
  <si>
    <t>Uzdevums U 1.2. Atpūtas , rekreācijas tūrisma piedāvājuma pilnveidošana vietējiem un ārvalstu viesiem</t>
  </si>
  <si>
    <t>P 1.2.5. Ziemas pasakas izveide Dzintaru Mežaparkā (interaktīvas gaismas instalācijas ziemas periodā (decembris–aprīlis))</t>
  </si>
  <si>
    <t>P.1.2.9. Pilsētas apkaimju atpazīstamības veicināšana un zīmju izvietošana, apkaimju nosaukumu un vērtību integrēšana tūrisma mārketingā</t>
  </si>
  <si>
    <t>Tāme Nr.04.1.3.</t>
  </si>
  <si>
    <t>Centralizēti pasākumi</t>
  </si>
</sst>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1"/>
      <color theme="1"/>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9"/>
      <color rgb="FF00B050"/>
      <name val="Times New Roman"/>
      <family val="1"/>
      <charset val="186"/>
    </font>
    <font>
      <strike/>
      <sz val="9"/>
      <name val="Times New Roman"/>
      <family val="1"/>
      <charset val="186"/>
    </font>
    <font>
      <u/>
      <sz val="9"/>
      <name val="Times New Roman"/>
      <family val="1"/>
    </font>
    <font>
      <sz val="9"/>
      <color theme="1"/>
      <name val="Times New Roman"/>
      <family val="1"/>
      <charset val="186"/>
    </font>
    <font>
      <b/>
      <sz val="12"/>
      <name val="Times New Roman"/>
      <family val="1"/>
      <charset val="186"/>
    </font>
    <font>
      <b/>
      <i/>
      <sz val="12"/>
      <name val="Times New Roman"/>
      <family val="1"/>
      <charset val="186"/>
    </font>
    <font>
      <b/>
      <sz val="11"/>
      <name val="Times New Roman"/>
      <family val="1"/>
      <charset val="186"/>
    </font>
    <font>
      <sz val="12"/>
      <name val="Times New Roman"/>
      <family val="1"/>
      <charset val="186"/>
    </font>
    <font>
      <sz val="11"/>
      <color theme="1"/>
      <name val="Calibri"/>
      <family val="2"/>
      <charset val="186"/>
      <scheme val="minor"/>
    </font>
    <font>
      <b/>
      <sz val="18"/>
      <name val="Times New Roman"/>
      <family val="1"/>
      <charset val="186"/>
    </font>
    <font>
      <sz val="8"/>
      <name val="Times New Roman"/>
      <family val="1"/>
      <charset val="186"/>
    </font>
    <font>
      <i/>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b/>
      <i/>
      <sz val="9"/>
      <name val="Times New Roman"/>
      <family val="1"/>
      <charset val="186"/>
    </font>
    <font>
      <sz val="9"/>
      <color rgb="FF009900"/>
      <name val="Times New Roman"/>
      <family val="1"/>
      <charset val="186"/>
    </font>
    <font>
      <i/>
      <sz val="8"/>
      <name val="Times New Roman"/>
      <family val="1"/>
      <charset val="186"/>
    </font>
    <font>
      <sz val="9"/>
      <name val="Arial"/>
      <family val="2"/>
      <charset val="186"/>
    </font>
  </fonts>
  <fills count="9">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s>
  <borders count="168">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style="thin">
        <color indexed="64"/>
      </right>
      <top/>
      <bottom style="double">
        <color indexed="64"/>
      </bottom>
      <diagonal/>
    </border>
    <border>
      <left style="hair">
        <color indexed="64"/>
      </left>
      <right style="hair">
        <color indexed="64"/>
      </right>
      <top/>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thin">
        <color indexed="64"/>
      </left>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top style="hair">
        <color indexed="64"/>
      </top>
      <bottom/>
      <diagonal/>
    </border>
    <border>
      <left/>
      <right/>
      <top/>
      <bottom style="hair">
        <color indexed="64"/>
      </bottom>
      <diagonal/>
    </border>
    <border>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thin">
        <color indexed="64"/>
      </top>
      <bottom style="double">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right/>
      <top/>
      <bottom style="double">
        <color indexed="64"/>
      </bottom>
      <diagonal/>
    </border>
    <border>
      <left/>
      <right/>
      <top style="double">
        <color indexed="64"/>
      </top>
      <bottom style="thin">
        <color indexed="64"/>
      </bottom>
      <diagonal/>
    </border>
    <border>
      <left/>
      <right style="hair">
        <color indexed="64"/>
      </right>
      <top/>
      <bottom/>
      <diagonal/>
    </border>
    <border>
      <left/>
      <right style="hair">
        <color indexed="64"/>
      </right>
      <top/>
      <bottom style="hair">
        <color indexed="64"/>
      </bottom>
      <diagonal/>
    </border>
    <border>
      <left/>
      <right/>
      <top style="double">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double">
        <color indexed="64"/>
      </bottom>
      <diagonal/>
    </border>
    <border>
      <left style="thin">
        <color indexed="64"/>
      </left>
      <right style="hair">
        <color indexed="64"/>
      </right>
      <top style="double">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double">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hair">
        <color indexed="64"/>
      </top>
      <bottom/>
      <diagonal/>
    </border>
    <border>
      <left/>
      <right style="hair">
        <color indexed="64"/>
      </right>
      <top style="double">
        <color indexed="64"/>
      </top>
      <bottom style="thin">
        <color indexed="64"/>
      </bottom>
      <diagonal/>
    </border>
    <border>
      <left/>
      <right style="hair">
        <color indexed="64"/>
      </right>
      <top/>
      <bottom style="double">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double">
        <color indexed="64"/>
      </top>
      <bottom style="hair">
        <color indexed="64"/>
      </bottom>
      <diagonal/>
    </border>
    <border>
      <left/>
      <right style="hair">
        <color indexed="64"/>
      </right>
      <top style="thin">
        <color indexed="64"/>
      </top>
      <bottom style="thin">
        <color indexed="64"/>
      </bottom>
      <diagonal/>
    </border>
    <border>
      <left/>
      <right style="hair">
        <color indexed="64"/>
      </right>
      <top style="double">
        <color indexed="64"/>
      </top>
      <bottom style="double">
        <color indexed="64"/>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top/>
      <bottom/>
      <diagonal/>
    </border>
    <border>
      <left style="hair">
        <color indexed="64"/>
      </left>
      <right/>
      <top/>
      <bottom style="double">
        <color indexed="64"/>
      </bottom>
      <diagonal/>
    </border>
    <border>
      <left style="hair">
        <color indexed="64"/>
      </left>
      <right/>
      <top style="double">
        <color indexed="64"/>
      </top>
      <bottom style="thin">
        <color indexed="64"/>
      </bottom>
      <diagonal/>
    </border>
    <border>
      <left style="hair">
        <color indexed="64"/>
      </left>
      <right/>
      <top style="thin">
        <color indexed="64"/>
      </top>
      <bottom style="double">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hair">
        <color indexed="64"/>
      </left>
      <right/>
      <top style="double">
        <color indexed="64"/>
      </top>
      <bottom style="hair">
        <color indexed="64"/>
      </bottom>
      <diagonal/>
    </border>
    <border>
      <left style="hair">
        <color indexed="64"/>
      </left>
      <right/>
      <top style="thin">
        <color indexed="64"/>
      </top>
      <bottom style="thin">
        <color indexed="64"/>
      </bottom>
      <diagonal/>
    </border>
    <border>
      <left style="hair">
        <color indexed="64"/>
      </left>
      <right/>
      <top style="hair">
        <color indexed="64"/>
      </top>
      <bottom/>
      <diagonal/>
    </border>
    <border>
      <left style="hair">
        <color indexed="64"/>
      </left>
      <right/>
      <top style="double">
        <color indexed="64"/>
      </top>
      <bottom style="double">
        <color indexed="64"/>
      </bottom>
      <diagonal/>
    </border>
    <border>
      <left/>
      <right style="thin">
        <color indexed="64"/>
      </right>
      <top style="hair">
        <color indexed="64"/>
      </top>
      <bottom style="dotted">
        <color indexed="64"/>
      </bottom>
      <diagonal/>
    </border>
    <border>
      <left style="hair">
        <color indexed="64"/>
      </left>
      <right style="thin">
        <color indexed="64"/>
      </right>
      <top style="thin">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s>
  <cellStyleXfs count="9">
    <xf numFmtId="0" fontId="0"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cellStyleXfs>
  <cellXfs count="1330">
    <xf numFmtId="0" fontId="0" fillId="0" borderId="0" xfId="0"/>
    <xf numFmtId="0" fontId="2" fillId="0" borderId="0" xfId="1" applyFont="1" applyFill="1" applyBorder="1" applyAlignment="1" applyProtection="1">
      <alignment vertical="center"/>
    </xf>
    <xf numFmtId="49" fontId="2" fillId="2" borderId="1"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4" fillId="2" borderId="1" xfId="1" applyNumberFormat="1" applyFont="1" applyFill="1" applyBorder="1" applyAlignment="1" applyProtection="1">
      <alignment vertical="center"/>
    </xf>
    <xf numFmtId="49" fontId="5" fillId="2" borderId="0" xfId="1" applyNumberFormat="1" applyFont="1" applyFill="1" applyBorder="1" applyAlignment="1" applyProtection="1">
      <alignment vertical="center"/>
    </xf>
    <xf numFmtId="0" fontId="2" fillId="0" borderId="0" xfId="1" applyFont="1" applyBorder="1" applyAlignment="1" applyProtection="1">
      <alignment vertical="center"/>
    </xf>
    <xf numFmtId="49" fontId="6" fillId="2" borderId="1" xfId="1" applyNumberFormat="1" applyFont="1" applyFill="1" applyBorder="1" applyAlignment="1" applyProtection="1">
      <alignment vertical="center"/>
    </xf>
    <xf numFmtId="49" fontId="2" fillId="2" borderId="9" xfId="1" applyNumberFormat="1" applyFont="1" applyFill="1" applyBorder="1" applyAlignment="1" applyProtection="1">
      <alignment vertical="center"/>
    </xf>
    <xf numFmtId="49" fontId="2" fillId="2" borderId="10"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4" xfId="1" applyNumberFormat="1" applyFont="1" applyFill="1" applyBorder="1" applyAlignment="1" applyProtection="1">
      <alignment horizontal="center" vertical="center"/>
    </xf>
    <xf numFmtId="1" fontId="7" fillId="0" borderId="25" xfId="1" applyNumberFormat="1" applyFont="1" applyFill="1" applyBorder="1" applyAlignment="1" applyProtection="1">
      <alignment horizontal="center" vertical="center"/>
    </xf>
    <xf numFmtId="1" fontId="7" fillId="0" borderId="26" xfId="1" applyNumberFormat="1" applyFont="1" applyFill="1" applyBorder="1" applyAlignment="1" applyProtection="1">
      <alignment horizontal="center" vertical="center"/>
    </xf>
    <xf numFmtId="1" fontId="7" fillId="0" borderId="27" xfId="1" applyNumberFormat="1" applyFont="1" applyFill="1" applyBorder="1" applyAlignment="1" applyProtection="1">
      <alignment horizontal="center" vertical="center"/>
    </xf>
    <xf numFmtId="0" fontId="5" fillId="0" borderId="17" xfId="1" applyFont="1" applyFill="1" applyBorder="1" applyAlignment="1" applyProtection="1">
      <alignment vertical="center" wrapText="1"/>
    </xf>
    <xf numFmtId="0" fontId="5" fillId="0" borderId="17" xfId="1" applyFont="1" applyFill="1" applyBorder="1" applyAlignment="1" applyProtection="1">
      <alignment horizontal="left" vertical="center" wrapText="1"/>
    </xf>
    <xf numFmtId="0" fontId="5" fillId="0" borderId="1" xfId="1" applyFont="1" applyFill="1" applyBorder="1" applyAlignment="1" applyProtection="1">
      <alignment vertical="center"/>
    </xf>
    <xf numFmtId="0" fontId="5" fillId="0" borderId="21" xfId="1" applyFont="1" applyFill="1" applyBorder="1" applyAlignment="1" applyProtection="1">
      <alignment vertical="center"/>
      <protection locked="0"/>
    </xf>
    <xf numFmtId="0" fontId="5" fillId="0" borderId="19" xfId="1" applyFont="1" applyFill="1" applyBorder="1" applyAlignment="1" applyProtection="1">
      <alignment vertical="center"/>
      <protection locked="0"/>
    </xf>
    <xf numFmtId="0" fontId="5" fillId="0" borderId="0" xfId="1" applyFont="1" applyFill="1" applyBorder="1" applyAlignment="1" applyProtection="1">
      <alignment vertical="center"/>
    </xf>
    <xf numFmtId="0" fontId="5" fillId="0" borderId="28" xfId="1" applyFont="1" applyFill="1" applyBorder="1" applyAlignment="1" applyProtection="1">
      <alignment vertical="center" wrapText="1"/>
    </xf>
    <xf numFmtId="0" fontId="5" fillId="0" borderId="28" xfId="1" applyFont="1" applyFill="1" applyBorder="1" applyAlignment="1" applyProtection="1">
      <alignment horizontal="left" vertical="center" wrapText="1"/>
    </xf>
    <xf numFmtId="3" fontId="5" fillId="0" borderId="29" xfId="1" applyNumberFormat="1" applyFont="1" applyFill="1" applyBorder="1" applyAlignment="1" applyProtection="1">
      <alignment horizontal="right" vertical="center"/>
    </xf>
    <xf numFmtId="3" fontId="5" fillId="0" borderId="30" xfId="1" applyNumberFormat="1" applyFont="1" applyFill="1" applyBorder="1" applyAlignment="1" applyProtection="1">
      <alignment horizontal="right" vertical="center"/>
    </xf>
    <xf numFmtId="3" fontId="5" fillId="0" borderId="31" xfId="1" applyNumberFormat="1" applyFont="1" applyFill="1" applyBorder="1" applyAlignment="1" applyProtection="1">
      <alignment horizontal="right" vertical="center"/>
    </xf>
    <xf numFmtId="0" fontId="2" fillId="0" borderId="24" xfId="1" applyFont="1" applyFill="1" applyBorder="1" applyAlignment="1" applyProtection="1">
      <alignment vertical="center" wrapText="1"/>
    </xf>
    <xf numFmtId="0" fontId="2" fillId="0" borderId="24" xfId="1" applyFont="1" applyFill="1" applyBorder="1" applyAlignment="1" applyProtection="1">
      <alignment horizontal="left" vertical="center" wrapText="1"/>
    </xf>
    <xf numFmtId="3" fontId="2" fillId="0" borderId="25" xfId="1" applyNumberFormat="1" applyFont="1" applyFill="1" applyBorder="1" applyAlignment="1" applyProtection="1">
      <alignment horizontal="right" vertical="center"/>
    </xf>
    <xf numFmtId="3" fontId="2" fillId="0" borderId="26" xfId="1" applyNumberFormat="1" applyFont="1" applyFill="1" applyBorder="1" applyAlignment="1" applyProtection="1">
      <alignment horizontal="right" vertical="center"/>
    </xf>
    <xf numFmtId="3" fontId="2" fillId="0" borderId="27" xfId="1" applyNumberFormat="1" applyFont="1" applyFill="1" applyBorder="1" applyAlignment="1" applyProtection="1">
      <alignment horizontal="right" vertical="center"/>
    </xf>
    <xf numFmtId="0" fontId="2" fillId="0" borderId="17" xfId="1" applyFont="1" applyFill="1" applyBorder="1" applyAlignment="1" applyProtection="1">
      <alignment vertical="center" wrapText="1"/>
    </xf>
    <xf numFmtId="0" fontId="2" fillId="0" borderId="17" xfId="1" applyFont="1" applyFill="1" applyBorder="1" applyAlignment="1" applyProtection="1">
      <alignment horizontal="right" vertical="center" wrapText="1"/>
    </xf>
    <xf numFmtId="3" fontId="2" fillId="0" borderId="1" xfId="1" applyNumberFormat="1" applyFont="1" applyFill="1" applyBorder="1" applyAlignment="1" applyProtection="1">
      <alignment horizontal="right" vertical="center"/>
    </xf>
    <xf numFmtId="3" fontId="2" fillId="0" borderId="21"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protection locked="0"/>
    </xf>
    <xf numFmtId="0" fontId="2" fillId="0" borderId="32" xfId="1" applyFont="1" applyFill="1" applyBorder="1" applyAlignment="1" applyProtection="1">
      <alignment vertical="center" wrapText="1"/>
    </xf>
    <xf numFmtId="0" fontId="2" fillId="0" borderId="32" xfId="1" applyFont="1" applyFill="1" applyBorder="1" applyAlignment="1" applyProtection="1">
      <alignment horizontal="right" vertical="center" wrapText="1"/>
    </xf>
    <xf numFmtId="3" fontId="2" fillId="0" borderId="33" xfId="1" applyNumberFormat="1" applyFont="1" applyFill="1" applyBorder="1" applyAlignment="1" applyProtection="1">
      <alignment horizontal="right" vertical="center"/>
    </xf>
    <xf numFmtId="3" fontId="2" fillId="0" borderId="6" xfId="1" applyNumberFormat="1" applyFont="1" applyFill="1" applyBorder="1" applyAlignment="1" applyProtection="1">
      <alignment horizontal="right" vertical="center"/>
      <protection locked="0"/>
    </xf>
    <xf numFmtId="0" fontId="5" fillId="0" borderId="35" xfId="1" applyFont="1" applyFill="1" applyBorder="1" applyAlignment="1" applyProtection="1">
      <alignment horizontal="left" vertical="center" wrapText="1"/>
    </xf>
    <xf numFmtId="3" fontId="2" fillId="0" borderId="9" xfId="1" applyNumberFormat="1" applyFont="1" applyFill="1" applyBorder="1" applyAlignment="1" applyProtection="1">
      <alignment vertical="center"/>
    </xf>
    <xf numFmtId="3" fontId="2" fillId="0" borderId="36" xfId="1" applyNumberFormat="1" applyFont="1" applyFill="1" applyBorder="1" applyAlignment="1" applyProtection="1">
      <alignment horizontal="right" vertical="center"/>
      <protection locked="0"/>
    </xf>
    <xf numFmtId="3" fontId="2" fillId="0" borderId="36" xfId="1" applyNumberFormat="1" applyFont="1" applyFill="1" applyBorder="1" applyAlignment="1" applyProtection="1">
      <alignment horizontal="center" vertical="center"/>
    </xf>
    <xf numFmtId="3" fontId="2" fillId="0" borderId="37" xfId="1" applyNumberFormat="1" applyFont="1" applyFill="1" applyBorder="1" applyAlignment="1" applyProtection="1">
      <alignment horizontal="center" vertical="center"/>
    </xf>
    <xf numFmtId="3" fontId="2" fillId="0" borderId="36" xfId="1" applyNumberFormat="1" applyFont="1" applyFill="1" applyBorder="1" applyAlignment="1" applyProtection="1">
      <alignment vertical="center"/>
    </xf>
    <xf numFmtId="0" fontId="5" fillId="0" borderId="35" xfId="1" applyFont="1" applyFill="1" applyBorder="1" applyAlignment="1" applyProtection="1">
      <alignment horizontal="center" vertical="center" wrapText="1"/>
    </xf>
    <xf numFmtId="0" fontId="2" fillId="0" borderId="17" xfId="1" applyFont="1" applyFill="1" applyBorder="1" applyAlignment="1" applyProtection="1">
      <alignment horizontal="left" vertical="center" wrapText="1"/>
    </xf>
    <xf numFmtId="3" fontId="2" fillId="0" borderId="1" xfId="1" applyNumberFormat="1" applyFont="1" applyFill="1" applyBorder="1" applyAlignment="1" applyProtection="1">
      <alignment vertical="center"/>
    </xf>
    <xf numFmtId="3" fontId="2" fillId="0" borderId="21"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vertical="center"/>
      <protection locked="0"/>
    </xf>
    <xf numFmtId="3" fontId="2" fillId="0" borderId="19" xfId="1" applyNumberFormat="1" applyFont="1" applyFill="1" applyBorder="1" applyAlignment="1" applyProtection="1">
      <alignment horizontal="center" vertical="center"/>
    </xf>
    <xf numFmtId="0" fontId="2" fillId="0" borderId="32" xfId="1" applyFont="1" applyFill="1" applyBorder="1" applyAlignment="1" applyProtection="1">
      <alignment horizontal="left" vertical="center" wrapText="1"/>
    </xf>
    <xf numFmtId="3" fontId="2" fillId="0" borderId="33" xfId="1" applyNumberFormat="1" applyFont="1" applyFill="1" applyBorder="1" applyAlignment="1" applyProtection="1">
      <alignment vertical="center"/>
    </xf>
    <xf numFmtId="3" fontId="2" fillId="0" borderId="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center" vertical="center"/>
    </xf>
    <xf numFmtId="0" fontId="2" fillId="0" borderId="38" xfId="1" applyFont="1" applyFill="1" applyBorder="1" applyAlignment="1" applyProtection="1">
      <alignment horizontal="right" vertical="center" wrapText="1"/>
    </xf>
    <xf numFmtId="0" fontId="2" fillId="0" borderId="38" xfId="1" applyFont="1" applyFill="1" applyBorder="1" applyAlignment="1" applyProtection="1">
      <alignment horizontal="left" vertical="center" wrapText="1"/>
    </xf>
    <xf numFmtId="3" fontId="2" fillId="0" borderId="14" xfId="1" applyNumberFormat="1" applyFont="1" applyFill="1" applyBorder="1" applyAlignment="1" applyProtection="1">
      <alignment vertical="center"/>
    </xf>
    <xf numFmtId="3" fontId="2" fillId="0" borderId="39" xfId="1" applyNumberFormat="1" applyFont="1" applyFill="1" applyBorder="1" applyAlignment="1" applyProtection="1">
      <alignment horizontal="center" vertical="center"/>
    </xf>
    <xf numFmtId="3" fontId="2" fillId="0" borderId="39" xfId="1" applyNumberFormat="1" applyFont="1" applyFill="1" applyBorder="1" applyAlignment="1" applyProtection="1">
      <alignment vertical="center"/>
      <protection locked="0"/>
    </xf>
    <xf numFmtId="3" fontId="2" fillId="0" borderId="16" xfId="1" applyNumberFormat="1" applyFont="1" applyFill="1" applyBorder="1" applyAlignment="1" applyProtection="1">
      <alignment horizontal="center" vertical="center"/>
    </xf>
    <xf numFmtId="3" fontId="2" fillId="0" borderId="9" xfId="1" applyNumberFormat="1" applyFont="1" applyFill="1" applyBorder="1" applyAlignment="1" applyProtection="1">
      <alignment horizontal="right" vertical="center"/>
    </xf>
    <xf numFmtId="0" fontId="5" fillId="0" borderId="40" xfId="1" applyFont="1" applyFill="1" applyBorder="1" applyAlignment="1" applyProtection="1">
      <alignment horizontal="left" vertical="center" wrapText="1"/>
    </xf>
    <xf numFmtId="3" fontId="2" fillId="0" borderId="39"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center" vertical="center"/>
    </xf>
    <xf numFmtId="0" fontId="5" fillId="0" borderId="44" xfId="1" applyFont="1" applyFill="1" applyBorder="1" applyAlignment="1" applyProtection="1">
      <alignment horizontal="center" vertical="center" wrapText="1"/>
    </xf>
    <xf numFmtId="0" fontId="5" fillId="0" borderId="44" xfId="1" applyFont="1" applyFill="1" applyBorder="1" applyAlignment="1" applyProtection="1">
      <alignment horizontal="left" vertical="center" wrapText="1"/>
    </xf>
    <xf numFmtId="3" fontId="2" fillId="0" borderId="45" xfId="1" applyNumberFormat="1" applyFont="1" applyFill="1" applyBorder="1" applyAlignment="1" applyProtection="1">
      <alignment horizontal="right" vertical="center"/>
    </xf>
    <xf numFmtId="3" fontId="2" fillId="0" borderId="36"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center"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center" vertical="center"/>
    </xf>
    <xf numFmtId="3" fontId="2" fillId="0" borderId="5"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0" fontId="2" fillId="0" borderId="47" xfId="1" applyFont="1" applyFill="1" applyBorder="1" applyAlignment="1" applyProtection="1">
      <alignment vertical="center" wrapText="1"/>
    </xf>
    <xf numFmtId="3" fontId="2" fillId="0" borderId="50" xfId="1" applyNumberFormat="1" applyFont="1" applyFill="1" applyBorder="1" applyAlignment="1" applyProtection="1">
      <alignment vertical="center"/>
    </xf>
    <xf numFmtId="0" fontId="5" fillId="0" borderId="17" xfId="1" applyFont="1" applyBorder="1" applyAlignment="1" applyProtection="1">
      <alignment vertical="center" wrapText="1"/>
    </xf>
    <xf numFmtId="0" fontId="5" fillId="0" borderId="17" xfId="1" applyFont="1" applyBorder="1" applyAlignment="1" applyProtection="1">
      <alignment horizontal="left" vertical="center" wrapText="1"/>
    </xf>
    <xf numFmtId="3" fontId="5" fillId="0" borderId="1" xfId="1" applyNumberFormat="1" applyFont="1" applyBorder="1" applyAlignment="1" applyProtection="1">
      <alignment vertical="center"/>
    </xf>
    <xf numFmtId="0" fontId="5" fillId="0" borderId="28" xfId="1" applyFont="1" applyFill="1" applyBorder="1" applyAlignment="1" applyProtection="1">
      <alignment vertical="center"/>
    </xf>
    <xf numFmtId="3" fontId="5" fillId="0" borderId="29" xfId="1" applyNumberFormat="1" applyFont="1" applyFill="1" applyBorder="1" applyAlignment="1" applyProtection="1">
      <alignment vertical="center"/>
    </xf>
    <xf numFmtId="3" fontId="5" fillId="0" borderId="30" xfId="1" applyNumberFormat="1" applyFont="1" applyFill="1" applyBorder="1" applyAlignment="1" applyProtection="1">
      <alignment vertical="center"/>
    </xf>
    <xf numFmtId="3" fontId="5" fillId="0" borderId="31" xfId="1" applyNumberFormat="1" applyFont="1" applyFill="1" applyBorder="1" applyAlignment="1" applyProtection="1">
      <alignment vertical="center"/>
    </xf>
    <xf numFmtId="0" fontId="5" fillId="0" borderId="51" xfId="1" applyFont="1" applyFill="1" applyBorder="1" applyAlignment="1" applyProtection="1">
      <alignment vertical="center"/>
    </xf>
    <xf numFmtId="0" fontId="5" fillId="0" borderId="51" xfId="1" applyFont="1" applyFill="1" applyBorder="1" applyAlignment="1" applyProtection="1">
      <alignment vertical="center" wrapText="1"/>
    </xf>
    <xf numFmtId="3" fontId="5" fillId="0" borderId="52" xfId="1" applyNumberFormat="1" applyFont="1" applyFill="1" applyBorder="1" applyAlignment="1" applyProtection="1">
      <alignment vertical="center"/>
    </xf>
    <xf numFmtId="3" fontId="5" fillId="0" borderId="53" xfId="1" applyNumberFormat="1" applyFont="1" applyFill="1" applyBorder="1" applyAlignment="1" applyProtection="1">
      <alignment vertical="center"/>
    </xf>
    <xf numFmtId="3" fontId="5" fillId="0" borderId="54" xfId="1" applyNumberFormat="1" applyFont="1" applyFill="1" applyBorder="1" applyAlignment="1" applyProtection="1">
      <alignment vertical="center"/>
    </xf>
    <xf numFmtId="0" fontId="5" fillId="0" borderId="17" xfId="1" applyFont="1" applyFill="1" applyBorder="1" applyAlignment="1" applyProtection="1">
      <alignment vertical="center"/>
    </xf>
    <xf numFmtId="3" fontId="5" fillId="0" borderId="1" xfId="1" applyNumberFormat="1" applyFont="1" applyFill="1" applyBorder="1" applyAlignment="1" applyProtection="1">
      <alignment vertical="center"/>
    </xf>
    <xf numFmtId="3" fontId="5" fillId="0" borderId="21" xfId="1" applyNumberFormat="1" applyFont="1" applyFill="1" applyBorder="1" applyAlignment="1" applyProtection="1">
      <alignment vertical="center"/>
    </xf>
    <xf numFmtId="3" fontId="5" fillId="0" borderId="19" xfId="1" applyNumberFormat="1" applyFont="1" applyFill="1" applyBorder="1" applyAlignment="1" applyProtection="1">
      <alignment vertical="center"/>
    </xf>
    <xf numFmtId="0" fontId="5" fillId="3" borderId="40" xfId="1" applyFont="1" applyFill="1" applyBorder="1" applyAlignment="1" applyProtection="1">
      <alignment horizontal="left" vertical="center" wrapText="1"/>
    </xf>
    <xf numFmtId="3" fontId="5" fillId="3" borderId="55" xfId="1" applyNumberFormat="1" applyFont="1" applyFill="1" applyBorder="1" applyAlignment="1" applyProtection="1">
      <alignment vertical="center"/>
    </xf>
    <xf numFmtId="3" fontId="5" fillId="3" borderId="41" xfId="1" applyNumberFormat="1" applyFont="1" applyFill="1" applyBorder="1" applyAlignment="1" applyProtection="1">
      <alignment vertical="center"/>
    </xf>
    <xf numFmtId="3" fontId="5" fillId="3" borderId="56" xfId="1" applyNumberFormat="1" applyFont="1" applyFill="1" applyBorder="1" applyAlignment="1" applyProtection="1">
      <alignment vertical="center"/>
    </xf>
    <xf numFmtId="0" fontId="2" fillId="0" borderId="35" xfId="1" applyFont="1" applyFill="1" applyBorder="1" applyAlignment="1" applyProtection="1">
      <alignment horizontal="left" vertical="center" wrapText="1"/>
    </xf>
    <xf numFmtId="3" fontId="2" fillId="0" borderId="57" xfId="1" applyNumberFormat="1" applyFont="1" applyFill="1" applyBorder="1" applyAlignment="1" applyProtection="1">
      <alignment vertical="center"/>
    </xf>
    <xf numFmtId="0" fontId="2" fillId="0" borderId="47" xfId="1" applyFont="1" applyFill="1" applyBorder="1" applyAlignment="1" applyProtection="1">
      <alignment horizontal="center" vertical="center" wrapText="1"/>
    </xf>
    <xf numFmtId="3" fontId="2" fillId="0" borderId="49"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protection locked="0"/>
    </xf>
    <xf numFmtId="3" fontId="2" fillId="0" borderId="8" xfId="1" applyNumberFormat="1" applyFont="1" applyFill="1" applyBorder="1" applyAlignment="1" applyProtection="1">
      <alignment vertical="center"/>
      <protection locked="0"/>
    </xf>
    <xf numFmtId="0" fontId="2" fillId="0" borderId="32" xfId="1" applyFont="1" applyFill="1" applyBorder="1" applyAlignment="1" applyProtection="1">
      <alignment horizontal="center" vertical="center" wrapText="1"/>
    </xf>
    <xf numFmtId="3" fontId="2" fillId="0" borderId="6"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9" xfId="1" applyNumberFormat="1" applyFont="1" applyFill="1" applyBorder="1" applyAlignment="1" applyProtection="1">
      <alignment vertical="center"/>
      <protection locked="0"/>
    </xf>
    <xf numFmtId="3" fontId="2" fillId="0" borderId="5"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xf>
    <xf numFmtId="0" fontId="2" fillId="0" borderId="17" xfId="1" applyFont="1" applyFill="1" applyBorder="1" applyAlignment="1" applyProtection="1">
      <alignment horizontal="center" vertical="center" wrapText="1"/>
    </xf>
    <xf numFmtId="3" fontId="2" fillId="0" borderId="21" xfId="1" applyNumberFormat="1" applyFont="1" applyFill="1" applyBorder="1" applyAlignment="1" applyProtection="1">
      <alignment vertical="center"/>
    </xf>
    <xf numFmtId="3" fontId="2" fillId="0" borderId="19" xfId="1" applyNumberFormat="1" applyFont="1" applyFill="1" applyBorder="1" applyAlignment="1" applyProtection="1">
      <alignment vertical="center"/>
    </xf>
    <xf numFmtId="3" fontId="2" fillId="0" borderId="58"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vertical="center"/>
      <protection locked="0"/>
    </xf>
    <xf numFmtId="0" fontId="5" fillId="0" borderId="0" xfId="1" applyFont="1" applyFill="1" applyBorder="1" applyAlignment="1" applyProtection="1">
      <alignment horizontal="left" vertical="center"/>
    </xf>
    <xf numFmtId="0" fontId="2" fillId="0" borderId="40" xfId="1" applyFont="1" applyFill="1" applyBorder="1" applyAlignment="1" applyProtection="1">
      <alignment horizontal="left" vertical="center" wrapText="1"/>
    </xf>
    <xf numFmtId="3" fontId="2" fillId="0" borderId="10" xfId="1" applyNumberFormat="1" applyFont="1" applyFill="1" applyBorder="1" applyAlignment="1" applyProtection="1">
      <alignment vertical="center"/>
    </xf>
    <xf numFmtId="3" fontId="2" fillId="0" borderId="59" xfId="1" applyNumberFormat="1" applyFont="1" applyFill="1" applyBorder="1" applyAlignment="1" applyProtection="1">
      <alignment vertical="center"/>
    </xf>
    <xf numFmtId="0" fontId="2" fillId="0" borderId="60" xfId="1" applyFont="1" applyFill="1" applyBorder="1" applyAlignment="1" applyProtection="1">
      <alignment horizontal="right" vertical="center" wrapText="1"/>
    </xf>
    <xf numFmtId="3" fontId="2" fillId="0" borderId="18" xfId="1" applyNumberFormat="1" applyFont="1" applyFill="1" applyBorder="1" applyAlignment="1" applyProtection="1">
      <alignment vertical="center"/>
      <protection locked="0"/>
    </xf>
    <xf numFmtId="3" fontId="2" fillId="0" borderId="55"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xf>
    <xf numFmtId="1" fontId="5" fillId="3" borderId="40" xfId="1" applyNumberFormat="1" applyFont="1" applyFill="1" applyBorder="1" applyAlignment="1" applyProtection="1">
      <alignment horizontal="left" vertical="center" wrapText="1"/>
    </xf>
    <xf numFmtId="1" fontId="5" fillId="0" borderId="35" xfId="1" applyNumberFormat="1" applyFont="1" applyFill="1" applyBorder="1" applyAlignment="1" applyProtection="1">
      <alignment horizontal="left" vertical="center" wrapText="1"/>
    </xf>
    <xf numFmtId="0" fontId="5" fillId="0" borderId="17" xfId="1" applyFont="1" applyFill="1" applyBorder="1" applyAlignment="1" applyProtection="1">
      <alignment horizontal="center" vertical="center" wrapText="1"/>
    </xf>
    <xf numFmtId="3" fontId="2" fillId="0" borderId="7" xfId="1" applyNumberFormat="1" applyFont="1" applyFill="1" applyBorder="1" applyAlignment="1" applyProtection="1">
      <alignment vertical="center"/>
    </xf>
    <xf numFmtId="3" fontId="2" fillId="0" borderId="62" xfId="1" applyNumberFormat="1" applyFont="1" applyFill="1" applyBorder="1" applyAlignment="1" applyProtection="1">
      <alignment vertical="center"/>
    </xf>
    <xf numFmtId="3" fontId="5" fillId="3" borderId="63" xfId="1" applyNumberFormat="1" applyFont="1" applyFill="1" applyBorder="1" applyAlignment="1" applyProtection="1">
      <alignment vertical="center"/>
    </xf>
    <xf numFmtId="3" fontId="2" fillId="0" borderId="63"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61"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0" fontId="2" fillId="0" borderId="60" xfId="1" applyFont="1" applyFill="1" applyBorder="1" applyAlignment="1" applyProtection="1">
      <alignment horizontal="center" vertical="center" wrapText="1"/>
    </xf>
    <xf numFmtId="0" fontId="2" fillId="0" borderId="60" xfId="1" applyFont="1" applyFill="1" applyBorder="1" applyAlignment="1" applyProtection="1">
      <alignment horizontal="left" vertical="center" wrapText="1"/>
    </xf>
    <xf numFmtId="3" fontId="2" fillId="0" borderId="42" xfId="1" applyNumberFormat="1" applyFont="1" applyFill="1" applyBorder="1" applyAlignment="1" applyProtection="1">
      <alignment vertical="center"/>
    </xf>
    <xf numFmtId="0" fontId="2" fillId="0" borderId="32" xfId="1" applyFont="1" applyFill="1" applyBorder="1" applyAlignment="1" applyProtection="1">
      <alignment vertical="center"/>
    </xf>
    <xf numFmtId="3" fontId="2" fillId="0" borderId="65" xfId="1" applyNumberFormat="1" applyFont="1" applyFill="1" applyBorder="1" applyAlignment="1" applyProtection="1">
      <alignment vertical="center"/>
    </xf>
    <xf numFmtId="0" fontId="8" fillId="0" borderId="0" xfId="1" applyFont="1" applyFill="1" applyBorder="1" applyAlignment="1" applyProtection="1">
      <alignment vertical="center"/>
    </xf>
    <xf numFmtId="0" fontId="5" fillId="3" borderId="35" xfId="1" applyFont="1" applyFill="1" applyBorder="1" applyAlignment="1" applyProtection="1">
      <alignment horizontal="left" vertical="center" wrapText="1"/>
    </xf>
    <xf numFmtId="3" fontId="5" fillId="3" borderId="10" xfId="1" applyNumberFormat="1" applyFont="1" applyFill="1" applyBorder="1" applyAlignment="1" applyProtection="1">
      <alignment vertical="center"/>
    </xf>
    <xf numFmtId="3" fontId="5" fillId="3" borderId="36" xfId="1" applyNumberFormat="1" applyFont="1" applyFill="1" applyBorder="1" applyAlignment="1" applyProtection="1">
      <alignment vertical="center"/>
    </xf>
    <xf numFmtId="3" fontId="5" fillId="3" borderId="9" xfId="1" applyNumberFormat="1" applyFont="1" applyFill="1" applyBorder="1" applyAlignment="1" applyProtection="1">
      <alignment vertical="center"/>
    </xf>
    <xf numFmtId="0" fontId="2" fillId="0" borderId="35" xfId="1" applyFont="1" applyFill="1" applyBorder="1" applyAlignment="1" applyProtection="1">
      <alignment horizontal="right" vertical="center" wrapText="1"/>
    </xf>
    <xf numFmtId="0" fontId="2" fillId="0" borderId="47" xfId="1" applyFont="1" applyFill="1" applyBorder="1" applyAlignment="1" applyProtection="1">
      <alignment vertical="center"/>
    </xf>
    <xf numFmtId="3" fontId="2" fillId="0" borderId="16" xfId="1" applyNumberFormat="1" applyFont="1" applyFill="1" applyBorder="1" applyAlignment="1" applyProtection="1">
      <alignment vertical="center"/>
      <protection locked="0"/>
    </xf>
    <xf numFmtId="0" fontId="2" fillId="0" borderId="60" xfId="1" applyFont="1" applyFill="1" applyBorder="1" applyAlignment="1" applyProtection="1">
      <alignment vertical="center"/>
    </xf>
    <xf numFmtId="0" fontId="2" fillId="0" borderId="60" xfId="1" applyFont="1" applyFill="1" applyBorder="1" applyAlignment="1" applyProtection="1">
      <alignment vertical="center" wrapText="1"/>
    </xf>
    <xf numFmtId="3" fontId="2" fillId="0" borderId="67" xfId="1" applyNumberFormat="1" applyFont="1" applyFill="1" applyBorder="1" applyAlignment="1" applyProtection="1">
      <alignment vertical="center"/>
      <protection locked="0"/>
    </xf>
    <xf numFmtId="3" fontId="5" fillId="0" borderId="10" xfId="1" applyNumberFormat="1" applyFont="1" applyFill="1" applyBorder="1" applyAlignment="1" applyProtection="1">
      <alignment vertical="center"/>
    </xf>
    <xf numFmtId="3" fontId="5" fillId="0" borderId="36" xfId="1" applyNumberFormat="1" applyFont="1" applyFill="1" applyBorder="1" applyAlignment="1" applyProtection="1">
      <alignment vertical="center"/>
    </xf>
    <xf numFmtId="3" fontId="5" fillId="0" borderId="37" xfId="1" applyNumberFormat="1" applyFont="1" applyFill="1" applyBorder="1" applyAlignment="1" applyProtection="1">
      <alignment vertical="center"/>
    </xf>
    <xf numFmtId="0" fontId="5" fillId="0" borderId="10" xfId="1" applyFont="1" applyFill="1" applyBorder="1" applyAlignment="1" applyProtection="1">
      <alignment vertical="center" wrapText="1"/>
    </xf>
    <xf numFmtId="3" fontId="5" fillId="0" borderId="9" xfId="1" applyNumberFormat="1" applyFont="1" applyFill="1" applyBorder="1" applyAlignment="1" applyProtection="1">
      <alignment vertical="center"/>
    </xf>
    <xf numFmtId="0" fontId="2" fillId="2" borderId="0" xfId="1" applyFont="1" applyFill="1" applyBorder="1" applyAlignment="1" applyProtection="1">
      <alignment vertical="center"/>
      <protection locked="0"/>
    </xf>
    <xf numFmtId="0" fontId="2" fillId="0" borderId="44" xfId="1" applyFont="1" applyFill="1" applyBorder="1" applyAlignment="1" applyProtection="1">
      <alignment horizontal="left" vertical="center" wrapText="1"/>
    </xf>
    <xf numFmtId="3" fontId="2" fillId="0" borderId="68" xfId="1" applyNumberFormat="1" applyFont="1" applyFill="1" applyBorder="1" applyAlignment="1" applyProtection="1">
      <alignment vertical="center"/>
    </xf>
    <xf numFmtId="3" fontId="2" fillId="0" borderId="46"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xf>
    <xf numFmtId="3" fontId="2" fillId="0" borderId="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xf>
    <xf numFmtId="3" fontId="5" fillId="0" borderId="19" xfId="1" applyNumberFormat="1" applyFont="1" applyBorder="1" applyAlignment="1" applyProtection="1">
      <alignment vertical="center"/>
    </xf>
    <xf numFmtId="3" fontId="5" fillId="0" borderId="69" xfId="1" applyNumberFormat="1" applyFont="1" applyFill="1" applyBorder="1" applyAlignment="1" applyProtection="1">
      <alignment vertical="center"/>
    </xf>
    <xf numFmtId="0" fontId="2" fillId="0" borderId="28" xfId="1" applyFont="1" applyFill="1" applyBorder="1" applyAlignment="1" applyProtection="1">
      <alignment vertical="center"/>
    </xf>
    <xf numFmtId="3" fontId="2" fillId="0" borderId="30" xfId="1" applyNumberFormat="1" applyFont="1" applyFill="1" applyBorder="1" applyAlignment="1" applyProtection="1">
      <alignment vertical="center"/>
    </xf>
    <xf numFmtId="3" fontId="2" fillId="0" borderId="70" xfId="1" applyNumberFormat="1" applyFont="1" applyFill="1" applyBorder="1" applyAlignment="1" applyProtection="1">
      <alignment vertical="center"/>
    </xf>
    <xf numFmtId="3" fontId="5" fillId="0" borderId="73" xfId="1" applyNumberFormat="1" applyFont="1" applyFill="1" applyBorder="1" applyAlignment="1" applyProtection="1">
      <alignment vertical="center"/>
    </xf>
    <xf numFmtId="3" fontId="5" fillId="0" borderId="74" xfId="1" applyNumberFormat="1" applyFont="1" applyFill="1" applyBorder="1" applyAlignment="1" applyProtection="1">
      <alignment vertical="center"/>
    </xf>
    <xf numFmtId="3" fontId="5" fillId="0" borderId="72" xfId="1" applyNumberFormat="1" applyFont="1" applyFill="1" applyBorder="1" applyAlignment="1" applyProtection="1">
      <alignment vertical="center"/>
    </xf>
    <xf numFmtId="0" fontId="5" fillId="0" borderId="35" xfId="1" applyFont="1" applyFill="1" applyBorder="1" applyAlignment="1" applyProtection="1">
      <alignment vertical="center"/>
    </xf>
    <xf numFmtId="3" fontId="5" fillId="0" borderId="75" xfId="1" applyNumberFormat="1" applyFont="1" applyFill="1" applyBorder="1" applyAlignment="1" applyProtection="1">
      <alignment vertical="center"/>
    </xf>
    <xf numFmtId="0" fontId="5" fillId="0" borderId="76" xfId="1" applyFont="1" applyFill="1" applyBorder="1" applyAlignment="1" applyProtection="1">
      <alignment vertical="center"/>
    </xf>
    <xf numFmtId="3" fontId="5" fillId="0" borderId="77" xfId="1" applyNumberFormat="1" applyFont="1" applyFill="1" applyBorder="1" applyAlignment="1" applyProtection="1">
      <alignment vertical="center"/>
    </xf>
    <xf numFmtId="3" fontId="5" fillId="0" borderId="74" xfId="1" applyNumberFormat="1" applyFont="1" applyFill="1" applyBorder="1" applyAlignment="1" applyProtection="1">
      <alignment vertical="center"/>
      <protection locked="0"/>
    </xf>
    <xf numFmtId="3" fontId="5" fillId="0" borderId="78" xfId="1" applyNumberFormat="1" applyFont="1" applyFill="1" applyBorder="1" applyAlignment="1" applyProtection="1">
      <alignment vertical="center"/>
      <protection locked="0"/>
    </xf>
    <xf numFmtId="0" fontId="2" fillId="0" borderId="0" xfId="1" applyFont="1" applyFill="1" applyBorder="1" applyAlignment="1" applyProtection="1">
      <alignment vertical="center" wrapText="1"/>
    </xf>
    <xf numFmtId="0" fontId="5" fillId="0" borderId="35" xfId="1" applyFont="1" applyFill="1" applyBorder="1" applyAlignment="1" applyProtection="1">
      <alignment horizontal="left" vertical="center" wrapText="1"/>
      <protection locked="0"/>
    </xf>
    <xf numFmtId="0" fontId="2" fillId="0" borderId="17" xfId="1" applyFont="1" applyFill="1" applyBorder="1" applyAlignment="1" applyProtection="1">
      <alignment horizontal="center" vertical="center" wrapText="1"/>
    </xf>
    <xf numFmtId="3" fontId="2" fillId="0" borderId="5" xfId="1" applyNumberFormat="1" applyFont="1" applyFill="1" applyBorder="1" applyAlignment="1" applyProtection="1">
      <alignment horizontal="center" vertical="center"/>
    </xf>
    <xf numFmtId="0" fontId="2" fillId="0" borderId="44" xfId="1" applyFont="1" applyFill="1" applyBorder="1" applyAlignment="1" applyProtection="1">
      <alignment horizontal="right" vertical="center" wrapText="1"/>
    </xf>
    <xf numFmtId="3" fontId="2" fillId="0" borderId="46"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0" fontId="5" fillId="0" borderId="47" xfId="1" applyFont="1" applyFill="1" applyBorder="1" applyAlignment="1" applyProtection="1">
      <alignment horizontal="center" vertical="center" wrapText="1"/>
    </xf>
    <xf numFmtId="0" fontId="5" fillId="0" borderId="47" xfId="1" applyFont="1" applyFill="1" applyBorder="1" applyAlignment="1" applyProtection="1">
      <alignment horizontal="left" vertical="center" wrapText="1"/>
    </xf>
    <xf numFmtId="3" fontId="2" fillId="0" borderId="46" xfId="1" applyNumberFormat="1" applyFont="1" applyFill="1" applyBorder="1" applyAlignment="1" applyProtection="1">
      <alignment horizontal="right" vertical="center"/>
      <protection locked="0"/>
    </xf>
    <xf numFmtId="1" fontId="7" fillId="0" borderId="80" xfId="1" applyNumberFormat="1" applyFont="1" applyFill="1" applyBorder="1" applyAlignment="1" applyProtection="1">
      <alignment horizontal="center" vertical="center"/>
    </xf>
    <xf numFmtId="3" fontId="5" fillId="0" borderId="75" xfId="1" applyNumberFormat="1" applyFont="1" applyFill="1" applyBorder="1" applyAlignment="1" applyProtection="1">
      <alignment horizontal="right" vertical="center"/>
    </xf>
    <xf numFmtId="3" fontId="2" fillId="0" borderId="80"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xf>
    <xf numFmtId="3" fontId="2" fillId="0" borderId="7"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vertical="center"/>
    </xf>
    <xf numFmtId="3" fontId="2" fillId="0" borderId="11" xfId="1" applyNumberFormat="1" applyFont="1" applyFill="1" applyBorder="1" applyAlignment="1" applyProtection="1">
      <alignment vertical="center"/>
    </xf>
    <xf numFmtId="3" fontId="2" fillId="0" borderId="10"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5" fillId="0" borderId="83" xfId="1" applyNumberFormat="1" applyFont="1" applyFill="1" applyBorder="1" applyAlignment="1" applyProtection="1">
      <alignment vertical="center"/>
    </xf>
    <xf numFmtId="3" fontId="5" fillId="0" borderId="0" xfId="1" applyNumberFormat="1" applyFont="1" applyFill="1" applyBorder="1" applyAlignment="1" applyProtection="1">
      <alignment vertical="center"/>
    </xf>
    <xf numFmtId="3" fontId="2" fillId="0" borderId="82" xfId="1" applyNumberFormat="1" applyFont="1" applyFill="1" applyBorder="1" applyAlignment="1" applyProtection="1">
      <alignment vertical="center"/>
    </xf>
    <xf numFmtId="3" fontId="2" fillId="0" borderId="14" xfId="1" applyNumberFormat="1" applyFont="1" applyFill="1" applyBorder="1" applyAlignment="1" applyProtection="1">
      <alignment horizontal="right" vertical="center"/>
    </xf>
    <xf numFmtId="3" fontId="2" fillId="0" borderId="75" xfId="1" applyNumberFormat="1" applyFont="1" applyFill="1" applyBorder="1" applyAlignment="1" applyProtection="1">
      <alignment vertical="center"/>
    </xf>
    <xf numFmtId="1" fontId="7" fillId="0" borderId="87" xfId="1" applyNumberFormat="1" applyFont="1" applyFill="1" applyBorder="1" applyAlignment="1" applyProtection="1">
      <alignment horizontal="center" vertical="center"/>
    </xf>
    <xf numFmtId="0" fontId="5" fillId="0" borderId="88" xfId="1" applyFont="1" applyFill="1" applyBorder="1" applyAlignment="1" applyProtection="1">
      <alignment vertical="center"/>
      <protection locked="0"/>
    </xf>
    <xf numFmtId="3" fontId="5" fillId="0" borderId="89" xfId="1" applyNumberFormat="1" applyFont="1" applyFill="1" applyBorder="1" applyAlignment="1" applyProtection="1">
      <alignment horizontal="right" vertical="center"/>
    </xf>
    <xf numFmtId="3" fontId="2" fillId="0" borderId="87" xfId="1" applyNumberFormat="1" applyFont="1" applyFill="1" applyBorder="1" applyAlignment="1" applyProtection="1">
      <alignment horizontal="right" vertical="center"/>
    </xf>
    <xf numFmtId="3" fontId="2" fillId="0" borderId="88" xfId="1" applyNumberFormat="1" applyFont="1" applyFill="1" applyBorder="1" applyAlignment="1" applyProtection="1">
      <alignment horizontal="right" vertical="center"/>
      <protection locked="0"/>
    </xf>
    <xf numFmtId="3" fontId="2" fillId="0" borderId="90"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center" vertical="center"/>
    </xf>
    <xf numFmtId="3" fontId="2" fillId="0" borderId="88" xfId="1" applyNumberFormat="1" applyFont="1" applyFill="1" applyBorder="1" applyAlignment="1" applyProtection="1">
      <alignment horizontal="center" vertical="center"/>
    </xf>
    <xf numFmtId="3" fontId="2" fillId="0" borderId="90"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center" vertical="center"/>
    </xf>
    <xf numFmtId="3" fontId="2" fillId="0" borderId="84" xfId="1" applyNumberFormat="1" applyFont="1" applyFill="1" applyBorder="1" applyAlignment="1" applyProtection="1">
      <alignment horizontal="center" vertical="center"/>
    </xf>
    <xf numFmtId="3" fontId="2" fillId="0" borderId="84" xfId="1" applyNumberFormat="1" applyFont="1" applyFill="1" applyBorder="1" applyAlignment="1" applyProtection="1">
      <alignment horizontal="right" vertical="center"/>
      <protection locked="0"/>
    </xf>
    <xf numFmtId="3" fontId="2" fillId="0" borderId="48" xfId="1" applyNumberFormat="1" applyFont="1" applyFill="1" applyBorder="1" applyAlignment="1" applyProtection="1">
      <alignment horizontal="center" vertical="center"/>
    </xf>
    <xf numFmtId="3" fontId="5" fillId="0" borderId="89" xfId="1" applyNumberFormat="1" applyFont="1" applyFill="1" applyBorder="1" applyAlignment="1" applyProtection="1">
      <alignment vertical="center"/>
    </xf>
    <xf numFmtId="3" fontId="5" fillId="0" borderId="91" xfId="1" applyNumberFormat="1" applyFont="1" applyFill="1" applyBorder="1" applyAlignment="1" applyProtection="1">
      <alignment vertical="center"/>
    </xf>
    <xf numFmtId="3" fontId="5" fillId="0" borderId="88" xfId="1" applyNumberFormat="1" applyFont="1" applyFill="1" applyBorder="1" applyAlignment="1" applyProtection="1">
      <alignment vertical="center"/>
    </xf>
    <xf numFmtId="3" fontId="5" fillId="3" borderId="92"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3" fontId="2" fillId="0" borderId="88"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88"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vertical="center"/>
      <protection locked="0"/>
    </xf>
    <xf numFmtId="3" fontId="2" fillId="0" borderId="92" xfId="1" applyNumberFormat="1" applyFont="1" applyFill="1" applyBorder="1" applyAlignment="1" applyProtection="1">
      <alignment vertical="center"/>
    </xf>
    <xf numFmtId="3" fontId="5" fillId="3" borderId="45"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43" xfId="1" applyNumberFormat="1" applyFont="1" applyFill="1" applyBorder="1" applyAlignment="1" applyProtection="1">
      <alignment vertical="center"/>
      <protection locked="0"/>
    </xf>
    <xf numFmtId="3" fontId="2" fillId="0" borderId="89" xfId="1" applyNumberFormat="1" applyFont="1" applyFill="1" applyBorder="1" applyAlignment="1" applyProtection="1">
      <alignment vertical="center"/>
    </xf>
    <xf numFmtId="3" fontId="5" fillId="0" borderId="71" xfId="1" applyNumberFormat="1" applyFont="1" applyFill="1" applyBorder="1" applyAlignment="1" applyProtection="1">
      <alignment vertical="center"/>
    </xf>
    <xf numFmtId="3" fontId="5" fillId="0" borderId="45" xfId="1" applyNumberFormat="1" applyFont="1" applyFill="1" applyBorder="1" applyAlignment="1" applyProtection="1">
      <alignment vertical="center"/>
    </xf>
    <xf numFmtId="3" fontId="5" fillId="0" borderId="71" xfId="1" applyNumberFormat="1" applyFont="1" applyFill="1" applyBorder="1" applyAlignment="1" applyProtection="1">
      <alignment vertical="center"/>
      <protection locked="0"/>
    </xf>
    <xf numFmtId="1" fontId="7" fillId="0" borderId="94" xfId="1" applyNumberFormat="1" applyFont="1" applyFill="1" applyBorder="1" applyAlignment="1" applyProtection="1">
      <alignment horizontal="center" vertical="center"/>
    </xf>
    <xf numFmtId="0" fontId="5" fillId="0" borderId="81" xfId="1" applyFont="1" applyFill="1" applyBorder="1" applyAlignment="1" applyProtection="1">
      <alignment vertical="center"/>
      <protection locked="0"/>
    </xf>
    <xf numFmtId="3" fontId="5" fillId="0" borderId="70" xfId="1" applyNumberFormat="1" applyFont="1" applyFill="1" applyBorder="1" applyAlignment="1" applyProtection="1">
      <alignment horizontal="right" vertical="center"/>
    </xf>
    <xf numFmtId="3" fontId="2" fillId="0" borderId="94" xfId="1" applyNumberFormat="1" applyFont="1" applyFill="1" applyBorder="1" applyAlignment="1" applyProtection="1">
      <alignment horizontal="right" vertical="center"/>
    </xf>
    <xf numFmtId="3" fontId="2" fillId="0" borderId="81" xfId="1" applyNumberFormat="1" applyFont="1" applyFill="1" applyBorder="1" applyAlignment="1" applyProtection="1">
      <alignment horizontal="right" vertical="center"/>
      <protection locked="0"/>
    </xf>
    <xf numFmtId="3" fontId="2" fillId="0" borderId="58"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center" vertical="center"/>
    </xf>
    <xf numFmtId="3" fontId="2" fillId="0" borderId="81"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96" xfId="1" applyNumberFormat="1" applyFont="1" applyFill="1" applyBorder="1" applyAlignment="1" applyProtection="1">
      <alignment horizontal="center" vertical="center"/>
    </xf>
    <xf numFmtId="3" fontId="2" fillId="0" borderId="97" xfId="1" applyNumberFormat="1" applyFont="1" applyFill="1" applyBorder="1" applyAlignment="1" applyProtection="1">
      <alignment horizontal="center" vertical="center"/>
    </xf>
    <xf numFmtId="3" fontId="2" fillId="0" borderId="82" xfId="1" applyNumberFormat="1" applyFont="1" applyFill="1" applyBorder="1" applyAlignment="1" applyProtection="1">
      <alignment horizontal="center" vertical="center"/>
    </xf>
    <xf numFmtId="3" fontId="5" fillId="0" borderId="70" xfId="1" applyNumberFormat="1" applyFont="1" applyFill="1" applyBorder="1" applyAlignment="1" applyProtection="1">
      <alignment vertical="center"/>
    </xf>
    <xf numFmtId="3" fontId="5" fillId="0" borderId="98" xfId="1" applyNumberFormat="1" applyFont="1" applyFill="1" applyBorder="1" applyAlignment="1" applyProtection="1">
      <alignment vertical="center"/>
    </xf>
    <xf numFmtId="3" fontId="5" fillId="0" borderId="81" xfId="1" applyNumberFormat="1" applyFont="1" applyFill="1" applyBorder="1" applyAlignment="1" applyProtection="1">
      <alignment vertical="center"/>
    </xf>
    <xf numFmtId="3" fontId="5" fillId="3" borderId="99"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protection locked="0"/>
    </xf>
    <xf numFmtId="3" fontId="2" fillId="0" borderId="58"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protection locked="0"/>
    </xf>
    <xf numFmtId="3" fontId="2" fillId="0" borderId="81"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vertical="center"/>
      <protection locked="0"/>
    </xf>
    <xf numFmtId="3" fontId="2" fillId="0" borderId="99" xfId="1" applyNumberFormat="1" applyFont="1" applyFill="1" applyBorder="1" applyAlignment="1" applyProtection="1">
      <alignment vertical="center"/>
    </xf>
    <xf numFmtId="3" fontId="5" fillId="3" borderId="57"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xf>
    <xf numFmtId="3" fontId="2" fillId="0" borderId="96" xfId="1" applyNumberFormat="1" applyFont="1" applyFill="1" applyBorder="1" applyAlignment="1" applyProtection="1">
      <alignment vertical="center"/>
      <protection locked="0"/>
    </xf>
    <xf numFmtId="3" fontId="5" fillId="0" borderId="100" xfId="1" applyNumberFormat="1" applyFont="1" applyFill="1" applyBorder="1" applyAlignment="1" applyProtection="1">
      <alignment vertical="center"/>
    </xf>
    <xf numFmtId="3" fontId="5" fillId="0" borderId="57" xfId="1" applyNumberFormat="1" applyFont="1" applyFill="1" applyBorder="1" applyAlignment="1" applyProtection="1">
      <alignment vertical="center"/>
    </xf>
    <xf numFmtId="3" fontId="5" fillId="0" borderId="100" xfId="1" applyNumberFormat="1" applyFont="1" applyFill="1" applyBorder="1" applyAlignment="1" applyProtection="1">
      <alignment vertical="center"/>
      <protection locked="0"/>
    </xf>
    <xf numFmtId="3" fontId="2" fillId="0" borderId="102"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103" xfId="1" applyNumberFormat="1" applyFont="1" applyFill="1" applyBorder="1" applyAlignment="1" applyProtection="1">
      <alignment horizontal="center" vertical="center"/>
    </xf>
    <xf numFmtId="3" fontId="2" fillId="0" borderId="104"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right" vertical="center"/>
    </xf>
    <xf numFmtId="3" fontId="2" fillId="0" borderId="104" xfId="1" applyNumberFormat="1" applyFont="1" applyFill="1" applyBorder="1" applyAlignment="1" applyProtection="1">
      <alignment horizontal="center" vertical="center"/>
    </xf>
    <xf numFmtId="3" fontId="5" fillId="0" borderId="66" xfId="1" applyNumberFormat="1" applyFont="1" applyFill="1" applyBorder="1" applyAlignment="1" applyProtection="1">
      <alignment vertical="center"/>
    </xf>
    <xf numFmtId="3" fontId="5" fillId="3" borderId="105" xfId="1" applyNumberFormat="1" applyFont="1" applyFill="1" applyBorder="1" applyAlignment="1" applyProtection="1">
      <alignment vertical="center"/>
    </xf>
    <xf numFmtId="3" fontId="2" fillId="0" borderId="69" xfId="1" applyNumberFormat="1" applyFont="1" applyFill="1" applyBorder="1" applyAlignment="1" applyProtection="1">
      <alignment vertical="center"/>
    </xf>
    <xf numFmtId="3" fontId="2" fillId="0" borderId="104"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105" xfId="1" applyNumberFormat="1" applyFont="1" applyFill="1" applyBorder="1" applyAlignment="1" applyProtection="1">
      <alignment vertical="center"/>
    </xf>
    <xf numFmtId="3" fontId="5" fillId="3" borderId="69" xfId="1" applyNumberFormat="1" applyFont="1" applyFill="1" applyBorder="1" applyAlignment="1" applyProtection="1">
      <alignment vertical="center"/>
    </xf>
    <xf numFmtId="3" fontId="2" fillId="0" borderId="103" xfId="1" applyNumberFormat="1" applyFont="1" applyFill="1" applyBorder="1" applyAlignment="1" applyProtection="1">
      <alignment vertical="center"/>
    </xf>
    <xf numFmtId="3" fontId="2" fillId="0" borderId="97" xfId="1" applyNumberFormat="1" applyFont="1" applyFill="1" applyBorder="1" applyAlignment="1" applyProtection="1">
      <alignment vertical="center"/>
      <protection locked="0"/>
    </xf>
    <xf numFmtId="3" fontId="2" fillId="0" borderId="37"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vertical="center"/>
    </xf>
    <xf numFmtId="3" fontId="5" fillId="3" borderId="37" xfId="1" applyNumberFormat="1" applyFont="1" applyFill="1" applyBorder="1" applyAlignment="1" applyProtection="1">
      <alignment vertical="center"/>
    </xf>
    <xf numFmtId="3" fontId="2" fillId="0" borderId="31" xfId="1" applyNumberFormat="1" applyFont="1" applyFill="1" applyBorder="1" applyAlignment="1" applyProtection="1">
      <alignment vertical="center"/>
    </xf>
    <xf numFmtId="3" fontId="5" fillId="0" borderId="78" xfId="1" applyNumberFormat="1" applyFont="1" applyFill="1" applyBorder="1" applyAlignment="1" applyProtection="1">
      <alignment vertical="center"/>
    </xf>
    <xf numFmtId="3" fontId="2" fillId="0" borderId="10" xfId="1" applyNumberFormat="1" applyFont="1" applyFill="1" applyBorder="1" applyAlignment="1" applyProtection="1">
      <alignment horizontal="center" vertical="center"/>
    </xf>
    <xf numFmtId="3" fontId="2" fillId="0" borderId="62" xfId="1" applyNumberFormat="1" applyFont="1" applyFill="1" applyBorder="1" applyAlignment="1" applyProtection="1">
      <alignment horizontal="center" vertical="center"/>
    </xf>
    <xf numFmtId="3" fontId="2" fillId="0" borderId="11" xfId="1" applyNumberFormat="1" applyFont="1" applyFill="1" applyBorder="1" applyAlignment="1" applyProtection="1">
      <alignment horizontal="center" vertical="center"/>
    </xf>
    <xf numFmtId="3" fontId="2" fillId="0" borderId="43" xfId="1" applyNumberFormat="1" applyFont="1" applyFill="1" applyBorder="1" applyAlignment="1" applyProtection="1">
      <alignment horizontal="right" vertical="center"/>
      <protection locked="0"/>
    </xf>
    <xf numFmtId="3" fontId="2" fillId="0" borderId="96"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39"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5" fillId="0" borderId="46" xfId="1" applyNumberFormat="1" applyFont="1" applyFill="1" applyBorder="1" applyAlignment="1" applyProtection="1">
      <alignment vertical="center"/>
    </xf>
    <xf numFmtId="3" fontId="5" fillId="3" borderId="46" xfId="1" applyNumberFormat="1" applyFont="1" applyFill="1" applyBorder="1" applyAlignment="1" applyProtection="1">
      <alignment vertical="center"/>
    </xf>
    <xf numFmtId="3" fontId="2" fillId="0" borderId="8"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vertical="center"/>
    </xf>
    <xf numFmtId="3" fontId="2" fillId="0" borderId="67" xfId="1" applyNumberFormat="1" applyFont="1" applyFill="1" applyBorder="1" applyAlignment="1" applyProtection="1">
      <alignment vertical="center"/>
    </xf>
    <xf numFmtId="3" fontId="5" fillId="0" borderId="12" xfId="1" applyNumberFormat="1" applyFont="1" applyFill="1" applyBorder="1" applyAlignment="1" applyProtection="1">
      <alignment vertical="center"/>
    </xf>
    <xf numFmtId="3" fontId="5" fillId="3" borderId="12" xfId="1" applyNumberFormat="1" applyFont="1" applyFill="1" applyBorder="1" applyAlignment="1" applyProtection="1">
      <alignment vertical="center"/>
    </xf>
    <xf numFmtId="3" fontId="2" fillId="0" borderId="29" xfId="1" applyNumberFormat="1" applyFont="1" applyFill="1" applyBorder="1" applyAlignment="1" applyProtection="1">
      <alignment vertical="center"/>
    </xf>
    <xf numFmtId="0" fontId="5" fillId="0" borderId="1" xfId="1" applyFont="1" applyFill="1" applyBorder="1" applyAlignment="1" applyProtection="1">
      <alignment vertical="center"/>
      <protection locked="0"/>
    </xf>
    <xf numFmtId="3" fontId="2" fillId="0" borderId="1" xfId="1" applyNumberFormat="1" applyFont="1" applyFill="1" applyBorder="1" applyAlignment="1" applyProtection="1">
      <alignment horizontal="right" vertical="center"/>
      <protection locked="0"/>
    </xf>
    <xf numFmtId="3" fontId="2" fillId="0" borderId="9" xfId="1" applyNumberFormat="1" applyFont="1" applyFill="1" applyBorder="1" applyAlignment="1" applyProtection="1">
      <alignment horizontal="center" vertical="center"/>
    </xf>
    <xf numFmtId="3" fontId="2" fillId="0" borderId="1" xfId="1" applyNumberFormat="1" applyFont="1" applyFill="1" applyBorder="1" applyAlignment="1" applyProtection="1">
      <alignment horizontal="center" vertical="center"/>
    </xf>
    <xf numFmtId="3" fontId="2" fillId="0" borderId="33"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right" vertical="center"/>
      <protection locked="0"/>
    </xf>
    <xf numFmtId="3" fontId="2" fillId="0" borderId="1" xfId="1" applyNumberFormat="1" applyFont="1" applyFill="1" applyBorder="1" applyAlignment="1" applyProtection="1">
      <alignment vertical="center"/>
      <protection locked="0"/>
    </xf>
    <xf numFmtId="3" fontId="2" fillId="0" borderId="33"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vertical="center"/>
      <protection locked="0"/>
    </xf>
    <xf numFmtId="3" fontId="2" fillId="0" borderId="59" xfId="1" applyNumberFormat="1" applyFont="1" applyFill="1" applyBorder="1" applyAlignment="1" applyProtection="1">
      <alignment vertical="center"/>
      <protection locked="0"/>
    </xf>
    <xf numFmtId="3" fontId="5" fillId="0" borderId="68" xfId="1" applyNumberFormat="1" applyFont="1" applyFill="1" applyBorder="1" applyAlignment="1" applyProtection="1">
      <alignment vertical="center"/>
    </xf>
    <xf numFmtId="3" fontId="5" fillId="3" borderId="68"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5" fillId="0" borderId="77" xfId="1" applyNumberFormat="1" applyFont="1" applyFill="1" applyBorder="1" applyAlignment="1" applyProtection="1">
      <alignment vertical="center"/>
      <protection locked="0"/>
    </xf>
    <xf numFmtId="0" fontId="2" fillId="2" borderId="0" xfId="1" applyFont="1" applyFill="1" applyBorder="1" applyAlignment="1" applyProtection="1">
      <alignment vertical="center"/>
    </xf>
    <xf numFmtId="3" fontId="5" fillId="0" borderId="31" xfId="1" applyNumberFormat="1" applyFont="1" applyFill="1" applyBorder="1" applyAlignment="1" applyProtection="1">
      <alignment horizontal="right" vertical="center"/>
      <protection locked="0"/>
    </xf>
    <xf numFmtId="3" fontId="2" fillId="0" borderId="27" xfId="1" applyNumberFormat="1" applyFont="1" applyFill="1" applyBorder="1" applyAlignment="1" applyProtection="1">
      <alignment horizontal="right" vertical="center"/>
      <protection locked="0"/>
    </xf>
    <xf numFmtId="3" fontId="2" fillId="0" borderId="37" xfId="1" applyNumberFormat="1" applyFont="1" applyFill="1" applyBorder="1" applyAlignment="1" applyProtection="1">
      <alignment horizontal="center" vertical="center"/>
      <protection locked="0"/>
    </xf>
    <xf numFmtId="3" fontId="2" fillId="0" borderId="19" xfId="1" applyNumberFormat="1" applyFont="1" applyFill="1" applyBorder="1" applyAlignment="1" applyProtection="1">
      <alignment horizontal="center" vertical="center"/>
      <protection locked="0"/>
    </xf>
    <xf numFmtId="3" fontId="2" fillId="0" borderId="8" xfId="1" applyNumberFormat="1" applyFont="1" applyFill="1" applyBorder="1" applyAlignment="1" applyProtection="1">
      <alignment horizontal="center" vertical="center"/>
      <protection locked="0"/>
    </xf>
    <xf numFmtId="3" fontId="2" fillId="0" borderId="1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horizontal="center" vertical="center"/>
      <protection locked="0"/>
    </xf>
    <xf numFmtId="3" fontId="2" fillId="0" borderId="5" xfId="1" applyNumberFormat="1" applyFont="1" applyFill="1" applyBorder="1" applyAlignment="1" applyProtection="1">
      <alignment horizontal="center" vertical="center"/>
      <protection locked="0"/>
    </xf>
    <xf numFmtId="3" fontId="2" fillId="0" borderId="37" xfId="1" applyNumberFormat="1" applyFont="1" applyFill="1" applyBorder="1" applyAlignment="1" applyProtection="1">
      <alignment horizontal="right" vertical="center"/>
      <protection locked="0"/>
    </xf>
    <xf numFmtId="3" fontId="5" fillId="0" borderId="19" xfId="1" applyNumberFormat="1" applyFont="1" applyBorder="1" applyAlignment="1" applyProtection="1">
      <alignment vertical="center"/>
      <protection locked="0"/>
    </xf>
    <xf numFmtId="3" fontId="5" fillId="0" borderId="31" xfId="1" applyNumberFormat="1" applyFont="1" applyFill="1" applyBorder="1" applyAlignment="1" applyProtection="1">
      <alignment vertical="center"/>
      <protection locked="0"/>
    </xf>
    <xf numFmtId="3" fontId="5" fillId="0" borderId="54" xfId="1" applyNumberFormat="1" applyFont="1" applyFill="1" applyBorder="1" applyAlignment="1" applyProtection="1">
      <alignment vertical="center"/>
      <protection locked="0"/>
    </xf>
    <xf numFmtId="3" fontId="5" fillId="0" borderId="19" xfId="1" applyNumberFormat="1" applyFont="1" applyFill="1" applyBorder="1" applyAlignment="1" applyProtection="1">
      <alignment vertical="center"/>
      <protection locked="0"/>
    </xf>
    <xf numFmtId="3" fontId="5" fillId="3" borderId="56" xfId="1" applyNumberFormat="1" applyFont="1" applyFill="1" applyBorder="1" applyAlignment="1" applyProtection="1">
      <alignment vertical="center"/>
      <protection locked="0"/>
    </xf>
    <xf numFmtId="3" fontId="2" fillId="0" borderId="56"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vertical="center"/>
      <protection locked="0"/>
    </xf>
    <xf numFmtId="3" fontId="5" fillId="0" borderId="12" xfId="1" applyNumberFormat="1" applyFont="1" applyFill="1" applyBorder="1" applyAlignment="1" applyProtection="1">
      <alignment vertical="center"/>
      <protection locked="0"/>
    </xf>
    <xf numFmtId="3" fontId="5" fillId="3" borderId="12" xfId="1" applyNumberFormat="1" applyFont="1" applyFill="1" applyBorder="1" applyAlignment="1" applyProtection="1">
      <alignment vertical="center"/>
      <protection locked="0"/>
    </xf>
    <xf numFmtId="3" fontId="2" fillId="0" borderId="31" xfId="1" applyNumberFormat="1" applyFont="1" applyFill="1" applyBorder="1" applyAlignment="1" applyProtection="1">
      <alignment vertical="center"/>
      <protection locked="0"/>
    </xf>
    <xf numFmtId="3" fontId="5" fillId="0" borderId="37" xfId="1" applyNumberFormat="1" applyFont="1" applyFill="1" applyBorder="1" applyAlignment="1" applyProtection="1">
      <alignment vertical="center"/>
      <protection locked="0"/>
    </xf>
    <xf numFmtId="3" fontId="2" fillId="0" borderId="66" xfId="1" applyNumberFormat="1" applyFont="1" applyFill="1" applyBorder="1" applyAlignment="1" applyProtection="1">
      <alignment horizontal="right" vertical="center"/>
    </xf>
    <xf numFmtId="0" fontId="5" fillId="0" borderId="19" xfId="1" applyFont="1" applyFill="1" applyBorder="1" applyAlignment="1" applyProtection="1">
      <alignment vertical="center"/>
    </xf>
    <xf numFmtId="3" fontId="2" fillId="0" borderId="19" xfId="1" applyNumberFormat="1" applyFont="1" applyFill="1" applyBorder="1" applyAlignment="1" applyProtection="1">
      <alignment horizontal="right" vertical="center"/>
    </xf>
    <xf numFmtId="3" fontId="2" fillId="0" borderId="16" xfId="1" applyNumberFormat="1" applyFont="1" applyFill="1" applyBorder="1" applyAlignment="1" applyProtection="1">
      <alignment horizontal="right" vertical="center"/>
    </xf>
    <xf numFmtId="3" fontId="2" fillId="0" borderId="15" xfId="1" applyNumberFormat="1" applyFont="1" applyFill="1" applyBorder="1" applyAlignment="1" applyProtection="1">
      <alignment horizontal="right" vertical="center"/>
    </xf>
    <xf numFmtId="3" fontId="2" fillId="0" borderId="11"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center" vertical="center"/>
      <protection locked="0"/>
    </xf>
    <xf numFmtId="3" fontId="5" fillId="0" borderId="88" xfId="1" applyNumberFormat="1" applyFont="1" applyBorder="1" applyAlignment="1" applyProtection="1">
      <alignment vertical="center"/>
      <protection locked="0"/>
    </xf>
    <xf numFmtId="3" fontId="5" fillId="0" borderId="21" xfId="1" applyNumberFormat="1" applyFont="1" applyBorder="1" applyAlignment="1" applyProtection="1">
      <alignment vertical="center"/>
      <protection locked="0"/>
    </xf>
    <xf numFmtId="3" fontId="2" fillId="0" borderId="82" xfId="1" applyNumberFormat="1" applyFont="1" applyFill="1" applyBorder="1" applyAlignment="1" applyProtection="1">
      <alignment horizontal="center" vertical="center"/>
      <protection locked="0"/>
    </xf>
    <xf numFmtId="3" fontId="5" fillId="0" borderId="81" xfId="1" applyNumberFormat="1" applyFont="1" applyBorder="1" applyAlignment="1" applyProtection="1">
      <alignment vertical="center"/>
      <protection locked="0"/>
    </xf>
    <xf numFmtId="3" fontId="2" fillId="0" borderId="82" xfId="1" applyNumberFormat="1" applyFont="1" applyFill="1" applyBorder="1" applyAlignment="1" applyProtection="1">
      <alignment horizontal="right" vertical="center"/>
      <protection locked="0"/>
    </xf>
    <xf numFmtId="3" fontId="2" fillId="0" borderId="33" xfId="1" applyNumberFormat="1" applyFont="1" applyFill="1" applyBorder="1" applyAlignment="1" applyProtection="1">
      <alignment horizontal="right" vertical="center"/>
      <protection locked="0"/>
    </xf>
    <xf numFmtId="3" fontId="5" fillId="0" borderId="1" xfId="1" applyNumberFormat="1" applyFont="1" applyBorder="1" applyAlignment="1" applyProtection="1">
      <alignment vertical="center"/>
      <protection locked="0"/>
    </xf>
    <xf numFmtId="0" fontId="5" fillId="2" borderId="0" xfId="1" applyFont="1" applyFill="1" applyBorder="1" applyAlignment="1" applyProtection="1">
      <alignment horizontal="right" vertical="center"/>
      <protection locked="0"/>
    </xf>
    <xf numFmtId="3" fontId="2" fillId="0" borderId="8" xfId="1" applyNumberFormat="1" applyFont="1" applyFill="1" applyBorder="1" applyAlignment="1" applyProtection="1">
      <alignment vertical="center" wrapText="1"/>
      <protection locked="0"/>
    </xf>
    <xf numFmtId="0" fontId="2" fillId="0" borderId="32" xfId="1" applyFont="1" applyFill="1" applyBorder="1" applyAlignment="1" applyProtection="1">
      <alignment vertical="center"/>
      <protection locked="0"/>
    </xf>
    <xf numFmtId="0" fontId="9" fillId="0" borderId="0" xfId="1" applyFont="1" applyFill="1" applyBorder="1" applyAlignment="1" applyProtection="1">
      <alignment vertical="center"/>
    </xf>
    <xf numFmtId="0" fontId="2" fillId="0" borderId="0" xfId="1" applyFont="1" applyFill="1" applyBorder="1" applyAlignment="1" applyProtection="1">
      <alignment vertical="center"/>
      <protection locked="0"/>
    </xf>
    <xf numFmtId="0" fontId="2" fillId="0" borderId="17" xfId="1" applyFont="1" applyFill="1" applyBorder="1" applyAlignment="1" applyProtection="1">
      <alignment horizontal="center" vertical="center" wrapText="1"/>
    </xf>
    <xf numFmtId="0" fontId="9" fillId="4" borderId="0" xfId="1" applyFont="1" applyFill="1" applyBorder="1" applyAlignment="1" applyProtection="1">
      <alignment vertical="center"/>
    </xf>
    <xf numFmtId="0" fontId="2" fillId="4" borderId="0" xfId="1" applyFont="1" applyFill="1" applyBorder="1" applyAlignment="1" applyProtection="1">
      <alignment vertical="center"/>
    </xf>
    <xf numFmtId="0" fontId="2" fillId="0" borderId="17" xfId="1" applyFont="1" applyFill="1" applyBorder="1" applyAlignment="1" applyProtection="1">
      <alignment horizontal="center" vertical="center" wrapText="1"/>
    </xf>
    <xf numFmtId="0" fontId="5" fillId="0" borderId="20" xfId="1" applyFont="1" applyFill="1" applyBorder="1" applyAlignment="1" applyProtection="1">
      <alignment horizontal="left" vertical="center" wrapText="1"/>
    </xf>
    <xf numFmtId="3" fontId="2" fillId="0" borderId="23" xfId="1" applyNumberFormat="1" applyFont="1" applyFill="1" applyBorder="1" applyAlignment="1" applyProtection="1">
      <alignment vertical="center"/>
    </xf>
    <xf numFmtId="3" fontId="2" fillId="0" borderId="86" xfId="1" applyNumberFormat="1" applyFont="1" applyFill="1" applyBorder="1" applyAlignment="1" applyProtection="1">
      <alignment vertical="center"/>
      <protection locked="0"/>
    </xf>
    <xf numFmtId="3" fontId="2" fillId="0" borderId="22" xfId="1" applyNumberFormat="1" applyFont="1" applyFill="1" applyBorder="1" applyAlignment="1" applyProtection="1">
      <alignment vertical="center"/>
      <protection locked="0"/>
    </xf>
    <xf numFmtId="3" fontId="2" fillId="0" borderId="101" xfId="1" applyNumberFormat="1" applyFont="1" applyFill="1" applyBorder="1" applyAlignment="1" applyProtection="1">
      <alignment vertical="center"/>
    </xf>
    <xf numFmtId="3" fontId="2" fillId="0" borderId="95" xfId="1" applyNumberFormat="1" applyFont="1" applyFill="1" applyBorder="1" applyAlignment="1" applyProtection="1">
      <alignment vertical="center"/>
      <protection locked="0"/>
    </xf>
    <xf numFmtId="3" fontId="2" fillId="0" borderId="34" xfId="1" applyNumberFormat="1" applyFont="1" applyFill="1" applyBorder="1" applyAlignment="1" applyProtection="1">
      <alignment vertical="center"/>
    </xf>
    <xf numFmtId="3" fontId="2" fillId="0" borderId="95" xfId="1" applyNumberFormat="1" applyFont="1" applyFill="1" applyBorder="1" applyAlignment="1" applyProtection="1">
      <alignment horizontal="center" vertical="center"/>
    </xf>
    <xf numFmtId="3" fontId="2" fillId="0" borderId="22" xfId="1" applyNumberFormat="1" applyFont="1" applyFill="1" applyBorder="1" applyAlignment="1" applyProtection="1">
      <alignment horizontal="center" vertical="center"/>
    </xf>
    <xf numFmtId="3" fontId="2" fillId="0" borderId="79" xfId="1" applyNumberFormat="1" applyFont="1" applyFill="1" applyBorder="1" applyAlignment="1" applyProtection="1">
      <alignment horizontal="center" vertical="center"/>
    </xf>
    <xf numFmtId="3" fontId="2" fillId="0" borderId="23"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center" vertical="center"/>
    </xf>
    <xf numFmtId="3" fontId="2" fillId="0" borderId="34" xfId="1" applyNumberFormat="1" applyFont="1" applyFill="1" applyBorder="1" applyAlignment="1" applyProtection="1">
      <alignment horizontal="left" vertical="center" wrapText="1"/>
      <protection locked="0"/>
    </xf>
    <xf numFmtId="3" fontId="2" fillId="0" borderId="5"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vertical="center" wrapText="1"/>
      <protection locked="0"/>
    </xf>
    <xf numFmtId="0" fontId="2" fillId="0" borderId="32" xfId="0" applyFont="1" applyFill="1" applyBorder="1" applyAlignment="1">
      <alignment horizontal="left" vertical="center" wrapText="1"/>
    </xf>
    <xf numFmtId="0" fontId="2" fillId="0" borderId="32" xfId="0" applyNumberFormat="1" applyFont="1" applyFill="1" applyBorder="1" applyAlignment="1" applyProtection="1">
      <alignment horizontal="left" wrapText="1"/>
      <protection locked="0"/>
    </xf>
    <xf numFmtId="0" fontId="5" fillId="0" borderId="0" xfId="1" applyFont="1" applyFill="1" applyBorder="1" applyAlignment="1" applyProtection="1">
      <alignment vertical="center"/>
      <protection locked="0"/>
    </xf>
    <xf numFmtId="3" fontId="2" fillId="0" borderId="27" xfId="1" applyNumberFormat="1" applyFont="1" applyFill="1" applyBorder="1" applyAlignment="1" applyProtection="1">
      <alignment horizontal="center" vertical="center"/>
      <protection locked="0"/>
    </xf>
    <xf numFmtId="3" fontId="2" fillId="0" borderId="31" xfId="1" applyNumberFormat="1" applyFont="1" applyFill="1" applyBorder="1" applyAlignment="1" applyProtection="1">
      <alignment horizontal="left" vertical="center" wrapText="1"/>
      <protection locked="0"/>
    </xf>
    <xf numFmtId="3" fontId="2" fillId="0" borderId="37" xfId="1" applyNumberFormat="1" applyFont="1" applyFill="1" applyBorder="1" applyAlignment="1" applyProtection="1">
      <alignment horizontal="center" vertical="center" wrapText="1"/>
      <protection locked="0"/>
    </xf>
    <xf numFmtId="0" fontId="2" fillId="0" borderId="1" xfId="1" applyFont="1" applyFill="1" applyBorder="1" applyAlignment="1" applyProtection="1">
      <alignment vertical="center"/>
    </xf>
    <xf numFmtId="49" fontId="2" fillId="0" borderId="1" xfId="1" applyNumberFormat="1" applyFont="1" applyFill="1" applyBorder="1" applyAlignment="1" applyProtection="1">
      <alignment horizontal="center" vertical="center" wrapText="1"/>
    </xf>
    <xf numFmtId="1" fontId="7" fillId="0" borderId="108" xfId="1" applyNumberFormat="1" applyFont="1" applyFill="1" applyBorder="1" applyAlignment="1" applyProtection="1">
      <alignment horizontal="center" vertical="center"/>
    </xf>
    <xf numFmtId="0" fontId="5" fillId="0" borderId="106" xfId="1" applyFont="1" applyFill="1" applyBorder="1" applyAlignment="1" applyProtection="1">
      <alignment vertical="center"/>
      <protection locked="0"/>
    </xf>
    <xf numFmtId="3" fontId="5" fillId="0" borderId="109" xfId="1" applyNumberFormat="1" applyFont="1" applyFill="1" applyBorder="1" applyAlignment="1" applyProtection="1">
      <alignment horizontal="right" vertical="center"/>
    </xf>
    <xf numFmtId="3" fontId="5" fillId="0" borderId="28" xfId="1" applyNumberFormat="1" applyFont="1" applyFill="1" applyBorder="1" applyAlignment="1" applyProtection="1">
      <alignment horizontal="right" vertical="center"/>
    </xf>
    <xf numFmtId="3" fontId="2" fillId="0" borderId="108" xfId="1" applyNumberFormat="1" applyFont="1" applyFill="1" applyBorder="1" applyAlignment="1" applyProtection="1">
      <alignment horizontal="right" vertical="center"/>
    </xf>
    <xf numFmtId="3" fontId="2" fillId="0" borderId="24" xfId="1" applyNumberFormat="1" applyFont="1" applyFill="1" applyBorder="1" applyAlignment="1" applyProtection="1">
      <alignment horizontal="right" vertical="center"/>
    </xf>
    <xf numFmtId="3" fontId="2" fillId="0" borderId="106" xfId="1" applyNumberFormat="1" applyFont="1" applyFill="1" applyBorder="1" applyAlignment="1" applyProtection="1">
      <alignment horizontal="right" vertical="center"/>
      <protection locked="0"/>
    </xf>
    <xf numFmtId="3" fontId="2" fillId="0" borderId="17" xfId="1" applyNumberFormat="1" applyFont="1" applyFill="1" applyBorder="1" applyAlignment="1" applyProtection="1">
      <alignment horizontal="right" vertical="center"/>
    </xf>
    <xf numFmtId="3" fontId="2" fillId="0" borderId="110" xfId="1" applyNumberFormat="1" applyFont="1" applyFill="1" applyBorder="1" applyAlignment="1" applyProtection="1">
      <alignment horizontal="right" vertical="center"/>
      <protection locked="0"/>
    </xf>
    <xf numFmtId="3" fontId="2" fillId="0" borderId="32" xfId="1" applyNumberFormat="1" applyFont="1" applyFill="1" applyBorder="1" applyAlignment="1" applyProtection="1">
      <alignment vertical="center"/>
    </xf>
    <xf numFmtId="3" fontId="2" fillId="0" borderId="107"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34" xfId="1" applyNumberFormat="1" applyFont="1" applyFill="1" applyBorder="1" applyAlignment="1" applyProtection="1">
      <alignment horizontal="center" vertical="center"/>
      <protection locked="0"/>
    </xf>
    <xf numFmtId="3" fontId="2" fillId="0" borderId="111" xfId="1" applyNumberFormat="1" applyFont="1" applyFill="1" applyBorder="1" applyAlignment="1" applyProtection="1">
      <alignment horizontal="right" vertical="center"/>
      <protection locked="0"/>
    </xf>
    <xf numFmtId="3" fontId="2" fillId="0" borderId="35" xfId="1" applyNumberFormat="1" applyFont="1" applyFill="1" applyBorder="1" applyAlignment="1" applyProtection="1">
      <alignment vertical="center"/>
    </xf>
    <xf numFmtId="3" fontId="2" fillId="0" borderId="111" xfId="1" applyNumberFormat="1" applyFont="1" applyFill="1" applyBorder="1" applyAlignment="1" applyProtection="1">
      <alignment horizontal="center" vertical="center"/>
    </xf>
    <xf numFmtId="3" fontId="2" fillId="0" borderId="35" xfId="1" applyNumberFormat="1" applyFont="1" applyFill="1" applyBorder="1" applyAlignment="1" applyProtection="1">
      <alignment horizontal="center" vertical="center"/>
    </xf>
    <xf numFmtId="3" fontId="2" fillId="0" borderId="106"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center" vertical="center"/>
    </xf>
    <xf numFmtId="3" fontId="2" fillId="0" borderId="110" xfId="1" applyNumberFormat="1" applyFont="1" applyFill="1" applyBorder="1" applyAlignment="1" applyProtection="1">
      <alignment horizontal="center" vertical="center"/>
    </xf>
    <xf numFmtId="3" fontId="2" fillId="0" borderId="32" xfId="1" applyNumberFormat="1" applyFont="1" applyFill="1" applyBorder="1" applyAlignment="1" applyProtection="1">
      <alignment horizontal="center" vertical="center"/>
    </xf>
    <xf numFmtId="3" fontId="2" fillId="0" borderId="112" xfId="1" applyNumberFormat="1" applyFont="1" applyFill="1" applyBorder="1" applyAlignment="1" applyProtection="1">
      <alignment horizontal="center" vertical="center"/>
    </xf>
    <xf numFmtId="3" fontId="2" fillId="0" borderId="38" xfId="1" applyNumberFormat="1" applyFont="1" applyFill="1" applyBorder="1" applyAlignment="1" applyProtection="1">
      <alignment horizontal="center" vertical="center"/>
    </xf>
    <xf numFmtId="3" fontId="2" fillId="0" borderId="113"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center" vertical="center"/>
    </xf>
    <xf numFmtId="3" fontId="2" fillId="0" borderId="12" xfId="1" applyNumberFormat="1" applyFont="1" applyFill="1" applyBorder="1" applyAlignment="1" applyProtection="1">
      <alignment horizontal="right" vertical="center"/>
    </xf>
    <xf numFmtId="3" fontId="2" fillId="0" borderId="114"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13" xfId="1" applyNumberFormat="1" applyFont="1" applyFill="1" applyBorder="1" applyAlignment="1" applyProtection="1">
      <alignment horizontal="right" vertical="center"/>
      <protection locked="0"/>
    </xf>
    <xf numFmtId="3" fontId="2" fillId="0" borderId="44" xfId="1" applyNumberFormat="1" applyFont="1" applyFill="1" applyBorder="1" applyAlignment="1" applyProtection="1">
      <alignment vertical="center"/>
    </xf>
    <xf numFmtId="3" fontId="2" fillId="0" borderId="111" xfId="1" applyNumberFormat="1" applyFont="1" applyFill="1" applyBorder="1" applyAlignment="1" applyProtection="1">
      <alignment horizontal="right" vertical="center"/>
    </xf>
    <xf numFmtId="3" fontId="2" fillId="0" borderId="35" xfId="1" applyNumberFormat="1" applyFont="1" applyFill="1" applyBorder="1" applyAlignment="1" applyProtection="1">
      <alignment horizontal="right" vertical="center"/>
    </xf>
    <xf numFmtId="3" fontId="2" fillId="0" borderId="112" xfId="1" applyNumberFormat="1" applyFont="1" applyFill="1" applyBorder="1" applyAlignment="1" applyProtection="1">
      <alignment horizontal="right" vertical="center"/>
      <protection locked="0"/>
    </xf>
    <xf numFmtId="3" fontId="2" fillId="0" borderId="38" xfId="1" applyNumberFormat="1" applyFont="1" applyFill="1" applyBorder="1" applyAlignment="1" applyProtection="1">
      <alignment vertical="center"/>
    </xf>
    <xf numFmtId="3" fontId="2" fillId="0" borderId="114" xfId="1" applyNumberFormat="1" applyFont="1" applyFill="1" applyBorder="1" applyAlignment="1" applyProtection="1">
      <alignment horizontal="center" vertical="center"/>
    </xf>
    <xf numFmtId="3" fontId="2" fillId="0" borderId="47" xfId="1" applyNumberFormat="1" applyFont="1" applyFill="1" applyBorder="1" applyAlignment="1" applyProtection="1">
      <alignment horizontal="center" vertical="center"/>
    </xf>
    <xf numFmtId="3" fontId="2" fillId="0" borderId="114" xfId="1" applyNumberFormat="1" applyFont="1" applyFill="1" applyBorder="1" applyAlignment="1" applyProtection="1">
      <alignment horizontal="center" vertical="center"/>
      <protection locked="0"/>
    </xf>
    <xf numFmtId="3" fontId="5" fillId="0" borderId="106" xfId="1" applyNumberFormat="1" applyFont="1" applyBorder="1" applyAlignment="1" applyProtection="1">
      <alignment vertical="center"/>
      <protection locked="0"/>
    </xf>
    <xf numFmtId="3" fontId="5" fillId="0" borderId="17" xfId="1" applyNumberFormat="1" applyFont="1" applyBorder="1" applyAlignment="1" applyProtection="1">
      <alignment vertical="center"/>
    </xf>
    <xf numFmtId="3" fontId="5" fillId="0" borderId="109" xfId="1" applyNumberFormat="1" applyFont="1" applyFill="1" applyBorder="1" applyAlignment="1" applyProtection="1">
      <alignment vertical="center"/>
    </xf>
    <xf numFmtId="3" fontId="5" fillId="0" borderId="28" xfId="1" applyNumberFormat="1" applyFont="1" applyFill="1" applyBorder="1" applyAlignment="1" applyProtection="1">
      <alignment vertical="center"/>
    </xf>
    <xf numFmtId="3" fontId="5" fillId="0" borderId="115" xfId="1" applyNumberFormat="1" applyFont="1" applyFill="1" applyBorder="1" applyAlignment="1" applyProtection="1">
      <alignment vertical="center"/>
    </xf>
    <xf numFmtId="3" fontId="5" fillId="0" borderId="51" xfId="1" applyNumberFormat="1" applyFont="1" applyFill="1" applyBorder="1" applyAlignment="1" applyProtection="1">
      <alignment vertical="center"/>
    </xf>
    <xf numFmtId="3" fontId="5" fillId="0" borderId="106" xfId="1" applyNumberFormat="1" applyFont="1" applyFill="1" applyBorder="1" applyAlignment="1" applyProtection="1">
      <alignment vertical="center"/>
    </xf>
    <xf numFmtId="3" fontId="5" fillId="0" borderId="17" xfId="1" applyNumberFormat="1" applyFont="1" applyFill="1" applyBorder="1" applyAlignment="1" applyProtection="1">
      <alignment vertical="center"/>
    </xf>
    <xf numFmtId="3" fontId="5" fillId="3" borderId="116" xfId="1" applyNumberFormat="1" applyFont="1" applyFill="1" applyBorder="1" applyAlignment="1" applyProtection="1">
      <alignment vertical="center"/>
    </xf>
    <xf numFmtId="3" fontId="5" fillId="3" borderId="40"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xf>
    <xf numFmtId="3" fontId="2" fillId="0" borderId="47" xfId="1" applyNumberFormat="1" applyFont="1" applyFill="1" applyBorder="1" applyAlignment="1" applyProtection="1">
      <alignment vertical="center"/>
    </xf>
    <xf numFmtId="3" fontId="2" fillId="0" borderId="106"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xf>
    <xf numFmtId="3" fontId="2" fillId="0" borderId="114" xfId="1" applyNumberFormat="1" applyFont="1" applyFill="1" applyBorder="1" applyAlignment="1" applyProtection="1">
      <alignment vertical="center"/>
      <protection locked="0"/>
    </xf>
    <xf numFmtId="3" fontId="2" fillId="0" borderId="106" xfId="1" applyNumberFormat="1" applyFont="1" applyFill="1" applyBorder="1" applyAlignment="1" applyProtection="1">
      <alignment vertical="center"/>
    </xf>
    <xf numFmtId="3" fontId="2" fillId="0" borderId="111" xfId="1" applyNumberFormat="1" applyFont="1" applyFill="1" applyBorder="1" applyAlignment="1" applyProtection="1">
      <alignment vertical="center"/>
      <protection locked="0"/>
    </xf>
    <xf numFmtId="3" fontId="2" fillId="0" borderId="117" xfId="1" applyNumberFormat="1" applyFont="1" applyFill="1" applyBorder="1" applyAlignment="1" applyProtection="1">
      <alignment vertical="center"/>
      <protection locked="0"/>
    </xf>
    <xf numFmtId="3" fontId="2" fillId="0" borderId="60" xfId="1" applyNumberFormat="1" applyFont="1" applyFill="1" applyBorder="1" applyAlignment="1" applyProtection="1">
      <alignment vertical="center"/>
    </xf>
    <xf numFmtId="3" fontId="2" fillId="0" borderId="116"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xf>
    <xf numFmtId="3" fontId="5" fillId="3" borderId="111" xfId="1" applyNumberFormat="1" applyFont="1" applyFill="1" applyBorder="1" applyAlignment="1" applyProtection="1">
      <alignment vertical="center"/>
    </xf>
    <xf numFmtId="3" fontId="5" fillId="3" borderId="35" xfId="1" applyNumberFormat="1" applyFont="1" applyFill="1" applyBorder="1" applyAlignment="1" applyProtection="1">
      <alignment vertical="center"/>
    </xf>
    <xf numFmtId="3" fontId="2" fillId="0" borderId="113" xfId="1" applyNumberFormat="1" applyFont="1" applyFill="1" applyBorder="1" applyAlignment="1" applyProtection="1">
      <alignment vertical="center"/>
    </xf>
    <xf numFmtId="3" fontId="2" fillId="0" borderId="112" xfId="1" applyNumberFormat="1" applyFont="1" applyFill="1" applyBorder="1" applyAlignment="1" applyProtection="1">
      <alignment vertical="center"/>
      <protection locked="0"/>
    </xf>
    <xf numFmtId="3" fontId="2" fillId="0" borderId="109" xfId="1" applyNumberFormat="1" applyFont="1" applyFill="1" applyBorder="1" applyAlignment="1" applyProtection="1">
      <alignment vertical="center"/>
    </xf>
    <xf numFmtId="3" fontId="2" fillId="0" borderId="28" xfId="1" applyNumberFormat="1" applyFont="1" applyFill="1" applyBorder="1" applyAlignment="1" applyProtection="1">
      <alignment vertical="center"/>
    </xf>
    <xf numFmtId="3" fontId="5" fillId="0" borderId="118" xfId="1" applyNumberFormat="1" applyFont="1" applyFill="1" applyBorder="1" applyAlignment="1" applyProtection="1">
      <alignment vertical="center"/>
    </xf>
    <xf numFmtId="3" fontId="5" fillId="0" borderId="76" xfId="1" applyNumberFormat="1" applyFont="1" applyFill="1" applyBorder="1" applyAlignment="1" applyProtection="1">
      <alignment vertical="center"/>
    </xf>
    <xf numFmtId="3" fontId="5" fillId="0" borderId="111" xfId="1" applyNumberFormat="1" applyFont="1" applyFill="1" applyBorder="1" applyAlignment="1" applyProtection="1">
      <alignment vertical="center"/>
    </xf>
    <xf numFmtId="3" fontId="5" fillId="0" borderId="35" xfId="1" applyNumberFormat="1" applyFont="1" applyFill="1" applyBorder="1" applyAlignment="1" applyProtection="1">
      <alignment vertical="center"/>
    </xf>
    <xf numFmtId="3" fontId="5" fillId="0" borderId="118" xfId="1" applyNumberFormat="1" applyFont="1" applyFill="1" applyBorder="1" applyAlignment="1" applyProtection="1">
      <alignment vertical="center"/>
      <protection locked="0"/>
    </xf>
    <xf numFmtId="0" fontId="2" fillId="4" borderId="32" xfId="1" applyFont="1" applyFill="1" applyBorder="1" applyAlignment="1" applyProtection="1">
      <alignment vertical="center" wrapText="1"/>
    </xf>
    <xf numFmtId="0" fontId="2" fillId="4" borderId="32" xfId="1" applyFont="1" applyFill="1" applyBorder="1" applyAlignment="1" applyProtection="1">
      <alignment horizontal="right" vertical="center" wrapText="1"/>
    </xf>
    <xf numFmtId="3" fontId="2" fillId="4" borderId="33" xfId="1" applyNumberFormat="1" applyFont="1" applyFill="1" applyBorder="1" applyAlignment="1" applyProtection="1">
      <alignment horizontal="right" vertical="center"/>
    </xf>
    <xf numFmtId="3" fontId="2" fillId="4" borderId="90" xfId="1" applyNumberFormat="1" applyFont="1" applyFill="1" applyBorder="1" applyAlignment="1" applyProtection="1">
      <alignment horizontal="right" vertical="center"/>
      <protection locked="0"/>
    </xf>
    <xf numFmtId="3" fontId="2" fillId="4" borderId="6" xfId="1" applyNumberFormat="1" applyFont="1" applyFill="1" applyBorder="1" applyAlignment="1" applyProtection="1">
      <alignment horizontal="right" vertical="center"/>
      <protection locked="0"/>
    </xf>
    <xf numFmtId="3" fontId="2" fillId="4" borderId="58" xfId="1" applyNumberFormat="1" applyFont="1" applyFill="1" applyBorder="1" applyAlignment="1" applyProtection="1">
      <alignment horizontal="right" vertical="center"/>
      <protection locked="0"/>
    </xf>
    <xf numFmtId="3" fontId="2" fillId="4" borderId="8" xfId="1" applyNumberFormat="1" applyFont="1" applyFill="1" applyBorder="1" applyAlignment="1" applyProtection="1">
      <alignment horizontal="right" vertical="center"/>
    </xf>
    <xf numFmtId="3" fontId="2" fillId="4" borderId="33" xfId="1" applyNumberFormat="1" applyFont="1" applyFill="1" applyBorder="1" applyAlignment="1" applyProtection="1">
      <alignment horizontal="right" vertical="center"/>
      <protection locked="0"/>
    </xf>
    <xf numFmtId="3" fontId="2" fillId="4" borderId="8" xfId="1" applyNumberFormat="1" applyFont="1" applyFill="1" applyBorder="1" applyAlignment="1" applyProtection="1">
      <alignment horizontal="left" vertical="center" wrapText="1"/>
      <protection locked="0"/>
    </xf>
    <xf numFmtId="0" fontId="5" fillId="4" borderId="20" xfId="1" applyFont="1" applyFill="1" applyBorder="1" applyAlignment="1" applyProtection="1">
      <alignment horizontal="left" vertical="center" wrapText="1"/>
    </xf>
    <xf numFmtId="3" fontId="2" fillId="4" borderId="23" xfId="1" applyNumberFormat="1" applyFont="1" applyFill="1" applyBorder="1" applyAlignment="1" applyProtection="1">
      <alignment vertical="center"/>
    </xf>
    <xf numFmtId="3" fontId="2" fillId="4" borderId="86" xfId="1" applyNumberFormat="1" applyFont="1" applyFill="1" applyBorder="1" applyAlignment="1" applyProtection="1">
      <alignment vertical="center"/>
      <protection locked="0"/>
    </xf>
    <xf numFmtId="3" fontId="2" fillId="4" borderId="95" xfId="1" applyNumberFormat="1" applyFont="1" applyFill="1" applyBorder="1" applyAlignment="1" applyProtection="1">
      <alignment horizontal="center" vertical="center"/>
    </xf>
    <xf numFmtId="3" fontId="2" fillId="4" borderId="22" xfId="1" applyNumberFormat="1" applyFont="1" applyFill="1" applyBorder="1" applyAlignment="1" applyProtection="1">
      <alignment horizontal="center" vertical="center"/>
    </xf>
    <xf numFmtId="3" fontId="2" fillId="4" borderId="23" xfId="1" applyNumberFormat="1" applyFont="1" applyFill="1" applyBorder="1" applyAlignment="1" applyProtection="1">
      <alignment horizontal="center" vertical="center"/>
    </xf>
    <xf numFmtId="3" fontId="2" fillId="4" borderId="34" xfId="1" applyNumberFormat="1" applyFont="1" applyFill="1" applyBorder="1" applyAlignment="1" applyProtection="1">
      <alignment horizontal="center" vertical="center"/>
    </xf>
    <xf numFmtId="3" fontId="2" fillId="4" borderId="34" xfId="1" applyNumberFormat="1" applyFont="1" applyFill="1" applyBorder="1" applyAlignment="1" applyProtection="1">
      <alignment horizontal="center" vertical="center"/>
      <protection locked="0"/>
    </xf>
    <xf numFmtId="0" fontId="5" fillId="4" borderId="35" xfId="1" applyFont="1" applyFill="1" applyBorder="1" applyAlignment="1" applyProtection="1">
      <alignment horizontal="left" vertical="center" wrapText="1"/>
      <protection locked="0"/>
    </xf>
    <xf numFmtId="0" fontId="5" fillId="4" borderId="35" xfId="1" applyFont="1" applyFill="1" applyBorder="1" applyAlignment="1" applyProtection="1">
      <alignment horizontal="left" vertical="center" wrapText="1"/>
    </xf>
    <xf numFmtId="3" fontId="2" fillId="4" borderId="9" xfId="1" applyNumberFormat="1" applyFont="1" applyFill="1" applyBorder="1" applyAlignment="1" applyProtection="1">
      <alignment vertical="center"/>
    </xf>
    <xf numFmtId="3" fontId="2" fillId="4" borderId="45" xfId="1" applyNumberFormat="1" applyFont="1" applyFill="1" applyBorder="1" applyAlignment="1" applyProtection="1">
      <alignment horizontal="right" vertical="center"/>
      <protection locked="0"/>
    </xf>
    <xf numFmtId="3" fontId="2" fillId="4" borderId="36" xfId="1" applyNumberFormat="1" applyFont="1" applyFill="1" applyBorder="1" applyAlignment="1" applyProtection="1">
      <alignment horizontal="right" vertical="center"/>
      <protection locked="0"/>
    </xf>
    <xf numFmtId="3" fontId="2" fillId="4" borderId="69" xfId="1" applyNumberFormat="1" applyFont="1" applyFill="1" applyBorder="1" applyAlignment="1" applyProtection="1">
      <alignment vertical="center"/>
    </xf>
    <xf numFmtId="3" fontId="2" fillId="4" borderId="45" xfId="1" applyNumberFormat="1" applyFont="1" applyFill="1" applyBorder="1" applyAlignment="1" applyProtection="1">
      <alignment horizontal="center" vertical="center"/>
    </xf>
    <xf numFmtId="3" fontId="2" fillId="4" borderId="57" xfId="1" applyNumberFormat="1" applyFont="1" applyFill="1" applyBorder="1" applyAlignment="1" applyProtection="1">
      <alignment horizontal="center" vertical="center"/>
    </xf>
    <xf numFmtId="3" fontId="2" fillId="4" borderId="37" xfId="1" applyNumberFormat="1" applyFont="1" applyFill="1" applyBorder="1" applyAlignment="1" applyProtection="1">
      <alignment horizontal="center" vertical="center"/>
    </xf>
    <xf numFmtId="3" fontId="2" fillId="4" borderId="36" xfId="1" applyNumberFormat="1" applyFont="1" applyFill="1" applyBorder="1" applyAlignment="1" applyProtection="1">
      <alignment horizontal="center" vertical="center"/>
    </xf>
    <xf numFmtId="3" fontId="2" fillId="4" borderId="10" xfId="1" applyNumberFormat="1" applyFont="1" applyFill="1" applyBorder="1" applyAlignment="1" applyProtection="1">
      <alignment horizontal="center" vertical="center"/>
    </xf>
    <xf numFmtId="3" fontId="2" fillId="4" borderId="9" xfId="1" applyNumberFormat="1" applyFont="1" applyFill="1" applyBorder="1" applyAlignment="1" applyProtection="1">
      <alignment horizontal="center" vertical="center"/>
    </xf>
    <xf numFmtId="3" fontId="2" fillId="4" borderId="19" xfId="1" applyNumberFormat="1" applyFont="1" applyFill="1" applyBorder="1" applyAlignment="1" applyProtection="1">
      <alignment vertical="center" wrapText="1"/>
      <protection locked="0"/>
    </xf>
    <xf numFmtId="0" fontId="2" fillId="4" borderId="44" xfId="1" applyFont="1" applyFill="1" applyBorder="1" applyAlignment="1" applyProtection="1">
      <alignment horizontal="right" vertical="center" wrapText="1"/>
    </xf>
    <xf numFmtId="0" fontId="2" fillId="4" borderId="44" xfId="1" applyFont="1" applyFill="1" applyBorder="1" applyAlignment="1" applyProtection="1">
      <alignment horizontal="left" vertical="center" wrapText="1"/>
    </xf>
    <xf numFmtId="3" fontId="2" fillId="4" borderId="68" xfId="1" applyNumberFormat="1" applyFont="1" applyFill="1" applyBorder="1" applyAlignment="1" applyProtection="1">
      <alignment vertical="center"/>
    </xf>
    <xf numFmtId="3" fontId="2" fillId="4" borderId="84" xfId="1" applyNumberFormat="1" applyFont="1" applyFill="1" applyBorder="1" applyAlignment="1" applyProtection="1">
      <alignment horizontal="center" vertical="center"/>
    </xf>
    <xf numFmtId="3" fontId="2" fillId="4" borderId="46" xfId="1" applyNumberFormat="1" applyFont="1" applyFill="1" applyBorder="1" applyAlignment="1" applyProtection="1">
      <alignment horizontal="center" vertical="center"/>
    </xf>
    <xf numFmtId="3" fontId="2" fillId="4" borderId="97" xfId="1" applyNumberFormat="1" applyFont="1" applyFill="1" applyBorder="1" applyAlignment="1" applyProtection="1">
      <alignment horizontal="center" vertical="center"/>
    </xf>
    <xf numFmtId="3" fontId="2" fillId="4" borderId="12" xfId="1" applyNumberFormat="1" applyFont="1" applyFill="1" applyBorder="1" applyAlignment="1" applyProtection="1">
      <alignment horizontal="center" vertical="center"/>
    </xf>
    <xf numFmtId="3" fontId="2" fillId="4" borderId="97" xfId="1" applyNumberFormat="1" applyFont="1" applyFill="1" applyBorder="1" applyAlignment="1" applyProtection="1">
      <alignment vertical="center"/>
      <protection locked="0"/>
    </xf>
    <xf numFmtId="3" fontId="2" fillId="4" borderId="68" xfId="1" applyNumberFormat="1" applyFont="1" applyFill="1" applyBorder="1" applyAlignment="1" applyProtection="1">
      <alignment horizontal="center" vertical="center"/>
    </xf>
    <xf numFmtId="0" fontId="5" fillId="4" borderId="47" xfId="1" applyFont="1" applyFill="1" applyBorder="1" applyAlignment="1" applyProtection="1">
      <alignment horizontal="center" vertical="center" wrapText="1"/>
    </xf>
    <xf numFmtId="0" fontId="5" fillId="4" borderId="47" xfId="1" applyFont="1" applyFill="1" applyBorder="1" applyAlignment="1" applyProtection="1">
      <alignment horizontal="left" vertical="center" wrapText="1"/>
    </xf>
    <xf numFmtId="3" fontId="2" fillId="4" borderId="50" xfId="1" applyNumberFormat="1" applyFont="1" applyFill="1" applyBorder="1" applyAlignment="1" applyProtection="1">
      <alignment horizontal="right" vertical="center"/>
    </xf>
    <xf numFmtId="3" fontId="2" fillId="4" borderId="48" xfId="1" applyNumberFormat="1" applyFont="1" applyFill="1" applyBorder="1" applyAlignment="1" applyProtection="1">
      <alignment horizontal="right" vertical="center"/>
    </xf>
    <xf numFmtId="3" fontId="2" fillId="4" borderId="49" xfId="1" applyNumberFormat="1" applyFont="1" applyFill="1" applyBorder="1" applyAlignment="1" applyProtection="1">
      <alignment horizontal="right" vertical="center"/>
    </xf>
    <xf numFmtId="3" fontId="2" fillId="4" borderId="104" xfId="1" applyNumberFormat="1" applyFont="1" applyFill="1" applyBorder="1" applyAlignment="1" applyProtection="1">
      <alignment horizontal="right" vertical="center"/>
    </xf>
    <xf numFmtId="3" fontId="2" fillId="4" borderId="48" xfId="1" applyNumberFormat="1" applyFont="1" applyFill="1" applyBorder="1" applyAlignment="1" applyProtection="1">
      <alignment horizontal="center" vertical="center"/>
    </xf>
    <xf numFmtId="3" fontId="2" fillId="4" borderId="82" xfId="1" applyNumberFormat="1" applyFont="1" applyFill="1" applyBorder="1" applyAlignment="1" applyProtection="1">
      <alignment horizontal="center" vertical="center"/>
    </xf>
    <xf numFmtId="3" fontId="2" fillId="4" borderId="5" xfId="1" applyNumberFormat="1" applyFont="1" applyFill="1" applyBorder="1" applyAlignment="1" applyProtection="1">
      <alignment horizontal="center" vertical="center"/>
    </xf>
    <xf numFmtId="3" fontId="2" fillId="4" borderId="49" xfId="1" applyNumberFormat="1" applyFont="1" applyFill="1" applyBorder="1" applyAlignment="1" applyProtection="1">
      <alignment horizontal="center" vertical="center"/>
    </xf>
    <xf numFmtId="3" fontId="2" fillId="4" borderId="62" xfId="1" applyNumberFormat="1" applyFont="1" applyFill="1" applyBorder="1" applyAlignment="1" applyProtection="1">
      <alignment horizontal="center" vertical="center"/>
    </xf>
    <xf numFmtId="3" fontId="2" fillId="4" borderId="50" xfId="1" applyNumberFormat="1" applyFont="1" applyFill="1" applyBorder="1" applyAlignment="1" applyProtection="1">
      <alignment horizontal="center" vertical="center"/>
    </xf>
    <xf numFmtId="3" fontId="2" fillId="4" borderId="5" xfId="1" applyNumberFormat="1" applyFont="1" applyFill="1" applyBorder="1" applyAlignment="1" applyProtection="1">
      <alignment horizontal="center" vertical="center"/>
      <protection locked="0"/>
    </xf>
    <xf numFmtId="3" fontId="2" fillId="4" borderId="84" xfId="1" applyNumberFormat="1" applyFont="1" applyFill="1" applyBorder="1" applyAlignment="1" applyProtection="1">
      <alignment horizontal="right" vertical="center"/>
      <protection locked="0"/>
    </xf>
    <xf numFmtId="3" fontId="2" fillId="4" borderId="46" xfId="1" applyNumberFormat="1" applyFont="1" applyFill="1" applyBorder="1" applyAlignment="1" applyProtection="1">
      <alignment horizontal="right" vertical="center"/>
      <protection locked="0"/>
    </xf>
    <xf numFmtId="3" fontId="2" fillId="4" borderId="103" xfId="1" applyNumberFormat="1" applyFont="1" applyFill="1" applyBorder="1" applyAlignment="1" applyProtection="1">
      <alignment vertical="center"/>
    </xf>
    <xf numFmtId="3" fontId="2" fillId="4" borderId="11" xfId="1" applyNumberFormat="1" applyFont="1" applyFill="1" applyBorder="1" applyAlignment="1" applyProtection="1">
      <alignment horizontal="center" vertical="center"/>
    </xf>
    <xf numFmtId="3" fontId="2" fillId="4" borderId="12" xfId="1" applyNumberFormat="1" applyFont="1" applyFill="1" applyBorder="1" applyAlignment="1" applyProtection="1">
      <alignment horizontal="center" vertical="center"/>
      <protection locked="0"/>
    </xf>
    <xf numFmtId="0" fontId="5" fillId="4" borderId="35" xfId="1" applyFont="1" applyFill="1" applyBorder="1" applyAlignment="1" applyProtection="1">
      <alignment horizontal="center" vertical="center" wrapText="1"/>
    </xf>
    <xf numFmtId="3" fontId="2" fillId="4" borderId="9" xfId="1" applyNumberFormat="1" applyFont="1" applyFill="1" applyBorder="1" applyAlignment="1" applyProtection="1">
      <alignment horizontal="right" vertical="center"/>
    </xf>
    <xf numFmtId="3" fontId="2" fillId="4" borderId="45" xfId="1" applyNumberFormat="1" applyFont="1" applyFill="1" applyBorder="1" applyAlignment="1" applyProtection="1">
      <alignment horizontal="right" vertical="center"/>
    </xf>
    <xf numFmtId="3" fontId="2" fillId="4" borderId="36" xfId="1" applyNumberFormat="1" applyFont="1" applyFill="1" applyBorder="1" applyAlignment="1" applyProtection="1">
      <alignment horizontal="right" vertical="center"/>
    </xf>
    <xf numFmtId="3" fontId="2" fillId="4" borderId="37" xfId="1" applyNumberFormat="1" applyFont="1" applyFill="1" applyBorder="1" applyAlignment="1" applyProtection="1">
      <alignment horizontal="right" vertical="center"/>
    </xf>
    <xf numFmtId="3" fontId="2" fillId="4" borderId="10" xfId="1" applyNumberFormat="1" applyFont="1" applyFill="1" applyBorder="1" applyAlignment="1" applyProtection="1">
      <alignment horizontal="right" vertical="center"/>
    </xf>
    <xf numFmtId="3" fontId="2" fillId="4" borderId="37" xfId="1" applyNumberFormat="1" applyFont="1" applyFill="1" applyBorder="1" applyAlignment="1" applyProtection="1">
      <alignment horizontal="center" vertical="center"/>
      <protection locked="0"/>
    </xf>
    <xf numFmtId="0" fontId="2" fillId="4" borderId="32" xfId="1" applyFont="1" applyFill="1" applyBorder="1" applyAlignment="1" applyProtection="1">
      <alignment horizontal="left" vertical="center" wrapText="1"/>
    </xf>
    <xf numFmtId="3" fontId="2" fillId="4" borderId="14" xfId="1" applyNumberFormat="1" applyFont="1" applyFill="1" applyBorder="1" applyAlignment="1" applyProtection="1">
      <alignment horizontal="right" vertical="center"/>
    </xf>
    <xf numFmtId="3" fontId="2" fillId="4" borderId="43" xfId="1" applyNumberFormat="1" applyFont="1" applyFill="1" applyBorder="1" applyAlignment="1" applyProtection="1">
      <alignment horizontal="right" vertical="center"/>
      <protection locked="0"/>
    </xf>
    <xf numFmtId="3" fontId="2" fillId="4" borderId="96" xfId="1" applyNumberFormat="1" applyFont="1" applyFill="1" applyBorder="1" applyAlignment="1" applyProtection="1">
      <alignment horizontal="right" vertical="center"/>
      <protection locked="0"/>
    </xf>
    <xf numFmtId="3" fontId="2" fillId="4" borderId="14" xfId="1" applyNumberFormat="1" applyFont="1" applyFill="1" applyBorder="1" applyAlignment="1" applyProtection="1">
      <alignment horizontal="center" vertical="center"/>
    </xf>
    <xf numFmtId="3" fontId="2" fillId="4" borderId="39" xfId="1" applyNumberFormat="1" applyFont="1" applyFill="1" applyBorder="1" applyAlignment="1" applyProtection="1">
      <alignment horizontal="center" vertical="center"/>
    </xf>
    <xf numFmtId="3" fontId="2" fillId="4" borderId="16" xfId="1" applyNumberFormat="1" applyFont="1" applyFill="1" applyBorder="1" applyAlignment="1" applyProtection="1">
      <alignment horizontal="center" vertical="center"/>
    </xf>
    <xf numFmtId="3" fontId="2" fillId="4" borderId="16" xfId="1" applyNumberFormat="1" applyFont="1" applyFill="1" applyBorder="1" applyAlignment="1" applyProtection="1">
      <alignment horizontal="left" vertical="center" wrapText="1"/>
      <protection locked="0"/>
    </xf>
    <xf numFmtId="0" fontId="5" fillId="4" borderId="44" xfId="1" applyFont="1" applyFill="1" applyBorder="1" applyAlignment="1" applyProtection="1">
      <alignment horizontal="center" vertical="center" wrapText="1"/>
    </xf>
    <xf numFmtId="0" fontId="5" fillId="4" borderId="44" xfId="1" applyFont="1" applyFill="1" applyBorder="1" applyAlignment="1" applyProtection="1">
      <alignment horizontal="left" vertical="center" wrapText="1"/>
    </xf>
    <xf numFmtId="3" fontId="2" fillId="4" borderId="69" xfId="1" applyNumberFormat="1" applyFont="1" applyFill="1" applyBorder="1" applyAlignment="1" applyProtection="1">
      <alignment horizontal="center" vertical="center"/>
    </xf>
    <xf numFmtId="3" fontId="2" fillId="4" borderId="37" xfId="1" applyNumberFormat="1" applyFont="1" applyFill="1" applyBorder="1" applyAlignment="1" applyProtection="1">
      <alignment horizontal="right" vertical="center"/>
      <protection locked="0"/>
    </xf>
    <xf numFmtId="0" fontId="2" fillId="4" borderId="17" xfId="1" applyFont="1" applyFill="1" applyBorder="1" applyAlignment="1" applyProtection="1">
      <alignment horizontal="center" vertical="center" wrapText="1"/>
    </xf>
    <xf numFmtId="0" fontId="2" fillId="4" borderId="17" xfId="1" applyFont="1" applyFill="1" applyBorder="1" applyAlignment="1" applyProtection="1">
      <alignment horizontal="left" vertical="center" wrapText="1"/>
    </xf>
    <xf numFmtId="3" fontId="2" fillId="4" borderId="1" xfId="1" applyNumberFormat="1" applyFont="1" applyFill="1" applyBorder="1" applyAlignment="1" applyProtection="1">
      <alignment vertical="center"/>
    </xf>
    <xf numFmtId="3" fontId="2" fillId="4" borderId="88" xfId="1" applyNumberFormat="1" applyFont="1" applyFill="1" applyBorder="1" applyAlignment="1" applyProtection="1">
      <alignment vertical="center"/>
      <protection locked="0"/>
    </xf>
    <xf numFmtId="3" fontId="2" fillId="4" borderId="21" xfId="1" applyNumberFormat="1" applyFont="1" applyFill="1" applyBorder="1" applyAlignment="1" applyProtection="1">
      <alignment vertical="center"/>
      <protection locked="0"/>
    </xf>
    <xf numFmtId="3" fontId="2" fillId="4" borderId="81" xfId="1" applyNumberFormat="1" applyFont="1" applyFill="1" applyBorder="1" applyAlignment="1" applyProtection="1">
      <alignment vertical="center"/>
      <protection locked="0"/>
    </xf>
    <xf numFmtId="3" fontId="2" fillId="4" borderId="19" xfId="1" applyNumberFormat="1" applyFont="1" applyFill="1" applyBorder="1" applyAlignment="1" applyProtection="1">
      <alignment vertical="center"/>
    </xf>
    <xf numFmtId="3" fontId="2" fillId="4" borderId="1" xfId="1" applyNumberFormat="1" applyFont="1" applyFill="1" applyBorder="1" applyAlignment="1" applyProtection="1">
      <alignment vertical="center"/>
      <protection locked="0"/>
    </xf>
    <xf numFmtId="49" fontId="2" fillId="0" borderId="119" xfId="0" applyNumberFormat="1" applyFont="1" applyFill="1" applyBorder="1" applyAlignment="1" applyProtection="1">
      <alignment horizontal="left" wrapText="1"/>
      <protection locked="0"/>
    </xf>
    <xf numFmtId="0" fontId="2" fillId="2" borderId="7" xfId="1" applyNumberFormat="1" applyFont="1" applyFill="1" applyBorder="1" applyAlignment="1" applyProtection="1">
      <alignment vertical="center"/>
      <protection locked="0"/>
    </xf>
    <xf numFmtId="0" fontId="2" fillId="0" borderId="8" xfId="1" applyNumberFormat="1" applyFont="1" applyFill="1" applyBorder="1" applyAlignment="1" applyProtection="1">
      <alignment vertical="center"/>
      <protection locked="0"/>
    </xf>
    <xf numFmtId="3" fontId="2" fillId="4" borderId="33" xfId="1" applyNumberFormat="1" applyFont="1" applyFill="1" applyBorder="1" applyAlignment="1" applyProtection="1">
      <alignment vertical="center"/>
    </xf>
    <xf numFmtId="3" fontId="2" fillId="4" borderId="90" xfId="1" applyNumberFormat="1" applyFont="1" applyFill="1" applyBorder="1" applyAlignment="1" applyProtection="1">
      <alignment vertical="center"/>
      <protection locked="0"/>
    </xf>
    <xf numFmtId="3" fontId="2" fillId="4" borderId="6" xfId="1" applyNumberFormat="1" applyFont="1" applyFill="1" applyBorder="1" applyAlignment="1" applyProtection="1">
      <alignment vertical="center"/>
      <protection locked="0"/>
    </xf>
    <xf numFmtId="3" fontId="2" fillId="4" borderId="58"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xf>
    <xf numFmtId="3" fontId="2" fillId="4" borderId="33"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vertical="center" wrapText="1"/>
      <protection locked="0"/>
    </xf>
    <xf numFmtId="3" fontId="2" fillId="0" borderId="34" xfId="1" applyNumberFormat="1" applyFont="1" applyFill="1" applyBorder="1" applyAlignment="1" applyProtection="1">
      <alignment horizontal="center" vertical="center" wrapText="1"/>
      <protection locked="0"/>
    </xf>
    <xf numFmtId="3" fontId="2" fillId="0" borderId="32" xfId="1" applyNumberFormat="1" applyFont="1" applyFill="1" applyBorder="1" applyAlignment="1" applyProtection="1">
      <alignment horizontal="right" vertical="center"/>
    </xf>
    <xf numFmtId="3" fontId="2" fillId="0" borderId="58" xfId="2" applyNumberFormat="1" applyFont="1" applyFill="1" applyBorder="1" applyAlignment="1" applyProtection="1">
      <alignment horizontal="right" vertical="center"/>
      <protection locked="0"/>
    </xf>
    <xf numFmtId="3" fontId="2" fillId="0" borderId="95" xfId="2" applyNumberFormat="1" applyFont="1" applyFill="1" applyBorder="1" applyAlignment="1" applyProtection="1">
      <alignment vertical="center"/>
      <protection locked="0"/>
    </xf>
    <xf numFmtId="3" fontId="2" fillId="0" borderId="57" xfId="2" applyNumberFormat="1" applyFont="1" applyFill="1" applyBorder="1" applyAlignment="1" applyProtection="1">
      <alignment horizontal="right" vertical="center"/>
      <protection locked="0"/>
    </xf>
    <xf numFmtId="3" fontId="2" fillId="0" borderId="58" xfId="2" applyNumberFormat="1" applyFont="1" applyFill="1" applyBorder="1" applyAlignment="1" applyProtection="1">
      <alignment vertical="center"/>
      <protection locked="0"/>
    </xf>
    <xf numFmtId="3" fontId="2" fillId="0" borderId="8" xfId="1" applyNumberFormat="1" applyFont="1" applyFill="1" applyBorder="1" applyAlignment="1" applyProtection="1">
      <alignment horizontal="center" vertical="center" wrapText="1"/>
      <protection locked="0"/>
    </xf>
    <xf numFmtId="0" fontId="2" fillId="0" borderId="17" xfId="1" applyFont="1" applyFill="1" applyBorder="1" applyAlignment="1" applyProtection="1">
      <alignment horizontal="center" vertical="center" wrapText="1"/>
    </xf>
    <xf numFmtId="3" fontId="2" fillId="4" borderId="107" xfId="1" applyNumberFormat="1" applyFont="1" applyFill="1" applyBorder="1" applyAlignment="1" applyProtection="1">
      <alignment vertical="center"/>
      <protection locked="0"/>
    </xf>
    <xf numFmtId="3" fontId="2" fillId="4" borderId="110" xfId="1" applyNumberFormat="1" applyFont="1" applyFill="1" applyBorder="1" applyAlignment="1" applyProtection="1">
      <alignment horizontal="right" vertical="center"/>
      <protection locked="0"/>
    </xf>
    <xf numFmtId="3" fontId="2" fillId="0" borderId="0" xfId="1" applyNumberFormat="1" applyFont="1" applyFill="1" applyBorder="1" applyAlignment="1" applyProtection="1">
      <alignment horizontal="right" vertical="center"/>
      <protection locked="0"/>
    </xf>
    <xf numFmtId="3" fontId="2" fillId="4" borderId="7" xfId="1" applyNumberFormat="1" applyFont="1" applyFill="1" applyBorder="1" applyAlignment="1" applyProtection="1">
      <alignment horizontal="right" vertical="center"/>
      <protection locked="0"/>
    </xf>
    <xf numFmtId="3" fontId="2" fillId="4" borderId="79" xfId="1" applyNumberFormat="1" applyFont="1" applyFill="1" applyBorder="1" applyAlignment="1" applyProtection="1">
      <alignment vertical="center"/>
      <protection locked="0"/>
    </xf>
    <xf numFmtId="3" fontId="2" fillId="4" borderId="107" xfId="1" applyNumberFormat="1" applyFont="1" applyFill="1" applyBorder="1" applyAlignment="1" applyProtection="1">
      <alignment horizontal="center" vertical="center"/>
    </xf>
    <xf numFmtId="3" fontId="2" fillId="4" borderId="113" xfId="1" applyNumberFormat="1" applyFont="1" applyFill="1" applyBorder="1" applyAlignment="1" applyProtection="1">
      <alignment horizontal="center" vertical="center"/>
    </xf>
    <xf numFmtId="3" fontId="2" fillId="4" borderId="113" xfId="1" applyNumberFormat="1" applyFont="1" applyFill="1" applyBorder="1" applyAlignment="1" applyProtection="1">
      <alignment vertical="center"/>
      <protection locked="0"/>
    </xf>
    <xf numFmtId="3" fontId="2" fillId="4" borderId="111" xfId="1" applyNumberFormat="1" applyFont="1" applyFill="1" applyBorder="1" applyAlignment="1" applyProtection="1">
      <alignment horizontal="right" vertical="center"/>
    </xf>
    <xf numFmtId="3" fontId="2" fillId="4" borderId="112" xfId="1" applyNumberFormat="1" applyFont="1" applyFill="1" applyBorder="1" applyAlignment="1" applyProtection="1">
      <alignment horizontal="right" vertical="center"/>
      <protection locked="0"/>
    </xf>
    <xf numFmtId="3" fontId="2" fillId="4" borderId="15" xfId="1" applyNumberFormat="1" applyFont="1" applyFill="1" applyBorder="1" applyAlignment="1" applyProtection="1">
      <alignment horizontal="right" vertical="center"/>
      <protection locked="0"/>
    </xf>
    <xf numFmtId="3" fontId="2" fillId="0" borderId="62" xfId="1" applyNumberFormat="1" applyFont="1" applyFill="1" applyBorder="1" applyAlignment="1" applyProtection="1">
      <alignment horizontal="center" vertical="center"/>
      <protection locked="0"/>
    </xf>
    <xf numFmtId="3" fontId="5" fillId="0" borderId="0" xfId="1" applyNumberFormat="1" applyFont="1" applyBorder="1" applyAlignment="1" applyProtection="1">
      <alignment vertical="center"/>
      <protection locked="0"/>
    </xf>
    <xf numFmtId="3" fontId="2" fillId="0" borderId="114" xfId="1" applyNumberFormat="1" applyFont="1" applyFill="1" applyBorder="1" applyAlignment="1" applyProtection="1">
      <alignment horizontal="right" vertical="center"/>
      <protection locked="0"/>
    </xf>
    <xf numFmtId="3" fontId="2" fillId="0" borderId="7" xfId="1" applyNumberFormat="1" applyFont="1" applyFill="1" applyBorder="1" applyAlignment="1" applyProtection="1">
      <alignment vertical="center"/>
      <protection locked="0"/>
    </xf>
    <xf numFmtId="3" fontId="2" fillId="4" borderId="106" xfId="1" applyNumberFormat="1" applyFont="1" applyFill="1" applyBorder="1" applyAlignment="1" applyProtection="1">
      <alignment vertical="center"/>
      <protection locked="0"/>
    </xf>
    <xf numFmtId="3" fontId="2" fillId="0" borderId="62" xfId="1" applyNumberFormat="1" applyFont="1" applyFill="1" applyBorder="1" applyAlignment="1" applyProtection="1">
      <alignment vertical="center"/>
      <protection locked="0"/>
    </xf>
    <xf numFmtId="3" fontId="2" fillId="4" borderId="0" xfId="1" applyNumberFormat="1" applyFont="1" applyFill="1" applyBorder="1" applyAlignment="1" applyProtection="1">
      <alignment vertical="center"/>
      <protection locked="0"/>
    </xf>
    <xf numFmtId="3" fontId="2" fillId="0" borderId="0" xfId="1" applyNumberFormat="1" applyFont="1" applyFill="1" applyBorder="1" applyAlignment="1" applyProtection="1">
      <alignment vertical="center"/>
      <protection locked="0"/>
    </xf>
    <xf numFmtId="3" fontId="2" fillId="4" borderId="32" xfId="1" applyNumberFormat="1" applyFont="1" applyFill="1" applyBorder="1" applyAlignment="1" applyProtection="1">
      <alignment vertical="center"/>
    </xf>
    <xf numFmtId="3" fontId="2" fillId="4" borderId="20" xfId="1" applyNumberFormat="1" applyFont="1" applyFill="1" applyBorder="1" applyAlignment="1" applyProtection="1">
      <alignment vertical="center"/>
    </xf>
    <xf numFmtId="3" fontId="2" fillId="4" borderId="32" xfId="1" applyNumberFormat="1" applyFont="1" applyFill="1" applyBorder="1" applyAlignment="1" applyProtection="1">
      <alignment horizontal="right" vertical="center"/>
    </xf>
    <xf numFmtId="3" fontId="2" fillId="4" borderId="20" xfId="1" applyNumberFormat="1" applyFont="1" applyFill="1" applyBorder="1" applyAlignment="1" applyProtection="1">
      <alignment horizontal="center" vertical="center"/>
    </xf>
    <xf numFmtId="3" fontId="2" fillId="4" borderId="44" xfId="1" applyNumberFormat="1" applyFont="1" applyFill="1" applyBorder="1" applyAlignment="1" applyProtection="1">
      <alignment horizontal="center" vertical="center"/>
    </xf>
    <xf numFmtId="3" fontId="2" fillId="4" borderId="44" xfId="1" applyNumberFormat="1" applyFont="1" applyFill="1" applyBorder="1" applyAlignment="1" applyProtection="1">
      <alignment horizontal="right" vertical="center"/>
    </xf>
    <xf numFmtId="3" fontId="2" fillId="4" borderId="35" xfId="1" applyNumberFormat="1" applyFont="1" applyFill="1" applyBorder="1" applyAlignment="1" applyProtection="1">
      <alignment horizontal="right" vertical="center"/>
    </xf>
    <xf numFmtId="3" fontId="2" fillId="4" borderId="38" xfId="1" applyNumberFormat="1" applyFont="1" applyFill="1" applyBorder="1" applyAlignment="1" applyProtection="1">
      <alignment vertical="center"/>
    </xf>
    <xf numFmtId="3" fontId="2" fillId="4" borderId="38" xfId="1" applyNumberFormat="1" applyFont="1" applyFill="1" applyBorder="1" applyAlignment="1" applyProtection="1">
      <alignment horizontal="right" vertical="center"/>
    </xf>
    <xf numFmtId="3" fontId="2" fillId="4" borderId="17" xfId="1" applyNumberFormat="1" applyFont="1" applyFill="1" applyBorder="1" applyAlignment="1" applyProtection="1">
      <alignment vertical="center"/>
    </xf>
    <xf numFmtId="3" fontId="2" fillId="0" borderId="7" xfId="1" applyNumberFormat="1" applyFont="1" applyFill="1" applyBorder="1" applyAlignment="1" applyProtection="1">
      <alignment horizontal="right" vertical="center"/>
      <protection locked="0"/>
    </xf>
    <xf numFmtId="3" fontId="2" fillId="0" borderId="79" xfId="1" applyNumberFormat="1" applyFont="1" applyFill="1" applyBorder="1" applyAlignment="1" applyProtection="1">
      <alignment vertical="center"/>
      <protection locked="0"/>
    </xf>
    <xf numFmtId="3" fontId="2" fillId="0" borderId="107" xfId="1" applyNumberFormat="1" applyFont="1" applyFill="1" applyBorder="1" applyAlignment="1" applyProtection="1">
      <alignment horizontal="center" vertical="center"/>
    </xf>
    <xf numFmtId="3" fontId="2" fillId="0" borderId="0" xfId="1" applyNumberFormat="1" applyFont="1" applyFill="1" applyBorder="1" applyAlignment="1" applyProtection="1">
      <alignment horizontal="center" vertical="center"/>
    </xf>
    <xf numFmtId="3" fontId="2" fillId="0" borderId="113" xfId="1" applyNumberFormat="1" applyFont="1" applyFill="1" applyBorder="1" applyAlignment="1" applyProtection="1">
      <alignment vertical="center"/>
      <protection locked="0"/>
    </xf>
    <xf numFmtId="3" fontId="2" fillId="0" borderId="15" xfId="1" applyNumberFormat="1" applyFont="1" applyFill="1" applyBorder="1" applyAlignment="1" applyProtection="1">
      <alignment horizontal="right" vertical="center"/>
      <protection locked="0"/>
    </xf>
    <xf numFmtId="3" fontId="2" fillId="4" borderId="110" xfId="1" applyNumberFormat="1" applyFont="1" applyFill="1" applyBorder="1" applyAlignment="1" applyProtection="1">
      <alignment vertical="center"/>
      <protection locked="0"/>
    </xf>
    <xf numFmtId="3" fontId="2" fillId="4" borderId="7"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horizontal="center" vertical="center"/>
    </xf>
    <xf numFmtId="3" fontId="2" fillId="0" borderId="44" xfId="1" applyNumberFormat="1" applyFont="1" applyFill="1" applyBorder="1" applyAlignment="1" applyProtection="1">
      <alignment horizontal="right" vertical="center"/>
    </xf>
    <xf numFmtId="3" fontId="2" fillId="0" borderId="38" xfId="1" applyNumberFormat="1" applyFont="1" applyFill="1" applyBorder="1" applyAlignment="1" applyProtection="1">
      <alignment horizontal="right" vertical="center"/>
    </xf>
    <xf numFmtId="3" fontId="5" fillId="0" borderId="120" xfId="1" applyNumberFormat="1" applyFont="1" applyFill="1" applyBorder="1" applyAlignment="1" applyProtection="1">
      <alignment vertical="center"/>
    </xf>
    <xf numFmtId="3" fontId="2" fillId="0" borderId="16" xfId="1" applyNumberFormat="1" applyFont="1" applyFill="1" applyBorder="1" applyAlignment="1" applyProtection="1">
      <alignment vertical="center" wrapText="1"/>
      <protection locked="0"/>
    </xf>
    <xf numFmtId="0" fontId="2" fillId="0" borderId="0" xfId="1" applyFont="1" applyAlignment="1">
      <alignment vertical="center"/>
    </xf>
    <xf numFmtId="0" fontId="2" fillId="0" borderId="0" xfId="1" applyFont="1" applyAlignment="1">
      <alignment horizontal="right"/>
    </xf>
    <xf numFmtId="0" fontId="13" fillId="0" borderId="0" xfId="1" applyFont="1" applyAlignment="1">
      <alignment horizontal="center" vertical="center"/>
    </xf>
    <xf numFmtId="3" fontId="5" fillId="0" borderId="6" xfId="1" applyNumberFormat="1" applyFont="1" applyBorder="1" applyAlignment="1">
      <alignment vertical="center" wrapText="1"/>
    </xf>
    <xf numFmtId="0" fontId="2" fillId="0" borderId="6" xfId="1" applyFont="1" applyFill="1" applyBorder="1" applyAlignment="1" applyProtection="1">
      <alignment horizontal="center" vertical="center" wrapText="1"/>
      <protection locked="0"/>
    </xf>
    <xf numFmtId="3" fontId="5" fillId="0" borderId="6"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vertical="center" wrapText="1"/>
      <protection locked="0"/>
    </xf>
    <xf numFmtId="3" fontId="5" fillId="0" borderId="6" xfId="1"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horizontal="center" vertical="center" wrapText="1"/>
      <protection locked="0"/>
    </xf>
    <xf numFmtId="0" fontId="2" fillId="0" borderId="0" xfId="1" applyFont="1" applyFill="1" applyAlignment="1">
      <alignment vertical="center"/>
    </xf>
    <xf numFmtId="0" fontId="2" fillId="0" borderId="18" xfId="1" applyFont="1" applyFill="1" applyBorder="1" applyAlignment="1" applyProtection="1">
      <alignment horizontal="center" vertical="center" wrapText="1"/>
      <protection locked="0"/>
    </xf>
    <xf numFmtId="0" fontId="2" fillId="0" borderId="0" xfId="1" applyFont="1" applyFill="1" applyBorder="1" applyAlignment="1">
      <alignment vertical="center" wrapText="1"/>
    </xf>
    <xf numFmtId="3" fontId="5" fillId="0" borderId="6" xfId="1" applyNumberFormat="1" applyFont="1" applyFill="1" applyBorder="1" applyAlignment="1">
      <alignment vertical="center" wrapText="1"/>
    </xf>
    <xf numFmtId="3" fontId="2" fillId="0" borderId="0" xfId="1" applyNumberFormat="1" applyFont="1" applyFill="1" applyBorder="1" applyAlignment="1">
      <alignment vertical="center" wrapText="1"/>
    </xf>
    <xf numFmtId="3" fontId="5" fillId="0" borderId="6" xfId="1" applyNumberFormat="1" applyFont="1" applyFill="1" applyBorder="1" applyAlignment="1" applyProtection="1">
      <alignment horizontal="center" vertical="center"/>
      <protection locked="0"/>
    </xf>
    <xf numFmtId="0" fontId="2" fillId="0" borderId="0" xfId="1" applyFont="1" applyAlignment="1">
      <alignment horizontal="left" vertical="center"/>
    </xf>
    <xf numFmtId="0" fontId="2" fillId="0" borderId="0" xfId="1" applyFont="1"/>
    <xf numFmtId="0" fontId="2" fillId="0" borderId="0" xfId="1" applyFont="1" applyAlignment="1">
      <alignment horizontal="left"/>
    </xf>
    <xf numFmtId="0" fontId="2" fillId="0" borderId="0" xfId="0" applyFont="1"/>
    <xf numFmtId="0" fontId="2" fillId="0" borderId="0" xfId="1" applyFont="1" applyFill="1"/>
    <xf numFmtId="0" fontId="2" fillId="0" borderId="0" xfId="1" applyFont="1" applyAlignment="1" applyProtection="1">
      <alignment vertical="center"/>
      <protection locked="0"/>
    </xf>
    <xf numFmtId="3" fontId="2" fillId="0" borderId="0" xfId="1" applyNumberFormat="1" applyFont="1" applyAlignment="1">
      <alignment vertical="center"/>
    </xf>
    <xf numFmtId="3" fontId="2" fillId="0" borderId="8" xfId="1" applyNumberFormat="1" applyFont="1" applyFill="1" applyBorder="1" applyAlignment="1" applyProtection="1">
      <alignment horizontal="center" wrapText="1"/>
      <protection locked="0"/>
    </xf>
    <xf numFmtId="3" fontId="5" fillId="3" borderId="56" xfId="1" applyNumberFormat="1" applyFont="1" applyFill="1" applyBorder="1" applyAlignment="1" applyProtection="1">
      <alignment vertical="center" wrapText="1"/>
      <protection locked="0"/>
    </xf>
    <xf numFmtId="3" fontId="2" fillId="0" borderId="37" xfId="1" applyNumberFormat="1" applyFont="1" applyFill="1" applyBorder="1" applyAlignment="1" applyProtection="1">
      <alignment vertical="center" wrapText="1"/>
      <protection locked="0"/>
    </xf>
    <xf numFmtId="3" fontId="2" fillId="0" borderId="12" xfId="1" applyNumberFormat="1" applyFont="1" applyFill="1" applyBorder="1" applyAlignment="1" applyProtection="1">
      <alignment vertical="center" wrapText="1"/>
      <protection locked="0"/>
    </xf>
    <xf numFmtId="3" fontId="2" fillId="0" borderId="56" xfId="1" applyNumberFormat="1" applyFont="1" applyFill="1" applyBorder="1" applyAlignment="1" applyProtection="1">
      <alignment vertical="center" wrapText="1"/>
      <protection locked="0"/>
    </xf>
    <xf numFmtId="3" fontId="2" fillId="0" borderId="19" xfId="1" applyNumberFormat="1" applyFont="1" applyFill="1" applyBorder="1" applyAlignment="1" applyProtection="1">
      <alignment horizontal="right" vertical="center" wrapText="1"/>
      <protection locked="0"/>
    </xf>
    <xf numFmtId="3" fontId="2" fillId="0" borderId="67" xfId="1" applyNumberFormat="1" applyFont="1" applyFill="1" applyBorder="1" applyAlignment="1" applyProtection="1">
      <alignment vertical="center" wrapText="1"/>
      <protection locked="0"/>
    </xf>
    <xf numFmtId="3" fontId="5" fillId="0" borderId="12" xfId="1" applyNumberFormat="1" applyFont="1" applyFill="1" applyBorder="1" applyAlignment="1" applyProtection="1">
      <alignment vertical="center" wrapText="1"/>
      <protection locked="0"/>
    </xf>
    <xf numFmtId="3" fontId="5" fillId="3" borderId="12" xfId="1" applyNumberFormat="1" applyFont="1" applyFill="1" applyBorder="1" applyAlignment="1" applyProtection="1">
      <alignment vertical="center" wrapText="1"/>
      <protection locked="0"/>
    </xf>
    <xf numFmtId="3" fontId="2" fillId="0" borderId="31" xfId="1" applyNumberFormat="1" applyFont="1" applyFill="1" applyBorder="1" applyAlignment="1" applyProtection="1">
      <alignment vertical="center" wrapText="1"/>
      <protection locked="0"/>
    </xf>
    <xf numFmtId="3" fontId="5" fillId="0" borderId="78" xfId="1" applyNumberFormat="1" applyFont="1" applyFill="1" applyBorder="1" applyAlignment="1" applyProtection="1">
      <alignment vertical="center" wrapText="1"/>
      <protection locked="0"/>
    </xf>
    <xf numFmtId="3" fontId="5" fillId="0" borderId="37" xfId="1" applyNumberFormat="1" applyFont="1" applyFill="1" applyBorder="1" applyAlignment="1" applyProtection="1">
      <alignment vertical="center" wrapText="1"/>
      <protection locked="0"/>
    </xf>
    <xf numFmtId="3" fontId="5" fillId="0" borderId="31" xfId="1" applyNumberFormat="1" applyFont="1" applyFill="1" applyBorder="1" applyAlignment="1" applyProtection="1">
      <alignment vertical="center" wrapText="1"/>
      <protection locked="0"/>
    </xf>
    <xf numFmtId="3" fontId="2" fillId="0" borderId="6" xfId="0" applyNumberFormat="1" applyFont="1" applyFill="1" applyBorder="1" applyAlignment="1" applyProtection="1">
      <alignment wrapText="1"/>
      <protection locked="0"/>
    </xf>
    <xf numFmtId="0" fontId="2" fillId="0" borderId="0" xfId="3" applyFont="1" applyAlignment="1">
      <alignment horizontal="right"/>
    </xf>
    <xf numFmtId="0" fontId="2" fillId="0" borderId="0" xfId="1" applyFont="1" applyBorder="1"/>
    <xf numFmtId="0" fontId="2" fillId="0" borderId="0" xfId="1" applyFont="1" applyBorder="1" applyAlignment="1"/>
    <xf numFmtId="0" fontId="2" fillId="0" borderId="0" xfId="1" applyFont="1" applyBorder="1" applyAlignment="1" applyProtection="1">
      <alignment horizontal="center"/>
      <protection locked="0"/>
    </xf>
    <xf numFmtId="0" fontId="2" fillId="0" borderId="0" xfId="1" applyFont="1" applyBorder="1" applyAlignment="1" applyProtection="1">
      <alignment horizontal="center" wrapText="1"/>
      <protection locked="0"/>
    </xf>
    <xf numFmtId="0" fontId="13" fillId="0" borderId="0" xfId="1" applyFont="1" applyAlignment="1"/>
    <xf numFmtId="0" fontId="2" fillId="0" borderId="62" xfId="1" applyFont="1" applyBorder="1"/>
    <xf numFmtId="0" fontId="2" fillId="0" borderId="6" xfId="1" applyFont="1" applyBorder="1" applyAlignment="1">
      <alignment horizontal="center" vertical="center" wrapText="1"/>
    </xf>
    <xf numFmtId="0" fontId="5" fillId="0" borderId="49" xfId="1" applyFont="1" applyBorder="1" applyAlignment="1">
      <alignment wrapText="1"/>
    </xf>
    <xf numFmtId="3" fontId="5" fillId="0" borderId="49" xfId="1" applyNumberFormat="1" applyFont="1" applyBorder="1" applyAlignment="1">
      <alignment wrapText="1"/>
    </xf>
    <xf numFmtId="3" fontId="5" fillId="0" borderId="6" xfId="1" applyNumberFormat="1" applyFont="1" applyBorder="1" applyAlignment="1">
      <alignment wrapText="1"/>
    </xf>
    <xf numFmtId="3" fontId="2" fillId="0" borderId="6" xfId="1" applyNumberFormat="1" applyFont="1" applyBorder="1" applyProtection="1">
      <protection locked="0"/>
    </xf>
    <xf numFmtId="3" fontId="2" fillId="0" borderId="6" xfId="1" applyNumberFormat="1" applyFont="1" applyBorder="1" applyAlignment="1" applyProtection="1">
      <alignment wrapText="1"/>
      <protection locked="0"/>
    </xf>
    <xf numFmtId="3" fontId="2" fillId="0" borderId="6" xfId="1" applyNumberFormat="1" applyFont="1" applyBorder="1" applyAlignment="1" applyProtection="1">
      <protection locked="0"/>
    </xf>
    <xf numFmtId="3" fontId="2" fillId="0" borderId="6" xfId="1" applyNumberFormat="1" applyFont="1" applyBorder="1" applyAlignment="1" applyProtection="1">
      <alignment vertical="center" wrapText="1"/>
      <protection locked="0"/>
    </xf>
    <xf numFmtId="0" fontId="5" fillId="0" borderId="6" xfId="1" applyFont="1" applyBorder="1" applyAlignment="1" applyProtection="1">
      <alignment vertical="center" wrapText="1"/>
      <protection locked="0"/>
    </xf>
    <xf numFmtId="3" fontId="2" fillId="0" borderId="6" xfId="1" applyNumberFormat="1" applyFont="1" applyBorder="1" applyAlignment="1" applyProtection="1">
      <alignment horizontal="center" wrapText="1"/>
      <protection locked="0"/>
    </xf>
    <xf numFmtId="49" fontId="5" fillId="0" borderId="6" xfId="1" applyNumberFormat="1" applyFont="1" applyBorder="1" applyAlignment="1" applyProtection="1">
      <alignment horizontal="center" wrapText="1"/>
      <protection locked="0"/>
    </xf>
    <xf numFmtId="0" fontId="5" fillId="0" borderId="6" xfId="1" applyFont="1" applyBorder="1" applyAlignment="1" applyProtection="1">
      <alignment wrapText="1"/>
      <protection locked="0"/>
    </xf>
    <xf numFmtId="49" fontId="5" fillId="0" borderId="6" xfId="1" applyNumberFormat="1" applyFont="1" applyBorder="1" applyAlignment="1" applyProtection="1">
      <alignment horizontal="center"/>
      <protection locked="0"/>
    </xf>
    <xf numFmtId="0" fontId="5" fillId="0" borderId="6" xfId="1" applyFont="1" applyBorder="1" applyProtection="1">
      <protection locked="0"/>
    </xf>
    <xf numFmtId="3" fontId="2" fillId="0" borderId="6" xfId="1" applyNumberFormat="1" applyFont="1" applyFill="1" applyBorder="1" applyAlignment="1" applyProtection="1">
      <alignment wrapText="1"/>
      <protection locked="0"/>
    </xf>
    <xf numFmtId="3" fontId="2" fillId="0" borderId="6" xfId="1" applyNumberFormat="1" applyFont="1" applyFill="1" applyBorder="1" applyProtection="1">
      <protection locked="0"/>
    </xf>
    <xf numFmtId="49" fontId="5" fillId="0" borderId="6" xfId="1" applyNumberFormat="1" applyFont="1" applyBorder="1" applyAlignment="1" applyProtection="1">
      <alignment horizontal="center" vertical="center" wrapText="1"/>
      <protection locked="0"/>
    </xf>
    <xf numFmtId="49" fontId="5" fillId="0" borderId="110" xfId="1" applyNumberFormat="1" applyFont="1" applyBorder="1" applyAlignment="1" applyProtection="1">
      <alignment horizontal="center" wrapText="1"/>
      <protection locked="0"/>
    </xf>
    <xf numFmtId="3" fontId="2" fillId="0" borderId="6" xfId="1" applyNumberFormat="1" applyFont="1" applyFill="1" applyBorder="1" applyAlignment="1" applyProtection="1">
      <alignment horizontal="center" wrapText="1"/>
      <protection locked="0"/>
    </xf>
    <xf numFmtId="49" fontId="2" fillId="0" borderId="6" xfId="1" applyNumberFormat="1" applyFont="1" applyBorder="1" applyAlignment="1" applyProtection="1">
      <alignment wrapText="1"/>
      <protection locked="0"/>
    </xf>
    <xf numFmtId="3" fontId="2" fillId="0" borderId="6" xfId="4" applyNumberFormat="1" applyFont="1" applyFill="1" applyBorder="1" applyAlignment="1">
      <alignment vertical="center" wrapText="1"/>
    </xf>
    <xf numFmtId="0" fontId="2" fillId="0" borderId="0" xfId="1" applyFont="1" applyBorder="1" applyAlignment="1">
      <alignment wrapText="1"/>
    </xf>
    <xf numFmtId="0" fontId="2" fillId="0" borderId="0" xfId="1" applyFont="1" applyFill="1" applyBorder="1" applyAlignment="1">
      <alignment wrapText="1"/>
    </xf>
    <xf numFmtId="49" fontId="2" fillId="0" borderId="0" xfId="1" applyNumberFormat="1" applyFont="1" applyBorder="1"/>
    <xf numFmtId="0" fontId="5" fillId="0" borderId="0" xfId="1" applyFont="1" applyAlignment="1">
      <alignment horizontal="left"/>
    </xf>
    <xf numFmtId="0" fontId="5" fillId="0" borderId="0" xfId="1" applyFont="1" applyFill="1" applyAlignment="1">
      <alignment horizontal="left"/>
    </xf>
    <xf numFmtId="0" fontId="2" fillId="0" borderId="0" xfId="4" applyFont="1" applyFill="1" applyBorder="1" applyAlignment="1" applyProtection="1">
      <alignment horizontal="left" vertical="center"/>
      <protection locked="0"/>
    </xf>
    <xf numFmtId="0" fontId="2" fillId="0" borderId="0" xfId="4" applyFont="1" applyFill="1" applyBorder="1" applyAlignment="1" applyProtection="1">
      <alignment horizontal="left" vertical="center" wrapText="1"/>
      <protection locked="0"/>
    </xf>
    <xf numFmtId="0" fontId="2" fillId="0" borderId="0" xfId="4" applyFont="1" applyFill="1" applyBorder="1"/>
    <xf numFmtId="0" fontId="2" fillId="0" borderId="0" xfId="4" applyFont="1" applyFill="1"/>
    <xf numFmtId="0" fontId="2" fillId="0" borderId="0" xfId="4" applyFont="1" applyFill="1" applyBorder="1" applyAlignment="1" applyProtection="1">
      <alignment horizontal="left" vertical="top"/>
      <protection locked="0"/>
    </xf>
    <xf numFmtId="0" fontId="5" fillId="0" borderId="0" xfId="4" applyFont="1" applyFill="1" applyBorder="1" applyAlignment="1" applyProtection="1">
      <alignment horizontal="left" vertical="center"/>
      <protection locked="0"/>
    </xf>
    <xf numFmtId="0" fontId="2" fillId="0" borderId="0" xfId="1" applyFont="1" applyBorder="1" applyAlignment="1" applyProtection="1">
      <protection locked="0"/>
    </xf>
    <xf numFmtId="49" fontId="2" fillId="0" borderId="62" xfId="1" applyNumberFormat="1" applyFont="1" applyBorder="1" applyAlignment="1" applyProtection="1">
      <protection locked="0"/>
    </xf>
    <xf numFmtId="0" fontId="14" fillId="0" borderId="0" xfId="1" applyFont="1" applyBorder="1" applyAlignment="1" applyProtection="1">
      <protection locked="0"/>
    </xf>
    <xf numFmtId="0" fontId="13" fillId="0" borderId="0" xfId="1" applyFont="1" applyBorder="1" applyAlignment="1">
      <alignment horizontal="center"/>
    </xf>
    <xf numFmtId="49" fontId="5" fillId="0" borderId="62" xfId="1" applyNumberFormat="1" applyFont="1" applyBorder="1" applyAlignment="1" applyProtection="1">
      <protection locked="0"/>
    </xf>
    <xf numFmtId="0" fontId="2" fillId="0" borderId="0" xfId="5" applyFont="1" applyFill="1" applyBorder="1" applyAlignment="1">
      <alignment vertical="center"/>
    </xf>
    <xf numFmtId="0" fontId="2" fillId="0" borderId="0" xfId="5" applyFont="1" applyFill="1" applyBorder="1"/>
    <xf numFmtId="0" fontId="2" fillId="0" borderId="0" xfId="1" applyFont="1" applyBorder="1" applyAlignment="1" applyProtection="1">
      <alignment wrapText="1"/>
      <protection locked="0"/>
    </xf>
    <xf numFmtId="3" fontId="5" fillId="0" borderId="21" xfId="1" applyNumberFormat="1" applyFont="1" applyBorder="1" applyAlignment="1">
      <alignment wrapText="1"/>
    </xf>
    <xf numFmtId="3" fontId="2" fillId="0" borderId="6" xfId="1" applyNumberFormat="1" applyFont="1" applyBorder="1" applyAlignment="1" applyProtection="1">
      <alignment horizontal="center" vertical="center" wrapText="1"/>
      <protection locked="0"/>
    </xf>
    <xf numFmtId="3" fontId="2" fillId="0" borderId="6" xfId="1" applyNumberFormat="1" applyFont="1" applyFill="1" applyBorder="1" applyAlignment="1" applyProtection="1">
      <alignment horizontal="left" wrapText="1"/>
      <protection locked="0"/>
    </xf>
    <xf numFmtId="49" fontId="5" fillId="0" borderId="6" xfId="1" applyNumberFormat="1" applyFont="1" applyFill="1" applyBorder="1" applyAlignment="1" applyProtection="1">
      <alignment horizontal="center" wrapText="1"/>
      <protection locked="0"/>
    </xf>
    <xf numFmtId="0" fontId="5" fillId="0" borderId="6" xfId="1" applyFont="1" applyFill="1" applyBorder="1" applyAlignment="1" applyProtection="1">
      <alignment wrapText="1"/>
      <protection locked="0"/>
    </xf>
    <xf numFmtId="3" fontId="2" fillId="0" borderId="6" xfId="1" applyNumberFormat="1" applyFont="1" applyFill="1" applyBorder="1" applyAlignment="1" applyProtection="1">
      <alignment horizontal="left" vertical="center" wrapText="1"/>
      <protection locked="0"/>
    </xf>
    <xf numFmtId="0" fontId="5" fillId="0" borderId="49" xfId="1" applyFont="1" applyBorder="1" applyAlignment="1">
      <alignment horizontal="center" vertical="center" wrapText="1"/>
    </xf>
    <xf numFmtId="3" fontId="5" fillId="0" borderId="6" xfId="1" applyNumberFormat="1" applyFont="1" applyBorder="1" applyAlignment="1" applyProtection="1">
      <alignment horizontal="center" vertical="center" wrapText="1"/>
      <protection locked="0"/>
    </xf>
    <xf numFmtId="3" fontId="2" fillId="0" borderId="49" xfId="1" applyNumberFormat="1" applyFont="1" applyBorder="1" applyAlignment="1" applyProtection="1">
      <alignment horizontal="center" vertical="center" wrapText="1"/>
      <protection locked="0"/>
    </xf>
    <xf numFmtId="0" fontId="5" fillId="0" borderId="21" xfId="1" applyFont="1" applyBorder="1" applyAlignment="1">
      <alignment horizontal="center" vertical="center" wrapText="1"/>
    </xf>
    <xf numFmtId="49" fontId="5" fillId="0" borderId="6" xfId="1" applyNumberFormat="1" applyFont="1" applyBorder="1" applyAlignment="1" applyProtection="1">
      <alignment horizontal="center" vertical="center"/>
      <protection locked="0"/>
    </xf>
    <xf numFmtId="3" fontId="2" fillId="0" borderId="6" xfId="1" applyNumberFormat="1" applyFont="1" applyBorder="1" applyAlignment="1" applyProtection="1">
      <alignment horizontal="center" vertical="center"/>
      <protection locked="0"/>
    </xf>
    <xf numFmtId="3" fontId="5" fillId="0" borderId="6" xfId="1" applyNumberFormat="1" applyFont="1" applyBorder="1" applyAlignment="1" applyProtection="1">
      <alignment horizontal="center" vertical="center"/>
      <protection locked="0"/>
    </xf>
    <xf numFmtId="3" fontId="2" fillId="0" borderId="49" xfId="1" applyNumberFormat="1" applyFont="1" applyBorder="1" applyAlignment="1" applyProtection="1">
      <alignment horizontal="center" vertical="center"/>
      <protection locked="0"/>
    </xf>
    <xf numFmtId="0" fontId="5" fillId="0" borderId="6" xfId="1" applyFont="1" applyBorder="1" applyAlignment="1">
      <alignment horizontal="center" vertical="center" wrapText="1"/>
    </xf>
    <xf numFmtId="0" fontId="5" fillId="0" borderId="49" xfId="1" applyFont="1" applyBorder="1" applyAlignment="1" applyProtection="1">
      <alignment horizontal="center" vertical="center" wrapText="1"/>
      <protection locked="0"/>
    </xf>
    <xf numFmtId="49" fontId="2" fillId="0" borderId="6" xfId="1" applyNumberFormat="1" applyFont="1" applyBorder="1" applyAlignment="1" applyProtection="1">
      <alignment horizontal="center" vertical="center"/>
      <protection locked="0"/>
    </xf>
    <xf numFmtId="3" fontId="5" fillId="0" borderId="49" xfId="1" applyNumberFormat="1" applyFont="1" applyBorder="1" applyAlignment="1" applyProtection="1">
      <alignment horizontal="center" vertical="center"/>
      <protection locked="0"/>
    </xf>
    <xf numFmtId="3" fontId="5" fillId="0" borderId="58" xfId="1" applyNumberFormat="1" applyFont="1" applyBorder="1" applyAlignment="1" applyProtection="1">
      <alignment horizontal="center" vertical="center"/>
      <protection locked="0"/>
    </xf>
    <xf numFmtId="3" fontId="2" fillId="0" borderId="6" xfId="1" applyNumberFormat="1" applyFont="1" applyFill="1" applyBorder="1" applyAlignment="1" applyProtection="1">
      <alignment horizontal="center" vertical="center"/>
      <protection locked="0"/>
    </xf>
    <xf numFmtId="0" fontId="5" fillId="0" borderId="49" xfId="1" applyFont="1" applyFill="1" applyBorder="1" applyAlignment="1">
      <alignment horizontal="center" vertical="center" wrapText="1"/>
    </xf>
    <xf numFmtId="49" fontId="5" fillId="0" borderId="6" xfId="1" applyNumberFormat="1" applyFont="1" applyFill="1" applyBorder="1" applyAlignment="1" applyProtection="1">
      <alignment horizontal="center" vertical="center"/>
      <protection locked="0"/>
    </xf>
    <xf numFmtId="0" fontId="5" fillId="0" borderId="49" xfId="1" applyFont="1" applyFill="1" applyBorder="1" applyAlignment="1" applyProtection="1">
      <alignment horizontal="center" vertical="center" wrapText="1"/>
      <protection locked="0"/>
    </xf>
    <xf numFmtId="0" fontId="5" fillId="0" borderId="21" xfId="1" applyFont="1" applyFill="1" applyBorder="1" applyAlignment="1" applyProtection="1">
      <alignment horizontal="center" vertical="center" wrapText="1"/>
      <protection locked="0"/>
    </xf>
    <xf numFmtId="0" fontId="5" fillId="0" borderId="18" xfId="1" applyFont="1" applyFill="1" applyBorder="1" applyAlignment="1" applyProtection="1">
      <alignment horizontal="center" vertical="center" wrapText="1"/>
      <protection locked="0"/>
    </xf>
    <xf numFmtId="0" fontId="5" fillId="0" borderId="18" xfId="1" applyFont="1" applyBorder="1" applyAlignment="1" applyProtection="1">
      <alignment horizontal="center" vertical="center" wrapText="1"/>
      <protection locked="0"/>
    </xf>
    <xf numFmtId="3" fontId="2" fillId="0" borderId="6" xfId="1" applyNumberFormat="1" applyFont="1" applyBorder="1" applyAlignment="1" applyProtection="1">
      <alignment vertical="center"/>
      <protection locked="0"/>
    </xf>
    <xf numFmtId="3" fontId="5" fillId="0" borderId="6" xfId="1" applyNumberFormat="1" applyFont="1" applyBorder="1" applyAlignment="1" applyProtection="1">
      <alignment vertical="center" wrapText="1"/>
      <protection locked="0"/>
    </xf>
    <xf numFmtId="3" fontId="2" fillId="0" borderId="6" xfId="1" applyNumberFormat="1" applyFont="1" applyBorder="1" applyAlignment="1" applyProtection="1">
      <alignment horizontal="right" vertical="center" wrapText="1"/>
      <protection locked="0"/>
    </xf>
    <xf numFmtId="3" fontId="2" fillId="0" borderId="6" xfId="1" applyNumberFormat="1" applyFont="1" applyFill="1" applyBorder="1" applyAlignment="1" applyProtection="1">
      <alignment horizontal="right" vertical="center" wrapText="1"/>
      <protection locked="0"/>
    </xf>
    <xf numFmtId="3" fontId="5" fillId="0" borderId="6" xfId="1" applyNumberFormat="1" applyFont="1" applyBorder="1" applyAlignment="1" applyProtection="1">
      <alignment vertical="center"/>
      <protection locked="0"/>
    </xf>
    <xf numFmtId="0" fontId="13" fillId="0" borderId="0" xfId="1" applyFont="1" applyFill="1" applyAlignment="1">
      <alignment horizontal="center" vertical="center"/>
    </xf>
    <xf numFmtId="3" fontId="2" fillId="0" borderId="6" xfId="0" applyNumberFormat="1" applyFont="1" applyFill="1" applyBorder="1" applyAlignment="1" applyProtection="1">
      <alignment horizontal="center" vertical="center" wrapText="1"/>
      <protection locked="0"/>
    </xf>
    <xf numFmtId="3" fontId="2" fillId="0" borderId="0" xfId="1" applyNumberFormat="1" applyFont="1" applyFill="1" applyAlignment="1">
      <alignment vertical="center"/>
    </xf>
    <xf numFmtId="0" fontId="2" fillId="0" borderId="0" xfId="1" applyFont="1" applyFill="1" applyBorder="1" applyAlignment="1" applyProtection="1">
      <alignment horizontal="center" vertical="center" wrapText="1"/>
      <protection locked="0"/>
    </xf>
    <xf numFmtId="0" fontId="2" fillId="0" borderId="0" xfId="1" applyFont="1" applyFill="1" applyBorder="1" applyAlignment="1" applyProtection="1">
      <alignment horizontal="left" vertical="center" wrapText="1"/>
      <protection locked="0"/>
    </xf>
    <xf numFmtId="3" fontId="5"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0" applyFont="1" applyFill="1" applyAlignment="1">
      <alignment vertical="center"/>
    </xf>
    <xf numFmtId="3" fontId="2" fillId="0" borderId="0" xfId="0" applyNumberFormat="1" applyFont="1" applyFill="1" applyAlignment="1">
      <alignment vertical="center"/>
    </xf>
    <xf numFmtId="0" fontId="2" fillId="0" borderId="0" xfId="0" applyFont="1" applyFill="1" applyAlignment="1">
      <alignment horizontal="left" vertical="center"/>
    </xf>
    <xf numFmtId="0" fontId="16" fillId="0" borderId="0" xfId="0" applyFont="1" applyProtection="1">
      <protection locked="0"/>
    </xf>
    <xf numFmtId="0" fontId="16" fillId="0" borderId="0" xfId="0" applyFont="1"/>
    <xf numFmtId="0" fontId="2" fillId="0" borderId="0" xfId="1" applyFont="1" applyFill="1" applyAlignment="1" applyProtection="1">
      <alignment vertical="center"/>
      <protection locked="0"/>
    </xf>
    <xf numFmtId="3" fontId="2" fillId="0" borderId="8" xfId="1" applyNumberFormat="1" applyFont="1" applyFill="1" applyBorder="1" applyAlignment="1" applyProtection="1">
      <alignment horizontal="left" vertical="center" wrapText="1"/>
      <protection locked="0"/>
    </xf>
    <xf numFmtId="3" fontId="2" fillId="0" borderId="32" xfId="1" applyNumberFormat="1" applyFont="1" applyFill="1" applyBorder="1" applyAlignment="1" applyProtection="1">
      <alignment vertical="center" wrapText="1"/>
      <protection locked="0"/>
    </xf>
    <xf numFmtId="3" fontId="2" fillId="0" borderId="32" xfId="1" applyNumberFormat="1" applyFont="1" applyFill="1" applyBorder="1" applyAlignment="1" applyProtection="1">
      <alignment horizontal="left" vertical="center" wrapText="1"/>
      <protection locked="0"/>
    </xf>
    <xf numFmtId="3" fontId="2" fillId="0" borderId="32" xfId="1" applyNumberFormat="1" applyFont="1" applyFill="1" applyBorder="1" applyAlignment="1" applyProtection="1">
      <alignment vertical="center"/>
      <protection locked="0"/>
    </xf>
    <xf numFmtId="3" fontId="2" fillId="4" borderId="8" xfId="1" applyNumberFormat="1" applyFont="1" applyFill="1" applyBorder="1" applyAlignment="1" applyProtection="1">
      <alignment horizontal="center" vertical="center" wrapText="1"/>
      <protection locked="0"/>
    </xf>
    <xf numFmtId="0" fontId="5" fillId="4" borderId="0" xfId="1" applyFont="1" applyFill="1" applyBorder="1" applyAlignment="1" applyProtection="1">
      <alignment vertical="center"/>
    </xf>
    <xf numFmtId="0" fontId="12" fillId="4" borderId="32" xfId="1" applyFont="1" applyFill="1" applyBorder="1" applyAlignment="1" applyProtection="1">
      <alignment vertical="center" wrapText="1"/>
    </xf>
    <xf numFmtId="0" fontId="12" fillId="4" borderId="32" xfId="1" applyFont="1" applyFill="1" applyBorder="1" applyAlignment="1" applyProtection="1">
      <alignment horizontal="right" vertical="center" wrapText="1"/>
    </xf>
    <xf numFmtId="3" fontId="12" fillId="4" borderId="33" xfId="1" applyNumberFormat="1" applyFont="1" applyFill="1" applyBorder="1" applyAlignment="1" applyProtection="1">
      <alignment horizontal="right" vertical="center"/>
    </xf>
    <xf numFmtId="3" fontId="12" fillId="4" borderId="90" xfId="1" applyNumberFormat="1" applyFont="1" applyFill="1" applyBorder="1" applyAlignment="1" applyProtection="1">
      <alignment horizontal="right" vertical="center"/>
      <protection locked="0"/>
    </xf>
    <xf numFmtId="3" fontId="12" fillId="4" borderId="6" xfId="1" applyNumberFormat="1" applyFont="1" applyFill="1" applyBorder="1" applyAlignment="1" applyProtection="1">
      <alignment horizontal="right" vertical="center"/>
      <protection locked="0"/>
    </xf>
    <xf numFmtId="3" fontId="12" fillId="4" borderId="58" xfId="1" applyNumberFormat="1" applyFont="1" applyFill="1" applyBorder="1" applyAlignment="1" applyProtection="1">
      <alignment horizontal="right" vertical="center"/>
      <protection locked="0"/>
    </xf>
    <xf numFmtId="3" fontId="12" fillId="4" borderId="8" xfId="1" applyNumberFormat="1" applyFont="1" applyFill="1" applyBorder="1" applyAlignment="1" applyProtection="1">
      <alignment horizontal="right" vertical="center"/>
    </xf>
    <xf numFmtId="3" fontId="12" fillId="4" borderId="33" xfId="1" applyNumberFormat="1" applyFont="1" applyFill="1" applyBorder="1" applyAlignment="1" applyProtection="1">
      <alignment horizontal="right" vertical="center"/>
      <protection locked="0"/>
    </xf>
    <xf numFmtId="3" fontId="12" fillId="4" borderId="8" xfId="1" applyNumberFormat="1" applyFont="1" applyFill="1" applyBorder="1" applyAlignment="1" applyProtection="1">
      <alignment horizontal="left" vertical="center" wrapText="1"/>
      <protection locked="0"/>
    </xf>
    <xf numFmtId="3" fontId="2" fillId="4" borderId="46" xfId="1" applyNumberFormat="1" applyFont="1" applyFill="1" applyBorder="1" applyAlignment="1" applyProtection="1">
      <alignment vertical="center"/>
      <protection locked="0"/>
    </xf>
    <xf numFmtId="3" fontId="2" fillId="4" borderId="12" xfId="1" applyNumberFormat="1" applyFont="1" applyFill="1" applyBorder="1" applyAlignment="1" applyProtection="1">
      <alignment horizontal="center" vertical="top" wrapText="1"/>
      <protection locked="0"/>
    </xf>
    <xf numFmtId="0" fontId="2" fillId="4" borderId="47" xfId="1" applyFont="1" applyFill="1" applyBorder="1" applyAlignment="1" applyProtection="1">
      <alignment horizontal="center" vertical="center" wrapText="1"/>
    </xf>
    <xf numFmtId="0" fontId="2" fillId="4" borderId="47" xfId="1" applyFont="1" applyFill="1" applyBorder="1" applyAlignment="1" applyProtection="1">
      <alignment horizontal="left" vertical="center" wrapText="1"/>
    </xf>
    <xf numFmtId="3" fontId="2" fillId="4" borderId="50" xfId="1" applyNumberFormat="1" applyFont="1" applyFill="1" applyBorder="1" applyAlignment="1" applyProtection="1">
      <alignment vertical="center"/>
    </xf>
    <xf numFmtId="3" fontId="2" fillId="4" borderId="48" xfId="1" applyNumberFormat="1" applyFont="1" applyFill="1" applyBorder="1" applyAlignment="1" applyProtection="1">
      <alignment vertical="center"/>
      <protection locked="0"/>
    </xf>
    <xf numFmtId="3" fontId="2" fillId="4" borderId="49" xfId="1" applyNumberFormat="1" applyFont="1" applyFill="1" applyBorder="1" applyAlignment="1" applyProtection="1">
      <alignment vertical="center"/>
      <protection locked="0"/>
    </xf>
    <xf numFmtId="3" fontId="2" fillId="4" borderId="82" xfId="1" applyNumberFormat="1" applyFont="1" applyFill="1" applyBorder="1" applyAlignment="1" applyProtection="1">
      <alignment vertical="center"/>
      <protection locked="0"/>
    </xf>
    <xf numFmtId="3" fontId="2" fillId="4" borderId="5" xfId="1" applyNumberFormat="1" applyFont="1" applyFill="1" applyBorder="1" applyAlignment="1" applyProtection="1">
      <alignment vertical="center"/>
    </xf>
    <xf numFmtId="3" fontId="2" fillId="4" borderId="50" xfId="1" applyNumberFormat="1" applyFont="1" applyFill="1" applyBorder="1" applyAlignment="1" applyProtection="1">
      <alignment vertical="center"/>
      <protection locked="0"/>
    </xf>
    <xf numFmtId="3" fontId="2" fillId="4" borderId="5" xfId="1" applyNumberFormat="1" applyFont="1" applyFill="1" applyBorder="1" applyAlignment="1" applyProtection="1">
      <alignment vertical="center"/>
      <protection locked="0"/>
    </xf>
    <xf numFmtId="0" fontId="2" fillId="4" borderId="35" xfId="1" applyFont="1" applyFill="1" applyBorder="1" applyAlignment="1" applyProtection="1">
      <alignment horizontal="left" vertical="center" wrapText="1"/>
    </xf>
    <xf numFmtId="3" fontId="2" fillId="4" borderId="45" xfId="1" applyNumberFormat="1" applyFont="1" applyFill="1" applyBorder="1" applyAlignment="1" applyProtection="1">
      <alignment vertical="center"/>
    </xf>
    <xf numFmtId="3" fontId="2" fillId="4" borderId="36" xfId="1" applyNumberFormat="1" applyFont="1" applyFill="1" applyBorder="1" applyAlignment="1" applyProtection="1">
      <alignment vertical="center"/>
    </xf>
    <xf numFmtId="3" fontId="2" fillId="4" borderId="57" xfId="1" applyNumberFormat="1" applyFont="1" applyFill="1" applyBorder="1" applyAlignment="1" applyProtection="1">
      <alignment vertical="center"/>
    </xf>
    <xf numFmtId="3" fontId="2" fillId="4" borderId="37" xfId="1" applyNumberFormat="1" applyFont="1" applyFill="1" applyBorder="1" applyAlignment="1" applyProtection="1">
      <alignment vertical="center"/>
    </xf>
    <xf numFmtId="3" fontId="2" fillId="4" borderId="37" xfId="1" applyNumberFormat="1" applyFont="1" applyFill="1" applyBorder="1" applyAlignment="1" applyProtection="1">
      <alignment vertical="center"/>
      <protection locked="0"/>
    </xf>
    <xf numFmtId="0" fontId="2" fillId="4" borderId="32" xfId="1" applyFont="1" applyFill="1" applyBorder="1" applyAlignment="1" applyProtection="1">
      <alignment horizontal="center" vertical="center" wrapText="1"/>
    </xf>
    <xf numFmtId="3" fontId="2" fillId="4" borderId="90" xfId="1" applyNumberFormat="1" applyFont="1" applyFill="1" applyBorder="1" applyAlignment="1" applyProtection="1">
      <alignment vertical="center"/>
    </xf>
    <xf numFmtId="3" fontId="2" fillId="4" borderId="6" xfId="1" applyNumberFormat="1" applyFont="1" applyFill="1" applyBorder="1" applyAlignment="1" applyProtection="1">
      <alignment vertical="center"/>
    </xf>
    <xf numFmtId="3" fontId="2" fillId="4" borderId="58" xfId="1" applyNumberFormat="1" applyFont="1" applyFill="1" applyBorder="1" applyAlignment="1" applyProtection="1">
      <alignment vertical="center"/>
    </xf>
    <xf numFmtId="3" fontId="2" fillId="4" borderId="8" xfId="1" applyNumberFormat="1" applyFont="1" applyFill="1" applyBorder="1" applyAlignment="1" applyProtection="1">
      <alignment vertical="center"/>
      <protection locked="0"/>
    </xf>
    <xf numFmtId="3" fontId="2" fillId="4" borderId="32" xfId="1" applyNumberFormat="1" applyFont="1" applyFill="1" applyBorder="1" applyAlignment="1" applyProtection="1">
      <alignment vertical="center" wrapText="1"/>
      <protection locked="0"/>
    </xf>
    <xf numFmtId="3" fontId="2" fillId="0" borderId="7" xfId="1" applyNumberFormat="1" applyFont="1" applyFill="1" applyBorder="1" applyAlignment="1" applyProtection="1">
      <alignment horizontal="center" vertical="center"/>
    </xf>
    <xf numFmtId="3" fontId="12" fillId="4" borderId="110" xfId="1" applyNumberFormat="1" applyFont="1" applyFill="1" applyBorder="1" applyAlignment="1" applyProtection="1">
      <alignment horizontal="right" vertical="center"/>
      <protection locked="0"/>
    </xf>
    <xf numFmtId="3" fontId="2" fillId="4" borderId="114" xfId="1" applyNumberFormat="1" applyFont="1" applyFill="1" applyBorder="1" applyAlignment="1" applyProtection="1">
      <alignment vertical="center"/>
      <protection locked="0"/>
    </xf>
    <xf numFmtId="3" fontId="2" fillId="4" borderId="111" xfId="1" applyNumberFormat="1" applyFont="1" applyFill="1" applyBorder="1" applyAlignment="1" applyProtection="1">
      <alignment vertical="center"/>
    </xf>
    <xf numFmtId="3" fontId="2" fillId="4" borderId="110" xfId="1" applyNumberFormat="1" applyFont="1" applyFill="1" applyBorder="1" applyAlignment="1" applyProtection="1">
      <alignment vertical="center"/>
    </xf>
    <xf numFmtId="3" fontId="12" fillId="4" borderId="32" xfId="1" applyNumberFormat="1" applyFont="1" applyFill="1" applyBorder="1" applyAlignment="1" applyProtection="1">
      <alignment vertical="center"/>
    </xf>
    <xf numFmtId="3" fontId="2" fillId="4" borderId="12" xfId="1" applyNumberFormat="1" applyFont="1" applyFill="1" applyBorder="1" applyAlignment="1" applyProtection="1">
      <alignment horizontal="right" vertical="center"/>
    </xf>
    <xf numFmtId="3" fontId="2" fillId="4" borderId="47" xfId="1" applyNumberFormat="1" applyFont="1" applyFill="1" applyBorder="1" applyAlignment="1" applyProtection="1">
      <alignment vertical="center"/>
    </xf>
    <xf numFmtId="3" fontId="2" fillId="4" borderId="35" xfId="1" applyNumberFormat="1" applyFont="1" applyFill="1" applyBorder="1" applyAlignment="1" applyProtection="1">
      <alignment vertical="center"/>
    </xf>
    <xf numFmtId="0" fontId="14" fillId="0" borderId="0" xfId="1" applyFont="1" applyAlignment="1">
      <alignment vertical="center"/>
    </xf>
    <xf numFmtId="0" fontId="5" fillId="0" borderId="0" xfId="1" applyFont="1" applyFill="1" applyAlignment="1">
      <alignment horizontal="left" vertical="center"/>
    </xf>
    <xf numFmtId="0" fontId="2" fillId="0" borderId="0" xfId="1" applyFont="1" applyBorder="1" applyAlignment="1">
      <alignment horizontal="center" vertical="center" wrapText="1"/>
    </xf>
    <xf numFmtId="3" fontId="5" fillId="0" borderId="6" xfId="1" applyNumberFormat="1" applyFont="1" applyBorder="1" applyAlignment="1">
      <alignment horizontal="center" vertical="center" wrapText="1"/>
    </xf>
    <xf numFmtId="3" fontId="2" fillId="0" borderId="6" xfId="1" applyNumberFormat="1" applyFont="1" applyBorder="1" applyAlignment="1">
      <alignment vertical="center" wrapText="1"/>
    </xf>
    <xf numFmtId="3" fontId="2" fillId="0" borderId="0" xfId="1" applyNumberFormat="1" applyFont="1" applyBorder="1" applyAlignment="1">
      <alignment vertical="center" wrapText="1"/>
    </xf>
    <xf numFmtId="0" fontId="2" fillId="0" borderId="6" xfId="1" applyFont="1" applyBorder="1" applyAlignment="1" applyProtection="1">
      <alignment horizontal="center" vertical="center" wrapText="1"/>
      <protection locked="0"/>
    </xf>
    <xf numFmtId="3" fontId="2" fillId="0" borderId="6" xfId="1" applyNumberFormat="1" applyFont="1" applyBorder="1" applyAlignment="1">
      <alignment vertical="center"/>
    </xf>
    <xf numFmtId="3" fontId="2" fillId="0" borderId="0" xfId="1" applyNumberFormat="1" applyFont="1" applyBorder="1" applyAlignment="1" applyProtection="1">
      <alignment horizontal="center" vertical="center" wrapText="1"/>
      <protection locked="0"/>
    </xf>
    <xf numFmtId="3" fontId="2" fillId="0" borderId="6" xfId="1" applyNumberFormat="1" applyFont="1" applyBorder="1" applyAlignment="1" applyProtection="1">
      <alignment horizontal="left" vertical="center" wrapText="1"/>
      <protection locked="0"/>
    </xf>
    <xf numFmtId="0" fontId="2" fillId="0" borderId="6" xfId="1" applyFont="1" applyBorder="1" applyAlignment="1" applyProtection="1">
      <alignment horizontal="center" vertical="center"/>
      <protection locked="0"/>
    </xf>
    <xf numFmtId="0" fontId="2" fillId="0" borderId="0" xfId="1" applyFont="1" applyBorder="1" applyAlignment="1" applyProtection="1">
      <alignment horizontal="center" vertical="center"/>
      <protection locked="0"/>
    </xf>
    <xf numFmtId="0" fontId="2" fillId="0" borderId="0" xfId="1" applyFont="1" applyBorder="1" applyAlignment="1" applyProtection="1">
      <alignment horizontal="left" vertical="center" wrapText="1"/>
      <protection locked="0"/>
    </xf>
    <xf numFmtId="3" fontId="5" fillId="0" borderId="0" xfId="1" applyNumberFormat="1" applyFont="1" applyBorder="1" applyAlignment="1" applyProtection="1">
      <alignment horizontal="center" vertical="center"/>
      <protection locked="0"/>
    </xf>
    <xf numFmtId="3" fontId="2" fillId="0" borderId="0" xfId="1" applyNumberFormat="1" applyFont="1" applyBorder="1" applyAlignment="1" applyProtection="1">
      <alignment vertical="center" wrapText="1"/>
      <protection locked="0"/>
    </xf>
    <xf numFmtId="3" fontId="2" fillId="0" borderId="0" xfId="1" applyNumberFormat="1" applyFont="1" applyBorder="1" applyAlignment="1">
      <alignment vertical="center"/>
    </xf>
    <xf numFmtId="0" fontId="2" fillId="0" borderId="0" xfId="1" applyFont="1" applyAlignment="1">
      <alignment wrapText="1"/>
    </xf>
    <xf numFmtId="0" fontId="2" fillId="0" borderId="17" xfId="1" applyFont="1" applyFill="1" applyBorder="1" applyAlignment="1" applyProtection="1">
      <alignment horizontal="center" vertical="center" wrapText="1"/>
    </xf>
    <xf numFmtId="0" fontId="17" fillId="0" borderId="0" xfId="6"/>
    <xf numFmtId="0" fontId="1" fillId="0" borderId="0" xfId="4"/>
    <xf numFmtId="0" fontId="19" fillId="0" borderId="121" xfId="1" applyFont="1" applyFill="1" applyBorder="1" applyAlignment="1">
      <alignment wrapText="1"/>
    </xf>
    <xf numFmtId="0" fontId="4" fillId="0" borderId="121" xfId="1" applyFont="1" applyFill="1" applyBorder="1" applyAlignment="1">
      <alignment horizontal="right" vertical="justify" wrapText="1"/>
    </xf>
    <xf numFmtId="3" fontId="4" fillId="0" borderId="121" xfId="1" applyNumberFormat="1" applyFont="1" applyBorder="1" applyAlignment="1">
      <alignment wrapText="1"/>
    </xf>
    <xf numFmtId="0" fontId="1" fillId="0" borderId="121" xfId="1" applyFont="1" applyBorder="1" applyAlignment="1">
      <alignment wrapText="1"/>
    </xf>
    <xf numFmtId="0" fontId="1" fillId="0" borderId="121" xfId="1" applyFont="1" applyFill="1" applyBorder="1" applyAlignment="1">
      <alignment wrapText="1"/>
    </xf>
    <xf numFmtId="0" fontId="13" fillId="0" borderId="122" xfId="1" applyFont="1" applyFill="1" applyBorder="1" applyAlignment="1">
      <alignment horizontal="center" vertical="center" wrapText="1"/>
    </xf>
    <xf numFmtId="0" fontId="13" fillId="0" borderId="123" xfId="1" applyFont="1" applyFill="1" applyBorder="1" applyAlignment="1">
      <alignment horizontal="center" vertical="center" wrapText="1"/>
    </xf>
    <xf numFmtId="3" fontId="13" fillId="0" borderId="123" xfId="1" applyNumberFormat="1" applyFont="1" applyFill="1" applyBorder="1" applyAlignment="1">
      <alignment horizontal="center" vertical="center" wrapText="1"/>
    </xf>
    <xf numFmtId="0" fontId="13" fillId="0" borderId="124" xfId="1" applyFont="1" applyFill="1" applyBorder="1" applyAlignment="1">
      <alignment horizontal="center" vertical="center" wrapText="1"/>
    </xf>
    <xf numFmtId="0" fontId="13" fillId="0" borderId="125" xfId="1" applyFont="1" applyFill="1" applyBorder="1" applyAlignment="1">
      <alignment horizontal="center" vertical="center" wrapText="1"/>
    </xf>
    <xf numFmtId="0" fontId="13" fillId="0" borderId="126" xfId="1" applyFont="1" applyFill="1" applyBorder="1" applyAlignment="1">
      <alignment horizontal="center" vertical="center" wrapText="1"/>
    </xf>
    <xf numFmtId="0" fontId="13" fillId="0" borderId="127" xfId="1" applyFont="1" applyFill="1" applyBorder="1" applyAlignment="1">
      <alignment horizontal="center" vertical="center" wrapText="1"/>
    </xf>
    <xf numFmtId="0" fontId="13" fillId="0" borderId="128" xfId="1" applyFont="1" applyFill="1" applyBorder="1" applyAlignment="1">
      <alignment vertical="center" wrapText="1"/>
    </xf>
    <xf numFmtId="0" fontId="13" fillId="0" borderId="35" xfId="1" applyFont="1" applyFill="1" applyBorder="1" applyAlignment="1">
      <alignment vertical="center" wrapText="1"/>
    </xf>
    <xf numFmtId="0" fontId="13" fillId="0" borderId="35" xfId="1" applyFont="1" applyFill="1" applyBorder="1" applyAlignment="1">
      <alignment horizontal="center" vertical="center" wrapText="1"/>
    </xf>
    <xf numFmtId="3" fontId="20" fillId="0" borderId="35" xfId="1" applyNumberFormat="1" applyFont="1" applyFill="1" applyBorder="1" applyAlignment="1">
      <alignment wrapText="1"/>
    </xf>
    <xf numFmtId="3" fontId="20" fillId="0" borderId="129" xfId="1" applyNumberFormat="1" applyFont="1" applyFill="1" applyBorder="1" applyAlignment="1">
      <alignment wrapText="1"/>
    </xf>
    <xf numFmtId="0" fontId="13" fillId="0" borderId="130" xfId="1" applyFont="1" applyFill="1" applyBorder="1" applyAlignment="1">
      <alignment vertical="center" wrapText="1"/>
    </xf>
    <xf numFmtId="0" fontId="13" fillId="0" borderId="40" xfId="1" applyFont="1" applyFill="1" applyBorder="1" applyAlignment="1">
      <alignment vertical="center" wrapText="1"/>
    </xf>
    <xf numFmtId="0" fontId="13" fillId="5" borderId="40" xfId="1" applyFont="1" applyFill="1" applyBorder="1" applyAlignment="1">
      <alignment horizontal="left" vertical="center" wrapText="1"/>
    </xf>
    <xf numFmtId="10" fontId="13" fillId="5" borderId="40" xfId="1" applyNumberFormat="1" applyFont="1" applyFill="1" applyBorder="1" applyAlignment="1">
      <alignment wrapText="1"/>
    </xf>
    <xf numFmtId="10" fontId="13" fillId="5" borderId="55" xfId="1" applyNumberFormat="1" applyFont="1" applyFill="1" applyBorder="1" applyAlignment="1">
      <alignment wrapText="1"/>
    </xf>
    <xf numFmtId="10" fontId="13" fillId="6" borderId="129" xfId="1" applyNumberFormat="1" applyFont="1" applyFill="1" applyBorder="1" applyAlignment="1">
      <alignment wrapText="1"/>
    </xf>
    <xf numFmtId="3" fontId="20" fillId="0" borderId="40" xfId="1" applyNumberFormat="1" applyFont="1" applyFill="1" applyBorder="1" applyAlignment="1">
      <alignment wrapText="1"/>
    </xf>
    <xf numFmtId="3" fontId="20" fillId="0" borderId="55" xfId="1" applyNumberFormat="1" applyFont="1" applyFill="1" applyBorder="1" applyAlignment="1">
      <alignment wrapText="1"/>
    </xf>
    <xf numFmtId="3" fontId="16" fillId="0" borderId="40" xfId="1" applyNumberFormat="1" applyFont="1" applyBorder="1" applyAlignment="1">
      <alignment wrapText="1"/>
    </xf>
    <xf numFmtId="3" fontId="16" fillId="0" borderId="55" xfId="1" applyNumberFormat="1" applyFont="1" applyBorder="1" applyAlignment="1">
      <alignment wrapText="1"/>
    </xf>
    <xf numFmtId="3" fontId="16" fillId="0" borderId="129" xfId="1" applyNumberFormat="1" applyFont="1" applyFill="1" applyBorder="1" applyAlignment="1">
      <alignment wrapText="1"/>
    </xf>
    <xf numFmtId="10" fontId="14" fillId="0" borderId="40" xfId="1" applyNumberFormat="1" applyFont="1" applyFill="1" applyBorder="1" applyAlignment="1">
      <alignment wrapText="1"/>
    </xf>
    <xf numFmtId="10" fontId="14" fillId="0" borderId="55" xfId="1" applyNumberFormat="1" applyFont="1" applyFill="1" applyBorder="1" applyAlignment="1">
      <alignment wrapText="1"/>
    </xf>
    <xf numFmtId="10" fontId="14" fillId="0" borderId="129" xfId="1" applyNumberFormat="1" applyFont="1" applyFill="1" applyBorder="1" applyAlignment="1">
      <alignment wrapText="1"/>
    </xf>
    <xf numFmtId="0" fontId="13" fillId="0" borderId="131" xfId="1" applyFont="1" applyFill="1" applyBorder="1" applyAlignment="1">
      <alignment vertical="center" wrapText="1"/>
    </xf>
    <xf numFmtId="0" fontId="13" fillId="0" borderId="13" xfId="1" applyFont="1" applyFill="1" applyBorder="1" applyAlignment="1">
      <alignment vertical="center" wrapText="1"/>
    </xf>
    <xf numFmtId="0" fontId="13" fillId="0" borderId="13" xfId="1" applyFont="1" applyFill="1" applyBorder="1" applyAlignment="1">
      <alignment horizontal="center" vertical="center" wrapText="1"/>
    </xf>
    <xf numFmtId="3" fontId="20" fillId="0" borderId="13" xfId="1" applyNumberFormat="1" applyFont="1" applyFill="1" applyBorder="1" applyAlignment="1">
      <alignment wrapText="1"/>
    </xf>
    <xf numFmtId="3" fontId="20" fillId="0" borderId="132" xfId="1" applyNumberFormat="1" applyFont="1" applyFill="1" applyBorder="1" applyAlignment="1">
      <alignment wrapText="1"/>
    </xf>
    <xf numFmtId="3" fontId="13" fillId="7" borderId="133" xfId="1" applyNumberFormat="1" applyFont="1" applyFill="1" applyBorder="1" applyAlignment="1">
      <alignment horizontal="center" wrapText="1"/>
    </xf>
    <xf numFmtId="0" fontId="13" fillId="8" borderId="134" xfId="1" applyFont="1" applyFill="1" applyBorder="1" applyAlignment="1">
      <alignment horizontal="center" vertical="center" wrapText="1"/>
    </xf>
    <xf numFmtId="0" fontId="13" fillId="8" borderId="134" xfId="1" applyFont="1" applyFill="1" applyBorder="1" applyAlignment="1">
      <alignment horizontal="center" wrapText="1"/>
    </xf>
    <xf numFmtId="3" fontId="13" fillId="8" borderId="134" xfId="1" applyNumberFormat="1" applyFont="1" applyFill="1" applyBorder="1" applyAlignment="1">
      <alignment horizontal="center" vertical="center" wrapText="1"/>
    </xf>
    <xf numFmtId="3" fontId="13" fillId="8" borderId="135" xfId="1" applyNumberFormat="1" applyFont="1" applyFill="1" applyBorder="1" applyAlignment="1">
      <alignment horizontal="center" vertical="center" wrapText="1"/>
    </xf>
    <xf numFmtId="3" fontId="13" fillId="0" borderId="136" xfId="1" applyNumberFormat="1" applyFont="1" applyFill="1" applyBorder="1" applyAlignment="1">
      <alignment horizontal="center" wrapText="1"/>
    </xf>
    <xf numFmtId="0" fontId="13" fillId="0" borderId="137" xfId="1" applyFont="1" applyFill="1" applyBorder="1" applyAlignment="1">
      <alignment horizontal="center" wrapText="1"/>
    </xf>
    <xf numFmtId="0" fontId="13" fillId="0" borderId="137" xfId="1" applyFont="1" applyFill="1" applyBorder="1" applyAlignment="1">
      <alignment horizontal="center" vertical="center" wrapText="1"/>
    </xf>
    <xf numFmtId="3" fontId="16" fillId="0" borderId="137" xfId="1" applyNumberFormat="1" applyFont="1" applyFill="1" applyBorder="1" applyAlignment="1">
      <alignment horizontal="right" wrapText="1"/>
    </xf>
    <xf numFmtId="3" fontId="16" fillId="0" borderId="138" xfId="1" applyNumberFormat="1" applyFont="1" applyFill="1" applyBorder="1" applyAlignment="1">
      <alignment horizontal="right" wrapText="1"/>
    </xf>
    <xf numFmtId="3" fontId="16" fillId="0" borderId="139" xfId="1" applyNumberFormat="1" applyFont="1" applyFill="1" applyBorder="1" applyAlignment="1">
      <alignment horizontal="right" wrapText="1"/>
    </xf>
    <xf numFmtId="3" fontId="13" fillId="0" borderId="140" xfId="1" applyNumberFormat="1" applyFont="1" applyFill="1" applyBorder="1" applyAlignment="1">
      <alignment horizontal="center" wrapText="1"/>
    </xf>
    <xf numFmtId="0" fontId="13" fillId="0" borderId="141" xfId="1" applyFont="1" applyFill="1" applyBorder="1" applyAlignment="1">
      <alignment horizontal="center" vertical="center" wrapText="1"/>
    </xf>
    <xf numFmtId="0" fontId="16" fillId="0" borderId="17" xfId="1" applyFont="1" applyFill="1" applyBorder="1" applyAlignment="1">
      <alignment horizontal="center" vertical="center" wrapText="1"/>
    </xf>
    <xf numFmtId="3" fontId="16" fillId="0" borderId="141" xfId="1" applyNumberFormat="1" applyFont="1" applyFill="1" applyBorder="1" applyAlignment="1">
      <alignment horizontal="right" wrapText="1"/>
    </xf>
    <xf numFmtId="3" fontId="16" fillId="0" borderId="1" xfId="1" applyNumberFormat="1" applyFont="1" applyFill="1" applyBorder="1" applyAlignment="1">
      <alignment horizontal="right" wrapText="1"/>
    </xf>
    <xf numFmtId="3" fontId="16" fillId="0" borderId="142" xfId="1" applyNumberFormat="1" applyFont="1" applyFill="1" applyBorder="1" applyAlignment="1">
      <alignment horizontal="right" wrapText="1"/>
    </xf>
    <xf numFmtId="3" fontId="16" fillId="0" borderId="143" xfId="1" applyNumberFormat="1" applyFont="1" applyFill="1" applyBorder="1" applyAlignment="1">
      <alignment horizontal="right" wrapText="1"/>
    </xf>
    <xf numFmtId="3" fontId="13" fillId="0" borderId="144" xfId="1" applyNumberFormat="1" applyFont="1" applyFill="1" applyBorder="1" applyAlignment="1">
      <alignment horizontal="center" wrapText="1"/>
    </xf>
    <xf numFmtId="0" fontId="16" fillId="0" borderId="141" xfId="1" applyFont="1" applyFill="1" applyBorder="1" applyAlignment="1">
      <alignment horizontal="center" vertical="center" wrapText="1"/>
    </xf>
    <xf numFmtId="3" fontId="16" fillId="0" borderId="17" xfId="1" applyNumberFormat="1" applyFont="1" applyFill="1" applyBorder="1" applyAlignment="1">
      <alignment horizontal="right" wrapText="1"/>
    </xf>
    <xf numFmtId="3" fontId="16" fillId="0" borderId="145" xfId="1" applyNumberFormat="1" applyFont="1" applyFill="1" applyBorder="1" applyAlignment="1">
      <alignment horizontal="right" wrapText="1"/>
    </xf>
    <xf numFmtId="3" fontId="16" fillId="0" borderId="138" xfId="1" applyNumberFormat="1" applyFont="1" applyFill="1" applyBorder="1" applyAlignment="1">
      <alignment wrapText="1"/>
    </xf>
    <xf numFmtId="3" fontId="16" fillId="0" borderId="137" xfId="1" applyNumberFormat="1" applyFont="1" applyFill="1" applyBorder="1" applyAlignment="1">
      <alignment wrapText="1"/>
    </xf>
    <xf numFmtId="3" fontId="16" fillId="0" borderId="139" xfId="1" applyNumberFormat="1" applyFont="1" applyFill="1" applyBorder="1" applyAlignment="1">
      <alignment wrapText="1"/>
    </xf>
    <xf numFmtId="0" fontId="13" fillId="0" borderId="141" xfId="1" applyFont="1" applyFill="1" applyBorder="1" applyAlignment="1">
      <alignment horizontal="center" wrapText="1"/>
    </xf>
    <xf numFmtId="3" fontId="16" fillId="0" borderId="142" xfId="1" applyNumberFormat="1" applyFont="1" applyFill="1" applyBorder="1" applyAlignment="1">
      <alignment wrapText="1"/>
    </xf>
    <xf numFmtId="3" fontId="16" fillId="0" borderId="141" xfId="1" applyNumberFormat="1" applyFont="1" applyFill="1" applyBorder="1" applyAlignment="1">
      <alignment wrapText="1"/>
    </xf>
    <xf numFmtId="3" fontId="16" fillId="0" borderId="143" xfId="1" applyNumberFormat="1" applyFont="1" applyFill="1" applyBorder="1" applyAlignment="1">
      <alignment wrapText="1"/>
    </xf>
    <xf numFmtId="3" fontId="21" fillId="0" borderId="137" xfId="1" applyNumberFormat="1" applyFont="1" applyFill="1" applyBorder="1" applyAlignment="1">
      <alignment wrapText="1"/>
    </xf>
    <xf numFmtId="3" fontId="21" fillId="0" borderId="141" xfId="1" applyNumberFormat="1" applyFont="1" applyFill="1" applyBorder="1" applyAlignment="1">
      <alignment wrapText="1"/>
    </xf>
    <xf numFmtId="0" fontId="13" fillId="0" borderId="17" xfId="1" applyFont="1" applyFill="1" applyBorder="1" applyAlignment="1">
      <alignment horizontal="center" wrapText="1"/>
    </xf>
    <xf numFmtId="3" fontId="16" fillId="0" borderId="17" xfId="1" applyNumberFormat="1" applyFont="1" applyFill="1" applyBorder="1" applyAlignment="1">
      <alignment wrapText="1"/>
    </xf>
    <xf numFmtId="3" fontId="16" fillId="0" borderId="1" xfId="1" applyNumberFormat="1" applyFont="1" applyFill="1" applyBorder="1" applyAlignment="1">
      <alignment wrapText="1"/>
    </xf>
    <xf numFmtId="3" fontId="16" fillId="0" borderId="145" xfId="1" applyNumberFormat="1" applyFont="1" applyFill="1" applyBorder="1" applyAlignment="1">
      <alignment wrapText="1"/>
    </xf>
    <xf numFmtId="3" fontId="21" fillId="0" borderId="138" xfId="1" applyNumberFormat="1" applyFont="1" applyFill="1" applyBorder="1" applyAlignment="1">
      <alignment wrapText="1"/>
    </xf>
    <xf numFmtId="0" fontId="1" fillId="0" borderId="0" xfId="1" applyFill="1" applyBorder="1" applyAlignment="1">
      <alignment wrapText="1"/>
    </xf>
    <xf numFmtId="3" fontId="21" fillId="0" borderId="142" xfId="1" applyNumberFormat="1" applyFont="1" applyFill="1" applyBorder="1" applyAlignment="1">
      <alignment wrapText="1"/>
    </xf>
    <xf numFmtId="0" fontId="16" fillId="0" borderId="137" xfId="1" applyFont="1" applyFill="1" applyBorder="1" applyAlignment="1">
      <alignment wrapText="1"/>
    </xf>
    <xf numFmtId="0" fontId="13" fillId="0" borderId="17" xfId="1" applyFont="1" applyFill="1" applyBorder="1" applyAlignment="1">
      <alignment horizontal="center" vertical="center" wrapText="1"/>
    </xf>
    <xf numFmtId="0" fontId="16" fillId="0" borderId="138" xfId="1" applyFont="1" applyFill="1" applyBorder="1" applyAlignment="1">
      <alignment wrapText="1"/>
    </xf>
    <xf numFmtId="3" fontId="13" fillId="0" borderId="146" xfId="1" applyNumberFormat="1" applyFont="1" applyFill="1" applyBorder="1" applyAlignment="1">
      <alignment horizontal="center" wrapText="1"/>
    </xf>
    <xf numFmtId="0" fontId="13" fillId="0" borderId="147" xfId="1" applyFont="1" applyFill="1" applyBorder="1" applyAlignment="1">
      <alignment horizontal="center" vertical="center" wrapText="1"/>
    </xf>
    <xf numFmtId="0" fontId="16" fillId="0" borderId="147" xfId="1" applyFont="1" applyFill="1" applyBorder="1" applyAlignment="1">
      <alignment horizontal="center" vertical="center" wrapText="1"/>
    </xf>
    <xf numFmtId="3" fontId="16" fillId="0" borderId="147" xfId="1" applyNumberFormat="1" applyFont="1" applyFill="1" applyBorder="1" applyAlignment="1">
      <alignment horizontal="right" wrapText="1"/>
    </xf>
    <xf numFmtId="3" fontId="16" fillId="0" borderId="148" xfId="1" applyNumberFormat="1" applyFont="1" applyFill="1" applyBorder="1" applyAlignment="1">
      <alignment horizontal="right" wrapText="1"/>
    </xf>
    <xf numFmtId="3" fontId="16" fillId="0" borderId="149" xfId="1" applyNumberFormat="1" applyFont="1" applyFill="1" applyBorder="1" applyAlignment="1">
      <alignment horizontal="right" wrapText="1"/>
    </xf>
    <xf numFmtId="3" fontId="13" fillId="0" borderId="150" xfId="1" applyNumberFormat="1" applyFont="1" applyFill="1" applyBorder="1" applyAlignment="1">
      <alignment horizontal="center" wrapText="1"/>
    </xf>
    <xf numFmtId="0" fontId="13" fillId="0" borderId="151" xfId="1" applyFont="1" applyFill="1" applyBorder="1" applyAlignment="1">
      <alignment horizontal="center" wrapText="1"/>
    </xf>
    <xf numFmtId="0" fontId="13" fillId="0" borderId="151" xfId="1" applyFont="1" applyFill="1" applyBorder="1" applyAlignment="1">
      <alignment horizontal="center" vertical="center" wrapText="1"/>
    </xf>
    <xf numFmtId="3" fontId="16" fillId="0" borderId="152" xfId="1" applyNumberFormat="1" applyFont="1" applyFill="1" applyBorder="1" applyAlignment="1">
      <alignment wrapText="1"/>
    </xf>
    <xf numFmtId="3" fontId="16" fillId="0" borderId="151" xfId="1" applyNumberFormat="1" applyFont="1" applyFill="1" applyBorder="1" applyAlignment="1">
      <alignment wrapText="1"/>
    </xf>
    <xf numFmtId="3" fontId="16" fillId="0" borderId="153" xfId="1" applyNumberFormat="1" applyFont="1" applyFill="1" applyBorder="1" applyAlignment="1">
      <alignment wrapText="1"/>
    </xf>
    <xf numFmtId="0" fontId="13" fillId="0" borderId="147" xfId="1" applyFont="1" applyFill="1" applyBorder="1" applyAlignment="1">
      <alignment horizontal="center" wrapText="1"/>
    </xf>
    <xf numFmtId="3" fontId="16" fillId="0" borderId="148" xfId="1" applyNumberFormat="1" applyFont="1" applyFill="1" applyBorder="1" applyAlignment="1">
      <alignment wrapText="1"/>
    </xf>
    <xf numFmtId="3" fontId="16" fillId="0" borderId="147" xfId="1" applyNumberFormat="1" applyFont="1" applyFill="1" applyBorder="1" applyAlignment="1">
      <alignment wrapText="1"/>
    </xf>
    <xf numFmtId="3" fontId="16" fillId="0" borderId="149" xfId="1" applyNumberFormat="1" applyFont="1" applyFill="1" applyBorder="1" applyAlignment="1">
      <alignment wrapText="1"/>
    </xf>
    <xf numFmtId="0" fontId="16" fillId="0" borderId="151" xfId="1" applyFont="1" applyFill="1" applyBorder="1" applyAlignment="1">
      <alignment wrapText="1"/>
    </xf>
    <xf numFmtId="3" fontId="16" fillId="0" borderId="154" xfId="1" applyNumberFormat="1" applyFont="1" applyFill="1" applyBorder="1" applyAlignment="1">
      <alignment wrapText="1"/>
    </xf>
    <xf numFmtId="0" fontId="13" fillId="0" borderId="147" xfId="1" applyFont="1" applyFill="1" applyBorder="1" applyAlignment="1">
      <alignment wrapText="1"/>
    </xf>
    <xf numFmtId="3" fontId="16" fillId="0" borderId="155" xfId="1" applyNumberFormat="1" applyFont="1" applyFill="1" applyBorder="1" applyAlignment="1">
      <alignment wrapText="1"/>
    </xf>
    <xf numFmtId="0" fontId="1" fillId="0" borderId="0" xfId="1" applyFill="1" applyBorder="1" applyAlignment="1">
      <alignment vertical="center"/>
    </xf>
    <xf numFmtId="0" fontId="1" fillId="0" borderId="0" xfId="1" applyFill="1" applyBorder="1" applyAlignment="1"/>
    <xf numFmtId="3" fontId="13" fillId="0" borderId="122" xfId="1" applyNumberFormat="1" applyFont="1" applyFill="1" applyBorder="1" applyAlignment="1">
      <alignment horizontal="center" wrapText="1"/>
    </xf>
    <xf numFmtId="0" fontId="13" fillId="0" borderId="123" xfId="1" applyFont="1" applyFill="1" applyBorder="1" applyAlignment="1">
      <alignment horizontal="center" wrapText="1"/>
    </xf>
    <xf numFmtId="3" fontId="16" fillId="0" borderId="126" xfId="1" applyNumberFormat="1" applyFont="1" applyFill="1" applyBorder="1" applyAlignment="1">
      <alignment wrapText="1"/>
    </xf>
    <xf numFmtId="3" fontId="16" fillId="0" borderId="123" xfId="1" applyNumberFormat="1" applyFont="1" applyFill="1" applyBorder="1" applyAlignment="1">
      <alignment wrapText="1"/>
    </xf>
    <xf numFmtId="3" fontId="16" fillId="0" borderId="127" xfId="1" applyNumberFormat="1" applyFont="1" applyFill="1" applyBorder="1" applyAlignment="1">
      <alignment wrapText="1"/>
    </xf>
    <xf numFmtId="3" fontId="13" fillId="0" borderId="156" xfId="1" applyNumberFormat="1" applyFont="1" applyFill="1" applyBorder="1" applyAlignment="1">
      <alignment horizontal="center" wrapText="1"/>
    </xf>
    <xf numFmtId="0" fontId="13" fillId="0" borderId="157" xfId="1" applyFont="1" applyFill="1" applyBorder="1" applyAlignment="1">
      <alignment horizontal="center" wrapText="1"/>
    </xf>
    <xf numFmtId="3" fontId="16" fillId="0" borderId="158" xfId="1" applyNumberFormat="1" applyFont="1" applyFill="1" applyBorder="1" applyAlignment="1">
      <alignment wrapText="1"/>
    </xf>
    <xf numFmtId="3" fontId="16" fillId="0" borderId="157" xfId="1" applyNumberFormat="1" applyFont="1" applyFill="1" applyBorder="1" applyAlignment="1">
      <alignment wrapText="1"/>
    </xf>
    <xf numFmtId="3" fontId="16" fillId="0" borderId="159" xfId="1" applyNumberFormat="1" applyFont="1" applyFill="1" applyBorder="1" applyAlignment="1">
      <alignment wrapText="1"/>
    </xf>
    <xf numFmtId="3" fontId="13" fillId="7" borderId="140" xfId="1" applyNumberFormat="1" applyFont="1" applyFill="1" applyBorder="1" applyAlignment="1">
      <alignment horizontal="center" wrapText="1"/>
    </xf>
    <xf numFmtId="0" fontId="13" fillId="8" borderId="141" xfId="1" applyFont="1" applyFill="1" applyBorder="1" applyAlignment="1">
      <alignment horizontal="center" vertical="center" wrapText="1"/>
    </xf>
    <xf numFmtId="3" fontId="13" fillId="8" borderId="121" xfId="1" applyNumberFormat="1" applyFont="1" applyFill="1" applyBorder="1" applyAlignment="1">
      <alignment horizontal="center" vertical="center" wrapText="1"/>
    </xf>
    <xf numFmtId="3" fontId="16" fillId="7" borderId="142" xfId="1" applyNumberFormat="1" applyFont="1" applyFill="1" applyBorder="1" applyAlignment="1">
      <alignment wrapText="1"/>
    </xf>
    <xf numFmtId="3" fontId="16" fillId="7" borderId="141" xfId="1" applyNumberFormat="1" applyFont="1" applyFill="1" applyBorder="1" applyAlignment="1">
      <alignment wrapText="1"/>
    </xf>
    <xf numFmtId="3" fontId="16" fillId="7" borderId="160" xfId="1" applyNumberFormat="1" applyFont="1" applyFill="1" applyBorder="1" applyAlignment="1">
      <alignment wrapText="1"/>
    </xf>
    <xf numFmtId="3" fontId="16" fillId="7" borderId="134" xfId="1" applyNumberFormat="1" applyFont="1" applyFill="1" applyBorder="1" applyAlignment="1">
      <alignment wrapText="1"/>
    </xf>
    <xf numFmtId="3" fontId="16" fillId="7" borderId="161" xfId="1" applyNumberFormat="1" applyFont="1" applyFill="1" applyBorder="1" applyAlignment="1">
      <alignment wrapText="1"/>
    </xf>
    <xf numFmtId="3" fontId="13" fillId="4" borderId="137" xfId="1" applyNumberFormat="1" applyFont="1" applyFill="1" applyBorder="1" applyAlignment="1">
      <alignment horizontal="center" wrapText="1"/>
    </xf>
    <xf numFmtId="0" fontId="13" fillId="0" borderId="138" xfId="1" applyFont="1" applyFill="1" applyBorder="1" applyAlignment="1">
      <alignment horizontal="center" wrapText="1"/>
    </xf>
    <xf numFmtId="3" fontId="16" fillId="4" borderId="138" xfId="1" applyNumberFormat="1" applyFont="1" applyFill="1" applyBorder="1" applyAlignment="1">
      <alignment wrapText="1"/>
    </xf>
    <xf numFmtId="3" fontId="16" fillId="0" borderId="50" xfId="1" applyNumberFormat="1" applyFont="1" applyFill="1" applyBorder="1" applyAlignment="1">
      <alignment wrapText="1"/>
    </xf>
    <xf numFmtId="3" fontId="16" fillId="0" borderId="47" xfId="1" applyNumberFormat="1" applyFont="1" applyFill="1" applyBorder="1" applyAlignment="1">
      <alignment wrapText="1"/>
    </xf>
    <xf numFmtId="3" fontId="13" fillId="4" borderId="141" xfId="1" applyNumberFormat="1" applyFont="1" applyFill="1" applyBorder="1" applyAlignment="1">
      <alignment horizontal="center" wrapText="1"/>
    </xf>
    <xf numFmtId="0" fontId="16" fillId="0" borderId="141" xfId="1" applyFont="1" applyFill="1" applyBorder="1" applyAlignment="1">
      <alignment horizontal="center" wrapText="1"/>
    </xf>
    <xf numFmtId="3" fontId="16" fillId="4" borderId="142" xfId="1" applyNumberFormat="1" applyFont="1" applyFill="1" applyBorder="1" applyAlignment="1">
      <alignment wrapText="1"/>
    </xf>
    <xf numFmtId="3" fontId="13" fillId="4" borderId="136" xfId="1" applyNumberFormat="1" applyFont="1" applyFill="1" applyBorder="1" applyAlignment="1">
      <alignment horizontal="center" wrapText="1"/>
    </xf>
    <xf numFmtId="0" fontId="13" fillId="4" borderId="137" xfId="1" applyFont="1" applyFill="1" applyBorder="1" applyAlignment="1">
      <alignment horizontal="center" wrapText="1"/>
    </xf>
    <xf numFmtId="3" fontId="16" fillId="4" borderId="137" xfId="1" applyNumberFormat="1" applyFont="1" applyFill="1" applyBorder="1" applyAlignment="1">
      <alignment wrapText="1"/>
    </xf>
    <xf numFmtId="3" fontId="13" fillId="4" borderId="140" xfId="1" applyNumberFormat="1" applyFont="1" applyFill="1" applyBorder="1" applyAlignment="1">
      <alignment horizontal="center" wrapText="1"/>
    </xf>
    <xf numFmtId="0" fontId="13" fillId="4" borderId="141" xfId="1" applyFont="1" applyFill="1" applyBorder="1" applyAlignment="1">
      <alignment horizontal="center" vertical="center" wrapText="1"/>
    </xf>
    <xf numFmtId="0" fontId="16" fillId="4" borderId="141" xfId="1" applyFont="1" applyFill="1" applyBorder="1" applyAlignment="1">
      <alignment horizontal="center" wrapText="1"/>
    </xf>
    <xf numFmtId="3" fontId="16" fillId="4" borderId="9" xfId="1" applyNumberFormat="1" applyFont="1" applyFill="1" applyBorder="1" applyAlignment="1">
      <alignment wrapText="1"/>
    </xf>
    <xf numFmtId="3" fontId="16" fillId="4" borderId="141" xfId="1" applyNumberFormat="1" applyFont="1" applyFill="1" applyBorder="1" applyAlignment="1">
      <alignment wrapText="1"/>
    </xf>
    <xf numFmtId="0" fontId="13" fillId="4" borderId="141" xfId="1" applyFont="1" applyFill="1" applyBorder="1" applyAlignment="1">
      <alignment horizontal="center" wrapText="1"/>
    </xf>
    <xf numFmtId="3" fontId="16" fillId="0" borderId="9" xfId="1" applyNumberFormat="1" applyFont="1" applyFill="1" applyBorder="1" applyAlignment="1">
      <alignment wrapText="1"/>
    </xf>
    <xf numFmtId="0" fontId="22" fillId="0" borderId="137" xfId="1" applyFont="1" applyFill="1" applyBorder="1" applyAlignment="1">
      <alignment horizontal="center" vertical="center" wrapText="1"/>
    </xf>
    <xf numFmtId="0" fontId="16" fillId="4" borderId="17" xfId="1" applyFont="1" applyFill="1" applyBorder="1" applyAlignment="1">
      <alignment horizontal="center" wrapText="1"/>
    </xf>
    <xf numFmtId="0" fontId="1" fillId="4" borderId="0" xfId="1" applyFill="1" applyBorder="1" applyAlignment="1">
      <alignment wrapText="1"/>
    </xf>
    <xf numFmtId="3" fontId="16" fillId="4" borderId="17" xfId="1" applyNumberFormat="1" applyFont="1" applyFill="1" applyBorder="1" applyAlignment="1">
      <alignment wrapText="1"/>
    </xf>
    <xf numFmtId="3" fontId="16" fillId="4" borderId="147" xfId="1" applyNumberFormat="1" applyFont="1" applyFill="1" applyBorder="1" applyAlignment="1">
      <alignment wrapText="1"/>
    </xf>
    <xf numFmtId="0" fontId="13" fillId="0" borderId="162" xfId="1" applyFont="1" applyFill="1" applyBorder="1" applyAlignment="1">
      <alignment horizontal="center" wrapText="1"/>
    </xf>
    <xf numFmtId="0" fontId="16" fillId="0" borderId="163" xfId="1" applyFont="1" applyFill="1" applyBorder="1" applyAlignment="1">
      <alignment horizontal="center" wrapText="1"/>
    </xf>
    <xf numFmtId="0" fontId="16" fillId="0" borderId="147" xfId="1" applyFont="1" applyFill="1" applyBorder="1" applyAlignment="1">
      <alignment horizontal="center" wrapText="1"/>
    </xf>
    <xf numFmtId="3" fontId="16" fillId="4" borderId="148" xfId="1" applyNumberFormat="1" applyFont="1" applyFill="1" applyBorder="1" applyAlignment="1">
      <alignment wrapText="1"/>
    </xf>
    <xf numFmtId="3" fontId="16" fillId="4" borderId="1" xfId="1" applyNumberFormat="1" applyFont="1" applyFill="1" applyBorder="1" applyAlignment="1">
      <alignment wrapText="1"/>
    </xf>
    <xf numFmtId="0" fontId="13" fillId="4" borderId="151" xfId="1" applyFont="1" applyFill="1" applyBorder="1" applyAlignment="1">
      <alignment horizontal="center" wrapText="1"/>
    </xf>
    <xf numFmtId="3" fontId="16" fillId="4" borderId="151" xfId="1" applyNumberFormat="1" applyFont="1" applyFill="1" applyBorder="1" applyAlignment="1">
      <alignment wrapText="1"/>
    </xf>
    <xf numFmtId="3" fontId="16" fillId="4" borderId="152" xfId="1" applyNumberFormat="1" applyFont="1" applyFill="1" applyBorder="1" applyAlignment="1">
      <alignment wrapText="1"/>
    </xf>
    <xf numFmtId="3" fontId="13" fillId="4" borderId="146" xfId="1" applyNumberFormat="1" applyFont="1" applyFill="1" applyBorder="1" applyAlignment="1">
      <alignment horizontal="center" wrapText="1"/>
    </xf>
    <xf numFmtId="0" fontId="13" fillId="4" borderId="147" xfId="1" applyFont="1" applyFill="1" applyBorder="1" applyAlignment="1">
      <alignment horizontal="center" wrapText="1"/>
    </xf>
    <xf numFmtId="0" fontId="16" fillId="4" borderId="147" xfId="1" applyFont="1" applyFill="1" applyBorder="1" applyAlignment="1">
      <alignment horizontal="center" wrapText="1"/>
    </xf>
    <xf numFmtId="3" fontId="16" fillId="0" borderId="147" xfId="1" applyNumberFormat="1" applyFont="1" applyBorder="1" applyAlignment="1">
      <alignment wrapText="1"/>
    </xf>
    <xf numFmtId="0" fontId="13" fillId="8" borderId="141" xfId="1" applyFont="1" applyFill="1" applyBorder="1" applyAlignment="1">
      <alignment horizontal="center" wrapText="1"/>
    </xf>
    <xf numFmtId="3" fontId="13" fillId="7" borderId="134" xfId="1" applyNumberFormat="1" applyFont="1" applyFill="1" applyBorder="1" applyAlignment="1">
      <alignment horizontal="center" vertical="center" wrapText="1"/>
    </xf>
    <xf numFmtId="3" fontId="16" fillId="7" borderId="126" xfId="1" applyNumberFormat="1" applyFont="1" applyFill="1" applyBorder="1" applyAlignment="1">
      <alignment wrapText="1"/>
    </xf>
    <xf numFmtId="0" fontId="13" fillId="4" borderId="137" xfId="1" applyFont="1" applyFill="1" applyBorder="1" applyAlignment="1">
      <alignment horizontal="center" vertical="center" wrapText="1"/>
    </xf>
    <xf numFmtId="0" fontId="16" fillId="4" borderId="141" xfId="1" applyFont="1" applyFill="1" applyBorder="1" applyAlignment="1">
      <alignment horizontal="center" vertical="center" wrapText="1"/>
    </xf>
    <xf numFmtId="3" fontId="13" fillId="4" borderId="133" xfId="1" applyNumberFormat="1" applyFont="1" applyFill="1" applyBorder="1" applyAlignment="1">
      <alignment horizontal="center" wrapText="1"/>
    </xf>
    <xf numFmtId="0" fontId="13" fillId="4" borderId="134" xfId="1" applyFont="1" applyFill="1" applyBorder="1" applyAlignment="1">
      <alignment horizontal="center" wrapText="1"/>
    </xf>
    <xf numFmtId="3" fontId="16" fillId="4" borderId="160" xfId="1" applyNumberFormat="1" applyFont="1" applyFill="1" applyBorder="1" applyAlignment="1">
      <alignment wrapText="1"/>
    </xf>
    <xf numFmtId="3" fontId="16" fillId="4" borderId="134" xfId="1" applyNumberFormat="1" applyFont="1" applyFill="1" applyBorder="1" applyAlignment="1">
      <alignment wrapText="1"/>
    </xf>
    <xf numFmtId="3" fontId="16" fillId="0" borderId="134" xfId="1" applyNumberFormat="1" applyFont="1" applyFill="1" applyBorder="1" applyAlignment="1">
      <alignment wrapText="1"/>
    </xf>
    <xf numFmtId="3" fontId="16" fillId="0" borderId="161" xfId="1" applyNumberFormat="1" applyFont="1" applyFill="1" applyBorder="1" applyAlignment="1">
      <alignment wrapText="1"/>
    </xf>
    <xf numFmtId="3" fontId="13" fillId="0" borderId="164" xfId="1" applyNumberFormat="1" applyFont="1" applyFill="1" applyBorder="1" applyAlignment="1">
      <alignment horizontal="center" wrapText="1"/>
    </xf>
    <xf numFmtId="0" fontId="23" fillId="0" borderId="137" xfId="1" applyFont="1" applyFill="1" applyBorder="1" applyAlignment="1">
      <alignment wrapText="1"/>
    </xf>
    <xf numFmtId="0" fontId="23" fillId="0" borderId="139" xfId="1" applyFont="1" applyFill="1" applyBorder="1" applyAlignment="1">
      <alignment wrapText="1"/>
    </xf>
    <xf numFmtId="3" fontId="13" fillId="4" borderId="156" xfId="1" applyNumberFormat="1" applyFont="1" applyFill="1" applyBorder="1" applyAlignment="1">
      <alignment horizontal="center" wrapText="1"/>
    </xf>
    <xf numFmtId="0" fontId="13" fillId="4" borderId="165" xfId="1" applyFont="1" applyFill="1" applyBorder="1" applyAlignment="1">
      <alignment horizontal="center" wrapText="1"/>
    </xf>
    <xf numFmtId="0" fontId="13" fillId="4" borderId="164" xfId="1" applyFont="1" applyFill="1" applyBorder="1" applyAlignment="1">
      <alignment horizontal="center" wrapText="1"/>
    </xf>
    <xf numFmtId="0" fontId="13" fillId="4" borderId="163" xfId="1" applyFont="1" applyFill="1" applyBorder="1" applyAlignment="1">
      <alignment horizontal="center" wrapText="1"/>
    </xf>
    <xf numFmtId="0" fontId="13" fillId="0" borderId="133" xfId="1" applyFont="1" applyFill="1" applyBorder="1" applyAlignment="1">
      <alignment vertical="center" wrapText="1"/>
    </xf>
    <xf numFmtId="0" fontId="13" fillId="0" borderId="134" xfId="1" applyFont="1" applyFill="1" applyBorder="1" applyAlignment="1">
      <alignment vertical="center" wrapText="1"/>
    </xf>
    <xf numFmtId="0" fontId="16" fillId="0" borderId="166" xfId="1" applyFont="1" applyFill="1" applyBorder="1" applyAlignment="1">
      <alignment horizontal="center" wrapText="1"/>
    </xf>
    <xf numFmtId="3" fontId="16" fillId="0" borderId="135" xfId="1" applyNumberFormat="1" applyFont="1" applyFill="1" applyBorder="1" applyAlignment="1">
      <alignment wrapText="1"/>
    </xf>
    <xf numFmtId="0" fontId="16" fillId="0" borderId="0" xfId="1" applyFont="1" applyFill="1" applyBorder="1" applyAlignment="1">
      <alignment wrapText="1"/>
    </xf>
    <xf numFmtId="3" fontId="16" fillId="0" borderId="0" xfId="1" applyNumberFormat="1" applyFont="1" applyFill="1" applyBorder="1" applyAlignment="1">
      <alignment wrapText="1"/>
    </xf>
    <xf numFmtId="3" fontId="16" fillId="0" borderId="0" xfId="1" applyNumberFormat="1" applyFont="1" applyBorder="1" applyAlignment="1">
      <alignment wrapText="1"/>
    </xf>
    <xf numFmtId="0" fontId="23" fillId="0" borderId="0" xfId="1" applyFont="1" applyBorder="1" applyAlignment="1">
      <alignment wrapText="1"/>
    </xf>
    <xf numFmtId="0" fontId="23" fillId="0" borderId="167" xfId="1" applyFont="1" applyBorder="1" applyAlignment="1">
      <alignment wrapText="1"/>
    </xf>
    <xf numFmtId="0" fontId="23" fillId="0" borderId="167" xfId="1" applyFont="1" applyFill="1" applyBorder="1" applyAlignment="1">
      <alignment wrapText="1"/>
    </xf>
    <xf numFmtId="0" fontId="1" fillId="0" borderId="0" xfId="1" applyBorder="1" applyAlignment="1">
      <alignment wrapText="1"/>
    </xf>
    <xf numFmtId="0" fontId="16" fillId="0" borderId="0" xfId="1" applyFont="1" applyBorder="1" applyAlignment="1">
      <alignment wrapText="1"/>
    </xf>
    <xf numFmtId="0" fontId="16" fillId="7" borderId="0" xfId="1" applyFont="1" applyFill="1" applyBorder="1" applyAlignment="1">
      <alignment wrapText="1"/>
    </xf>
    <xf numFmtId="3" fontId="16" fillId="7" borderId="0" xfId="1" applyNumberFormat="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4" applyNumberFormat="1"/>
    <xf numFmtId="1" fontId="1" fillId="0" borderId="0" xfId="4" applyNumberFormat="1"/>
    <xf numFmtId="0" fontId="2" fillId="0" borderId="17" xfId="1" applyFont="1" applyFill="1" applyBorder="1" applyAlignment="1" applyProtection="1">
      <alignment horizontal="center" vertical="center" wrapText="1"/>
    </xf>
    <xf numFmtId="0" fontId="2" fillId="0" borderId="6" xfId="1" applyFont="1" applyFill="1" applyBorder="1" applyAlignment="1">
      <alignment horizontal="center" vertical="center" wrapText="1"/>
    </xf>
    <xf numFmtId="0" fontId="2" fillId="0" borderId="0" xfId="1" applyFont="1" applyAlignment="1">
      <alignment horizontal="left" vertical="center"/>
    </xf>
    <xf numFmtId="0" fontId="5" fillId="0" borderId="0" xfId="1" applyFont="1" applyFill="1" applyAlignment="1">
      <alignment horizontal="left" vertical="center"/>
    </xf>
    <xf numFmtId="0" fontId="13" fillId="0" borderId="0" xfId="1" applyFont="1" applyAlignment="1">
      <alignment horizontal="center" vertical="center"/>
    </xf>
    <xf numFmtId="0" fontId="2" fillId="0" borderId="18" xfId="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0" xfId="1" applyFont="1" applyFill="1" applyAlignment="1">
      <alignment horizontal="left" vertical="center"/>
    </xf>
    <xf numFmtId="0" fontId="13" fillId="0" borderId="0" xfId="1" applyFont="1" applyFill="1" applyAlignment="1">
      <alignment horizontal="center" vertical="center"/>
    </xf>
    <xf numFmtId="0" fontId="2" fillId="0" borderId="6" xfId="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3" fontId="2" fillId="0" borderId="6" xfId="1" applyNumberFormat="1" applyFont="1" applyFill="1" applyBorder="1" applyAlignment="1">
      <alignment horizontal="center" vertical="center" wrapText="1"/>
    </xf>
    <xf numFmtId="0" fontId="5" fillId="0" borderId="6" xfId="1" applyFont="1" applyFill="1" applyBorder="1" applyAlignment="1" applyProtection="1">
      <alignment horizontal="center" vertical="center" wrapText="1"/>
      <protection locked="0"/>
    </xf>
    <xf numFmtId="0" fontId="2" fillId="0" borderId="0" xfId="4" applyFont="1"/>
    <xf numFmtId="0" fontId="2" fillId="0" borderId="0" xfId="4" applyFont="1" applyAlignment="1"/>
    <xf numFmtId="0" fontId="26" fillId="0" borderId="0" xfId="4" applyFont="1" applyAlignment="1"/>
    <xf numFmtId="0" fontId="2" fillId="0" borderId="0" xfId="4" quotePrefix="1" applyFont="1" applyAlignment="1"/>
    <xf numFmtId="0" fontId="13" fillId="0" borderId="0" xfId="4" applyFont="1" applyAlignment="1">
      <alignment horizontal="center"/>
    </xf>
    <xf numFmtId="3" fontId="5" fillId="0" borderId="6" xfId="4" applyNumberFormat="1" applyFont="1" applyFill="1" applyBorder="1" applyAlignment="1">
      <alignment wrapText="1"/>
    </xf>
    <xf numFmtId="0" fontId="2" fillId="0" borderId="110" xfId="4" applyFont="1" applyFill="1" applyBorder="1" applyAlignment="1">
      <alignment horizontal="center" vertical="center" wrapText="1"/>
    </xf>
    <xf numFmtId="3" fontId="5" fillId="0" borderId="6" xfId="4" applyNumberFormat="1" applyFont="1" applyFill="1" applyBorder="1" applyAlignment="1">
      <alignment horizontal="center" vertical="center" wrapText="1"/>
    </xf>
    <xf numFmtId="3" fontId="12" fillId="0" borderId="6" xfId="4" applyNumberFormat="1" applyFont="1" applyFill="1" applyBorder="1" applyAlignment="1">
      <alignment vertical="center" wrapText="1"/>
    </xf>
    <xf numFmtId="0" fontId="19" fillId="0" borderId="6" xfId="4" applyFont="1" applyFill="1" applyBorder="1" applyAlignment="1">
      <alignment horizontal="center" vertical="center" wrapText="1"/>
    </xf>
    <xf numFmtId="3" fontId="2" fillId="0" borderId="6" xfId="4" applyNumberFormat="1" applyFont="1" applyFill="1" applyBorder="1" applyAlignment="1">
      <alignment wrapText="1"/>
    </xf>
    <xf numFmtId="3" fontId="2" fillId="0" borderId="6" xfId="4" applyNumberFormat="1" applyFont="1" applyFill="1" applyBorder="1" applyAlignment="1">
      <alignment horizontal="center" vertical="center" wrapText="1"/>
    </xf>
    <xf numFmtId="0" fontId="19" fillId="0" borderId="18" xfId="4" applyFont="1" applyFill="1" applyBorder="1" applyAlignment="1">
      <alignment horizontal="center" vertical="center" wrapText="1"/>
    </xf>
    <xf numFmtId="0" fontId="2" fillId="0" borderId="6" xfId="4" applyFont="1" applyFill="1" applyBorder="1" applyAlignment="1">
      <alignment horizontal="center" vertical="center" wrapText="1"/>
    </xf>
    <xf numFmtId="3" fontId="2" fillId="0" borderId="6" xfId="4" applyNumberFormat="1" applyFont="1" applyFill="1" applyBorder="1" applyAlignment="1">
      <alignment horizontal="left" vertical="center" wrapText="1"/>
    </xf>
    <xf numFmtId="0" fontId="19" fillId="0" borderId="21" xfId="4" applyFont="1" applyFill="1" applyBorder="1" applyAlignment="1">
      <alignment horizontal="center" vertical="center" wrapText="1"/>
    </xf>
    <xf numFmtId="0" fontId="2" fillId="0" borderId="7" xfId="4" applyFont="1" applyBorder="1" applyAlignment="1" applyProtection="1">
      <alignment horizontal="left" vertical="center" wrapText="1"/>
      <protection locked="0"/>
    </xf>
    <xf numFmtId="0" fontId="2" fillId="0" borderId="58" xfId="4" applyFont="1" applyBorder="1" applyAlignment="1" applyProtection="1">
      <alignment horizontal="left" vertical="center" wrapText="1"/>
      <protection locked="0"/>
    </xf>
    <xf numFmtId="3" fontId="2" fillId="0" borderId="21" xfId="4" applyNumberFormat="1" applyFont="1" applyFill="1" applyBorder="1" applyAlignment="1">
      <alignment horizontal="center" vertical="center" wrapText="1"/>
    </xf>
    <xf numFmtId="0" fontId="2" fillId="0" borderId="0" xfId="4" applyFont="1" applyFill="1" applyBorder="1" applyAlignment="1">
      <alignment wrapText="1"/>
    </xf>
    <xf numFmtId="3" fontId="2" fillId="0" borderId="6" xfId="4" applyNumberFormat="1" applyFont="1" applyFill="1" applyBorder="1" applyAlignment="1">
      <alignment horizontal="right" vertical="center" wrapText="1"/>
    </xf>
    <xf numFmtId="0" fontId="2" fillId="0" borderId="6" xfId="4" applyFont="1" applyBorder="1" applyAlignment="1" applyProtection="1">
      <alignment horizontal="left" vertical="center" wrapText="1"/>
      <protection locked="0"/>
    </xf>
    <xf numFmtId="3" fontId="27" fillId="0" borderId="6" xfId="4" applyNumberFormat="1" applyFont="1" applyFill="1" applyBorder="1" applyAlignment="1">
      <alignment horizontal="right" vertical="center" wrapText="1"/>
    </xf>
    <xf numFmtId="3" fontId="12" fillId="0" borderId="6" xfId="4" applyNumberFormat="1" applyFont="1" applyFill="1" applyBorder="1" applyAlignment="1">
      <alignment horizontal="right" vertical="center" wrapText="1"/>
    </xf>
    <xf numFmtId="0" fontId="2" fillId="0" borderId="0" xfId="4" applyFont="1" applyFill="1" applyBorder="1" applyAlignment="1" applyProtection="1">
      <alignment horizontal="center" vertical="center" wrapText="1"/>
      <protection locked="0"/>
    </xf>
    <xf numFmtId="3" fontId="5" fillId="0" borderId="0" xfId="4" applyNumberFormat="1" applyFont="1" applyFill="1" applyBorder="1" applyAlignment="1" applyProtection="1">
      <alignment horizontal="center" vertical="center" wrapText="1"/>
      <protection locked="0"/>
    </xf>
    <xf numFmtId="3" fontId="2" fillId="0" borderId="0" xfId="4" applyNumberFormat="1" applyFont="1" applyFill="1" applyBorder="1" applyAlignment="1" applyProtection="1">
      <alignment vertical="center" wrapText="1"/>
      <protection locked="0"/>
    </xf>
    <xf numFmtId="3" fontId="2" fillId="0" borderId="0" xfId="4" applyNumberFormat="1" applyFont="1" applyFill="1" applyBorder="1" applyAlignment="1" applyProtection="1">
      <alignment horizontal="center" vertical="center" wrapText="1"/>
      <protection locked="0"/>
    </xf>
    <xf numFmtId="0" fontId="2" fillId="0" borderId="6" xfId="4" applyFont="1" applyFill="1" applyBorder="1" applyAlignment="1" applyProtection="1">
      <alignment horizontal="center" vertical="center" wrapText="1"/>
      <protection locked="0"/>
    </xf>
    <xf numFmtId="3" fontId="5" fillId="0" borderId="6" xfId="4" applyNumberFormat="1" applyFont="1" applyFill="1" applyBorder="1" applyAlignment="1" applyProtection="1">
      <alignment horizontal="center" vertical="center" wrapText="1"/>
      <protection locked="0"/>
    </xf>
    <xf numFmtId="3" fontId="2" fillId="0" borderId="6" xfId="4" applyNumberFormat="1" applyFont="1" applyFill="1" applyBorder="1" applyAlignment="1" applyProtection="1">
      <alignment vertical="center" wrapText="1"/>
      <protection locked="0"/>
    </xf>
    <xf numFmtId="3" fontId="2" fillId="0" borderId="6" xfId="4" applyNumberFormat="1" applyFont="1" applyFill="1" applyBorder="1" applyAlignment="1" applyProtection="1">
      <alignment horizontal="center" vertical="center" wrapText="1"/>
      <protection locked="0"/>
    </xf>
    <xf numFmtId="0" fontId="2" fillId="0" borderId="0" xfId="7" applyFont="1"/>
    <xf numFmtId="0" fontId="2" fillId="0" borderId="0" xfId="5" applyFont="1" applyFill="1" applyAlignment="1">
      <alignment horizontal="right" vertical="center"/>
    </xf>
    <xf numFmtId="3" fontId="2" fillId="0" borderId="6" xfId="1" applyNumberFormat="1" applyFont="1" applyFill="1" applyBorder="1" applyAlignment="1">
      <alignment vertical="center" wrapText="1"/>
    </xf>
    <xf numFmtId="0" fontId="2" fillId="0" borderId="6" xfId="1" applyFont="1" applyFill="1" applyBorder="1" applyAlignment="1">
      <alignment horizontal="center" vertical="center"/>
    </xf>
    <xf numFmtId="1" fontId="5" fillId="0" borderId="6" xfId="1" applyNumberFormat="1" applyFont="1" applyFill="1" applyBorder="1" applyAlignment="1" applyProtection="1">
      <alignment horizontal="center" vertical="center" wrapText="1"/>
      <protection locked="0"/>
    </xf>
    <xf numFmtId="3" fontId="6" fillId="0" borderId="6"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right" vertical="center" wrapText="1"/>
      <protection locked="0"/>
    </xf>
    <xf numFmtId="0" fontId="2" fillId="0" borderId="0" xfId="1" applyFont="1" applyFill="1" applyBorder="1" applyAlignment="1" applyProtection="1">
      <alignment vertical="center" wrapText="1"/>
      <protection locked="0"/>
    </xf>
    <xf numFmtId="1" fontId="2" fillId="0" borderId="0" xfId="1" applyNumberFormat="1" applyFont="1" applyFill="1" applyBorder="1" applyAlignment="1" applyProtection="1">
      <alignment vertical="center" wrapText="1"/>
      <protection locked="0"/>
    </xf>
    <xf numFmtId="3" fontId="2" fillId="0" borderId="18" xfId="1" applyNumberFormat="1" applyFont="1" applyFill="1" applyBorder="1" applyAlignment="1">
      <alignment vertical="center" wrapText="1"/>
    </xf>
    <xf numFmtId="3" fontId="5" fillId="0" borderId="18" xfId="1" applyNumberFormat="1" applyFont="1" applyFill="1" applyBorder="1" applyAlignment="1">
      <alignment vertical="center" wrapText="1"/>
    </xf>
    <xf numFmtId="0" fontId="2" fillId="0" borderId="6" xfId="1" applyFont="1" applyFill="1" applyBorder="1" applyAlignment="1" applyProtection="1">
      <alignment horizontal="center" vertical="center"/>
      <protection locked="0"/>
    </xf>
    <xf numFmtId="1" fontId="5" fillId="0" borderId="6" xfId="8" applyNumberFormat="1" applyFont="1" applyFill="1" applyBorder="1" applyAlignment="1" applyProtection="1">
      <alignment horizontal="center" vertical="center" wrapText="1"/>
      <protection locked="0"/>
    </xf>
    <xf numFmtId="3" fontId="2" fillId="0" borderId="6" xfId="8" applyNumberFormat="1" applyFont="1" applyFill="1" applyBorder="1" applyAlignment="1" applyProtection="1">
      <alignment vertical="center" wrapText="1"/>
      <protection locked="0"/>
    </xf>
    <xf numFmtId="0" fontId="2" fillId="0" borderId="0" xfId="8" applyFont="1" applyFill="1" applyBorder="1" applyAlignment="1" applyProtection="1">
      <alignment horizontal="right" vertical="center" wrapText="1"/>
      <protection locked="0"/>
    </xf>
    <xf numFmtId="0" fontId="2" fillId="0" borderId="0" xfId="8" applyFont="1" applyFill="1" applyBorder="1" applyAlignment="1" applyProtection="1">
      <alignment horizontal="left" vertical="center" wrapText="1"/>
      <protection locked="0"/>
    </xf>
    <xf numFmtId="1" fontId="2" fillId="0" borderId="0" xfId="8" applyNumberFormat="1" applyFont="1" applyFill="1" applyBorder="1" applyAlignment="1" applyProtection="1">
      <alignment vertical="center" wrapText="1"/>
      <protection locked="0"/>
    </xf>
    <xf numFmtId="3" fontId="2" fillId="0" borderId="0" xfId="8" applyNumberFormat="1" applyFont="1" applyFill="1" applyBorder="1" applyAlignment="1" applyProtection="1">
      <alignment vertical="center" wrapText="1"/>
      <protection locked="0"/>
    </xf>
    <xf numFmtId="0" fontId="5" fillId="0" borderId="62" xfId="1" applyFont="1" applyFill="1" applyBorder="1" applyAlignment="1">
      <alignment horizontal="left" vertical="center"/>
    </xf>
    <xf numFmtId="3" fontId="28" fillId="0" borderId="62" xfId="1" applyNumberFormat="1" applyFont="1" applyFill="1" applyBorder="1" applyAlignment="1" applyProtection="1">
      <alignment vertical="center" wrapText="1"/>
      <protection locked="0"/>
    </xf>
    <xf numFmtId="3" fontId="5" fillId="0" borderId="6" xfId="1" applyNumberFormat="1" applyFont="1" applyFill="1" applyBorder="1" applyAlignment="1">
      <alignment horizontal="center" vertical="center" wrapText="1"/>
    </xf>
    <xf numFmtId="3" fontId="2" fillId="0" borderId="6" xfId="8" applyNumberFormat="1" applyFont="1" applyFill="1" applyBorder="1" applyAlignment="1" applyProtection="1">
      <alignment horizontal="left" vertical="top" wrapText="1"/>
      <protection locked="0"/>
    </xf>
    <xf numFmtId="3" fontId="6" fillId="0" borderId="18" xfId="8" applyNumberFormat="1" applyFont="1" applyFill="1" applyBorder="1" applyAlignment="1" applyProtection="1">
      <alignment horizontal="left" vertical="top" wrapText="1"/>
      <protection locked="0"/>
    </xf>
    <xf numFmtId="0" fontId="5" fillId="0" borderId="6" xfId="1" applyFont="1" applyFill="1" applyBorder="1" applyAlignment="1">
      <alignment horizontal="center" vertical="center"/>
    </xf>
    <xf numFmtId="3" fontId="2" fillId="0" borderId="6" xfId="1" applyNumberFormat="1" applyFont="1" applyFill="1" applyBorder="1" applyAlignment="1">
      <alignment vertical="center"/>
    </xf>
    <xf numFmtId="3" fontId="5" fillId="0" borderId="6" xfId="1" applyNumberFormat="1" applyFont="1" applyFill="1" applyBorder="1" applyAlignment="1">
      <alignment vertical="center"/>
    </xf>
    <xf numFmtId="3" fontId="2" fillId="0" borderId="18" xfId="1" applyNumberFormat="1" applyFont="1" applyFill="1" applyBorder="1" applyAlignment="1" applyProtection="1">
      <alignment vertical="center" wrapText="1"/>
      <protection locked="0"/>
    </xf>
    <xf numFmtId="0" fontId="2" fillId="0" borderId="61" xfId="1" applyFont="1" applyFill="1" applyBorder="1" applyAlignment="1" applyProtection="1">
      <alignment horizontal="center" vertical="center" wrapText="1"/>
      <protection locked="0"/>
    </xf>
    <xf numFmtId="0" fontId="2" fillId="0" borderId="61" xfId="1" applyFont="1" applyFill="1" applyBorder="1" applyAlignment="1" applyProtection="1">
      <alignment horizontal="left" vertical="center" wrapText="1"/>
      <protection locked="0"/>
    </xf>
    <xf numFmtId="1" fontId="2" fillId="0" borderId="61" xfId="1" applyNumberFormat="1" applyFont="1" applyFill="1" applyBorder="1" applyAlignment="1" applyProtection="1">
      <alignment vertical="center" wrapText="1"/>
      <protection locked="0"/>
    </xf>
    <xf numFmtId="3" fontId="2" fillId="0" borderId="61" xfId="1" applyNumberFormat="1" applyFont="1" applyFill="1" applyBorder="1" applyAlignment="1" applyProtection="1">
      <alignment vertical="center" wrapText="1"/>
      <protection locked="0"/>
    </xf>
    <xf numFmtId="3" fontId="2" fillId="0" borderId="61" xfId="1" applyNumberFormat="1" applyFont="1" applyFill="1" applyBorder="1" applyAlignment="1" applyProtection="1">
      <alignment horizontal="center" vertical="center" wrapText="1"/>
      <protection locked="0"/>
    </xf>
    <xf numFmtId="0" fontId="2" fillId="0" borderId="0" xfId="1" applyFont="1" applyFill="1" applyBorder="1" applyAlignment="1">
      <alignment horizontal="left" vertical="center"/>
    </xf>
    <xf numFmtId="0" fontId="2" fillId="0" borderId="6" xfId="1" applyFont="1" applyFill="1" applyBorder="1" applyAlignment="1">
      <alignment vertical="center"/>
    </xf>
    <xf numFmtId="0" fontId="2" fillId="0" borderId="61" xfId="1" applyFont="1" applyFill="1" applyBorder="1" applyAlignment="1" applyProtection="1">
      <alignment horizontal="right" vertical="center" wrapText="1"/>
      <protection locked="0"/>
    </xf>
    <xf numFmtId="3" fontId="2" fillId="0" borderId="6" xfId="1" applyNumberFormat="1" applyFont="1" applyFill="1" applyBorder="1" applyAlignment="1" applyProtection="1">
      <alignment horizontal="left" vertical="top" wrapText="1"/>
      <protection locked="0"/>
    </xf>
    <xf numFmtId="0" fontId="2" fillId="0" borderId="61" xfId="1" applyFont="1" applyFill="1" applyBorder="1" applyAlignment="1">
      <alignment vertical="center" wrapText="1"/>
    </xf>
    <xf numFmtId="3" fontId="2" fillId="0" borderId="18" xfId="1" applyNumberFormat="1" applyFont="1" applyFill="1" applyBorder="1" applyAlignment="1">
      <alignment horizontal="center" vertical="center" wrapText="1"/>
    </xf>
    <xf numFmtId="3" fontId="6" fillId="0" borderId="6" xfId="1" applyNumberFormat="1" applyFont="1" applyFill="1" applyBorder="1" applyAlignment="1">
      <alignment horizontal="left" vertical="top" wrapText="1"/>
    </xf>
    <xf numFmtId="3" fontId="2" fillId="0" borderId="6" xfId="1" applyNumberFormat="1" applyFont="1" applyFill="1" applyBorder="1"/>
    <xf numFmtId="3" fontId="2" fillId="0" borderId="6" xfId="1" applyNumberFormat="1" applyFont="1" applyFill="1" applyBorder="1" applyAlignment="1">
      <alignment wrapText="1"/>
    </xf>
    <xf numFmtId="1" fontId="5" fillId="0" borderId="0" xfId="1" applyNumberFormat="1" applyFont="1" applyFill="1" applyBorder="1" applyAlignment="1" applyProtection="1">
      <alignment vertical="center" wrapText="1"/>
      <protection locked="0"/>
    </xf>
    <xf numFmtId="3" fontId="2" fillId="0" borderId="93" xfId="1" applyNumberFormat="1" applyFont="1" applyFill="1" applyBorder="1" applyAlignment="1" applyProtection="1">
      <alignment vertical="center" wrapText="1"/>
      <protection locked="0"/>
    </xf>
    <xf numFmtId="3" fontId="2" fillId="0" borderId="6" xfId="1" applyNumberFormat="1" applyFont="1" applyFill="1" applyBorder="1" applyAlignment="1">
      <alignment horizontal="left" vertical="center" wrapText="1"/>
    </xf>
    <xf numFmtId="3" fontId="6" fillId="0" borderId="6" xfId="1" applyNumberFormat="1" applyFont="1" applyFill="1" applyBorder="1" applyAlignment="1">
      <alignment horizontal="left" vertical="center" wrapText="1"/>
    </xf>
    <xf numFmtId="0" fontId="2" fillId="0" borderId="18" xfId="1" applyFont="1" applyFill="1" applyBorder="1" applyAlignment="1" applyProtection="1">
      <alignment horizontal="center" vertical="center"/>
      <protection locked="0"/>
    </xf>
    <xf numFmtId="0" fontId="2" fillId="0" borderId="0" xfId="1" applyFont="1" applyFill="1" applyBorder="1" applyAlignment="1" applyProtection="1">
      <alignment horizontal="center" vertical="center"/>
      <protection locked="0"/>
    </xf>
    <xf numFmtId="0" fontId="2" fillId="0" borderId="61" xfId="1" applyFont="1" applyFill="1" applyBorder="1" applyAlignment="1" applyProtection="1">
      <alignment horizontal="center" vertical="top" wrapText="1"/>
      <protection locked="0"/>
    </xf>
    <xf numFmtId="0" fontId="2" fillId="0" borderId="61" xfId="1" applyFont="1" applyFill="1" applyBorder="1" applyAlignment="1" applyProtection="1">
      <alignment horizontal="left" vertical="top" wrapText="1"/>
      <protection locked="0"/>
    </xf>
    <xf numFmtId="1" fontId="2" fillId="0" borderId="61" xfId="1" applyNumberFormat="1" applyFont="1" applyFill="1" applyBorder="1" applyAlignment="1" applyProtection="1">
      <alignment wrapText="1"/>
      <protection locked="0"/>
    </xf>
    <xf numFmtId="3" fontId="2" fillId="0" borderId="61" xfId="1" applyNumberFormat="1" applyFont="1" applyFill="1" applyBorder="1" applyAlignment="1" applyProtection="1">
      <alignment wrapText="1"/>
      <protection locked="0"/>
    </xf>
    <xf numFmtId="0" fontId="2" fillId="0" borderId="0" xfId="1" applyFont="1" applyFill="1" applyBorder="1" applyAlignment="1">
      <alignment horizontal="left"/>
    </xf>
    <xf numFmtId="0" fontId="5" fillId="0" borderId="62" xfId="1" applyFont="1" applyFill="1" applyBorder="1" applyAlignment="1">
      <alignment horizontal="left"/>
    </xf>
    <xf numFmtId="1" fontId="5" fillId="0" borderId="6" xfId="1" applyNumberFormat="1" applyFont="1" applyFill="1" applyBorder="1" applyAlignment="1" applyProtection="1">
      <alignment vertical="center" wrapText="1"/>
      <protection locked="0"/>
    </xf>
    <xf numFmtId="0" fontId="19" fillId="0" borderId="0" xfId="1" applyFont="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0" fillId="0" borderId="0" xfId="0" applyAlignment="1">
      <alignment vertical="center"/>
    </xf>
    <xf numFmtId="0" fontId="4" fillId="0" borderId="0" xfId="0" applyFont="1" applyAlignment="1">
      <alignment vertical="center"/>
    </xf>
    <xf numFmtId="0" fontId="4" fillId="0" borderId="0" xfId="0" applyFont="1" applyFill="1" applyAlignment="1">
      <alignment vertical="center"/>
    </xf>
    <xf numFmtId="0" fontId="2" fillId="0" borderId="0" xfId="1" applyFont="1" applyAlignment="1">
      <alignment horizontal="center" vertical="center"/>
    </xf>
    <xf numFmtId="0" fontId="2" fillId="0" borderId="17" xfId="1" applyFont="1" applyFill="1" applyBorder="1" applyAlignment="1" applyProtection="1">
      <alignment horizontal="center" vertical="center" wrapText="1"/>
    </xf>
    <xf numFmtId="0" fontId="13" fillId="0" borderId="0" xfId="1" applyFont="1" applyAlignment="1">
      <alignment horizontal="center" vertical="center"/>
    </xf>
    <xf numFmtId="0" fontId="2" fillId="0" borderId="18" xfId="1" applyFont="1" applyFill="1" applyBorder="1" applyAlignment="1" applyProtection="1">
      <alignment horizontal="center" vertical="center" wrapText="1"/>
      <protection locked="0"/>
    </xf>
    <xf numFmtId="3" fontId="2" fillId="0" borderId="49" xfId="1" applyNumberFormat="1" applyFont="1" applyFill="1" applyBorder="1" applyAlignment="1" applyProtection="1">
      <alignment horizontal="center" vertical="center" wrapText="1"/>
      <protection locked="0"/>
    </xf>
    <xf numFmtId="0" fontId="2" fillId="0" borderId="6" xfId="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0" fontId="29" fillId="0" borderId="0" xfId="1" applyFont="1" applyAlignment="1">
      <alignment vertical="center"/>
    </xf>
    <xf numFmtId="0" fontId="12" fillId="0" borderId="0" xfId="1" applyFont="1" applyAlignment="1">
      <alignment horizontal="left" vertical="center"/>
    </xf>
    <xf numFmtId="0" fontId="17" fillId="0" borderId="0" xfId="8" applyAlignment="1">
      <alignment vertical="center"/>
    </xf>
    <xf numFmtId="0" fontId="2" fillId="0" borderId="0" xfId="1" applyFont="1" applyAlignment="1">
      <alignment horizontal="center" vertical="center" wrapText="1"/>
    </xf>
    <xf numFmtId="0" fontId="2" fillId="0" borderId="0" xfId="1" applyFont="1" applyBorder="1" applyAlignment="1">
      <alignment horizontal="left" vertical="center"/>
    </xf>
    <xf numFmtId="0" fontId="4" fillId="0" borderId="0" xfId="0" applyFont="1" applyProtection="1">
      <protection locked="0"/>
    </xf>
    <xf numFmtId="0" fontId="4" fillId="0" borderId="0" xfId="0" applyFont="1"/>
    <xf numFmtId="3" fontId="2" fillId="0" borderId="15" xfId="1" applyNumberFormat="1" applyFont="1" applyFill="1" applyBorder="1" applyAlignment="1" applyProtection="1">
      <alignment horizontal="center" vertical="center"/>
    </xf>
    <xf numFmtId="0" fontId="2" fillId="0" borderId="67" xfId="1" applyFont="1" applyFill="1" applyBorder="1" applyAlignment="1" applyProtection="1">
      <alignment horizontal="center" vertical="center" wrapText="1"/>
    </xf>
    <xf numFmtId="0" fontId="2" fillId="0" borderId="34" xfId="1" applyFont="1" applyFill="1" applyBorder="1" applyAlignment="1" applyProtection="1">
      <alignment horizontal="center" vertical="center" wrapText="1"/>
    </xf>
    <xf numFmtId="49" fontId="2" fillId="0" borderId="14" xfId="1" applyNumberFormat="1" applyFont="1" applyFill="1" applyBorder="1" applyAlignment="1" applyProtection="1">
      <alignment horizontal="center" vertical="center"/>
    </xf>
    <xf numFmtId="49" fontId="2" fillId="0" borderId="15" xfId="1" applyNumberFormat="1" applyFont="1" applyFill="1" applyBorder="1" applyAlignment="1" applyProtection="1">
      <alignment horizontal="center" vertical="center"/>
    </xf>
    <xf numFmtId="49" fontId="2" fillId="0" borderId="16" xfId="1" applyNumberFormat="1" applyFont="1" applyFill="1" applyBorder="1" applyAlignment="1" applyProtection="1">
      <alignment horizontal="center" vertical="center"/>
    </xf>
    <xf numFmtId="49" fontId="3" fillId="2" borderId="2" xfId="1" applyNumberFormat="1" applyFont="1" applyFill="1" applyBorder="1" applyAlignment="1" applyProtection="1">
      <alignment horizontal="center" vertical="center"/>
    </xf>
    <xf numFmtId="49" fontId="3" fillId="2" borderId="3" xfId="1" applyNumberFormat="1" applyFont="1" applyFill="1" applyBorder="1" applyAlignment="1" applyProtection="1">
      <alignment horizontal="center" vertical="center"/>
    </xf>
    <xf numFmtId="49" fontId="3" fillId="2" borderId="4" xfId="1" applyNumberFormat="1" applyFont="1" applyFill="1" applyBorder="1" applyAlignment="1" applyProtection="1">
      <alignment horizontal="center" vertical="center"/>
    </xf>
    <xf numFmtId="49" fontId="5" fillId="2" borderId="7" xfId="1" applyNumberFormat="1" applyFont="1" applyFill="1" applyBorder="1" applyAlignment="1" applyProtection="1">
      <alignment horizontal="center" vertical="center" wrapText="1"/>
      <protection locked="0"/>
    </xf>
    <xf numFmtId="49" fontId="5" fillId="2" borderId="8" xfId="1" applyNumberFormat="1" applyFont="1" applyFill="1" applyBorder="1" applyAlignment="1" applyProtection="1">
      <alignment horizontal="center" vertical="center" wrapText="1"/>
      <protection locked="0"/>
    </xf>
    <xf numFmtId="49" fontId="2" fillId="2" borderId="7" xfId="1" applyNumberFormat="1" applyFont="1" applyFill="1" applyBorder="1" applyAlignment="1" applyProtection="1">
      <alignment horizontal="center" vertical="center"/>
      <protection locked="0"/>
    </xf>
    <xf numFmtId="49" fontId="2" fillId="2" borderId="8" xfId="1" applyNumberFormat="1" applyFont="1" applyFill="1" applyBorder="1" applyAlignment="1" applyProtection="1">
      <alignment horizontal="center" vertical="center"/>
      <protection locked="0"/>
    </xf>
    <xf numFmtId="0" fontId="2" fillId="0" borderId="7" xfId="1" applyFont="1" applyBorder="1" applyAlignment="1" applyProtection="1">
      <alignment horizontal="center" vertical="center"/>
      <protection locked="0"/>
    </xf>
    <xf numFmtId="0" fontId="2" fillId="0" borderId="8" xfId="1" applyFont="1" applyBorder="1" applyAlignment="1" applyProtection="1">
      <alignment horizontal="center" vertical="center"/>
      <protection locked="0"/>
    </xf>
    <xf numFmtId="49" fontId="2" fillId="2" borderId="11" xfId="1" applyNumberFormat="1" applyFont="1" applyFill="1" applyBorder="1" applyAlignment="1" applyProtection="1">
      <alignment horizontal="center" vertical="center"/>
      <protection locked="0"/>
    </xf>
    <xf numFmtId="49" fontId="2" fillId="2" borderId="12" xfId="1" applyNumberFormat="1" applyFont="1" applyFill="1" applyBorder="1" applyAlignment="1" applyProtection="1">
      <alignment horizontal="center" vertical="center"/>
      <protection locked="0"/>
    </xf>
    <xf numFmtId="0" fontId="2" fillId="0" borderId="67" xfId="1" applyFont="1" applyFill="1" applyBorder="1" applyAlignment="1" applyProtection="1">
      <alignment horizontal="center" vertical="center" textRotation="90" wrapText="1"/>
    </xf>
    <xf numFmtId="0" fontId="2" fillId="0" borderId="34" xfId="1" applyFont="1" applyFill="1" applyBorder="1" applyAlignment="1" applyProtection="1">
      <alignment horizontal="center" vertical="center" textRotation="90" wrapText="1"/>
    </xf>
    <xf numFmtId="0" fontId="2" fillId="0" borderId="93" xfId="1" applyFont="1" applyFill="1" applyBorder="1" applyAlignment="1" applyProtection="1">
      <alignment horizontal="center" vertical="center" textRotation="90" wrapText="1"/>
    </xf>
    <xf numFmtId="0" fontId="2" fillId="0" borderId="95"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2" xfId="1" applyFont="1" applyFill="1" applyBorder="1" applyAlignment="1" applyProtection="1">
      <alignment horizontal="center" vertical="center" textRotation="90" wrapText="1"/>
    </xf>
    <xf numFmtId="0" fontId="5" fillId="0" borderId="45" xfId="1" applyFont="1" applyFill="1" applyBorder="1" applyAlignment="1" applyProtection="1">
      <alignment horizontal="left" vertical="center"/>
    </xf>
    <xf numFmtId="0" fontId="5" fillId="0" borderId="69" xfId="1" applyFont="1" applyFill="1" applyBorder="1" applyAlignment="1" applyProtection="1">
      <alignment horizontal="left" vertical="center"/>
    </xf>
    <xf numFmtId="0" fontId="2" fillId="0" borderId="1" xfId="1" applyFont="1" applyFill="1" applyBorder="1" applyAlignment="1" applyProtection="1">
      <alignment horizontal="center" vertical="center" textRotation="90"/>
    </xf>
    <xf numFmtId="0" fontId="2" fillId="0" borderId="23" xfId="1" applyFont="1" applyFill="1" applyBorder="1" applyAlignment="1" applyProtection="1">
      <alignment horizontal="center" vertical="center" textRotation="90"/>
    </xf>
    <xf numFmtId="0" fontId="2" fillId="0" borderId="88" xfId="1" applyFont="1" applyFill="1" applyBorder="1" applyAlignment="1" applyProtection="1">
      <alignment horizontal="center" vertical="center" textRotation="90" wrapText="1"/>
    </xf>
    <xf numFmtId="0" fontId="2" fillId="0" borderId="86" xfId="1" applyFont="1" applyFill="1" applyBorder="1" applyAlignment="1" applyProtection="1">
      <alignment horizontal="center" vertical="center" textRotation="90" wrapText="1"/>
    </xf>
    <xf numFmtId="0" fontId="2" fillId="0" borderId="85" xfId="1" applyNumberFormat="1" applyFont="1" applyFill="1" applyBorder="1" applyAlignment="1" applyProtection="1">
      <alignment horizontal="center" vertical="center" textRotation="90" wrapText="1"/>
    </xf>
    <xf numFmtId="0" fontId="2" fillId="0" borderId="88" xfId="1" applyNumberFormat="1" applyFont="1" applyFill="1" applyBorder="1" applyAlignment="1" applyProtection="1">
      <alignment horizontal="center" vertical="center" textRotation="90" wrapText="1"/>
    </xf>
    <xf numFmtId="0" fontId="2" fillId="0" borderId="59"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5" fillId="0" borderId="71" xfId="1" applyFont="1" applyFill="1" applyBorder="1" applyAlignment="1" applyProtection="1">
      <alignment horizontal="left" vertical="center"/>
    </xf>
    <xf numFmtId="0" fontId="5" fillId="0" borderId="72" xfId="1" applyFont="1" applyFill="1" applyBorder="1" applyAlignment="1" applyProtection="1">
      <alignment horizontal="left" vertical="center"/>
    </xf>
    <xf numFmtId="49" fontId="2" fillId="0" borderId="13"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wrapText="1"/>
    </xf>
    <xf numFmtId="0" fontId="2" fillId="0" borderId="20" xfId="1" applyFont="1" applyFill="1" applyBorder="1" applyAlignment="1" applyProtection="1">
      <alignment horizontal="center" vertical="center" wrapText="1"/>
    </xf>
    <xf numFmtId="49" fontId="2" fillId="0" borderId="13" xfId="1" applyNumberFormat="1" applyFont="1" applyFill="1" applyBorder="1" applyAlignment="1" applyProtection="1">
      <alignment horizontal="center" vertical="center" wrapText="1"/>
    </xf>
    <xf numFmtId="49" fontId="2" fillId="0" borderId="17" xfId="1" applyNumberFormat="1" applyFont="1" applyFill="1" applyBorder="1" applyAlignment="1" applyProtection="1">
      <alignment horizontal="center" vertical="center" wrapText="1"/>
    </xf>
    <xf numFmtId="0" fontId="2" fillId="0" borderId="106" xfId="1" applyFont="1" applyFill="1" applyBorder="1" applyAlignment="1" applyProtection="1">
      <alignment horizontal="center" vertical="center" textRotation="90" wrapText="1"/>
    </xf>
    <xf numFmtId="0" fontId="2" fillId="0" borderId="107" xfId="1" applyFont="1" applyFill="1" applyBorder="1" applyAlignment="1" applyProtection="1">
      <alignment horizontal="center" vertical="center" textRotation="90" wrapText="1"/>
    </xf>
    <xf numFmtId="0" fontId="2" fillId="0" borderId="60" xfId="1" applyFont="1" applyFill="1" applyBorder="1" applyAlignment="1" applyProtection="1">
      <alignment horizontal="center" vertical="center" textRotation="90"/>
    </xf>
    <xf numFmtId="0" fontId="2" fillId="0" borderId="20" xfId="1" applyFont="1" applyFill="1" applyBorder="1" applyAlignment="1" applyProtection="1">
      <alignment horizontal="center" vertical="center" textRotation="90"/>
    </xf>
    <xf numFmtId="0" fontId="2" fillId="0" borderId="67" xfId="1" applyNumberFormat="1" applyFont="1" applyFill="1" applyBorder="1" applyAlignment="1" applyProtection="1">
      <alignment horizontal="center" vertical="center" textRotation="90" wrapText="1"/>
    </xf>
    <xf numFmtId="0" fontId="2" fillId="0" borderId="19" xfId="1" applyNumberFormat="1" applyFont="1" applyFill="1" applyBorder="1" applyAlignment="1" applyProtection="1">
      <alignment horizontal="center" vertical="center" textRotation="90" wrapText="1"/>
    </xf>
    <xf numFmtId="0" fontId="2" fillId="0" borderId="93" xfId="1" applyNumberFormat="1" applyFont="1" applyFill="1" applyBorder="1" applyAlignment="1" applyProtection="1">
      <alignment horizontal="center" vertical="center" textRotation="90" wrapText="1"/>
    </xf>
    <xf numFmtId="0" fontId="2" fillId="0" borderId="81" xfId="1" applyNumberFormat="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81" xfId="1" applyFont="1" applyFill="1" applyBorder="1" applyAlignment="1" applyProtection="1">
      <alignment horizontal="center" vertical="center" textRotation="90" wrapText="1"/>
    </xf>
    <xf numFmtId="0" fontId="2" fillId="0" borderId="0" xfId="1" applyFont="1" applyFill="1" applyBorder="1" applyAlignment="1" applyProtection="1">
      <alignment horizontal="center" vertical="center" textRotation="90" wrapText="1"/>
    </xf>
    <xf numFmtId="0" fontId="2" fillId="0" borderId="79" xfId="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xf>
    <xf numFmtId="0" fontId="2" fillId="0" borderId="0" xfId="1" applyNumberFormat="1" applyFont="1" applyFill="1" applyBorder="1" applyAlignment="1" applyProtection="1">
      <alignment horizontal="center" vertical="center" textRotation="90" wrapText="1"/>
    </xf>
    <xf numFmtId="0" fontId="2" fillId="0" borderId="17"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49" fontId="10" fillId="2" borderId="7" xfId="1" applyNumberFormat="1" applyFont="1" applyFill="1" applyBorder="1" applyAlignment="1" applyProtection="1">
      <alignment horizontal="center" vertical="center"/>
      <protection locked="0"/>
    </xf>
    <xf numFmtId="49" fontId="10" fillId="2" borderId="8" xfId="1" applyNumberFormat="1" applyFont="1" applyFill="1" applyBorder="1" applyAlignment="1" applyProtection="1">
      <alignment horizontal="center" vertical="center"/>
      <protection locked="0"/>
    </xf>
    <xf numFmtId="0" fontId="5" fillId="2" borderId="7" xfId="1" applyNumberFormat="1" applyFont="1" applyFill="1" applyBorder="1" applyAlignment="1" applyProtection="1">
      <alignment horizontal="center" vertical="center" wrapText="1"/>
      <protection locked="0"/>
    </xf>
    <xf numFmtId="0" fontId="5" fillId="2" borderId="8" xfId="1" applyNumberFormat="1" applyFont="1" applyFill="1" applyBorder="1" applyAlignment="1" applyProtection="1">
      <alignment horizontal="center" vertical="center" wrapText="1"/>
      <protection locked="0"/>
    </xf>
    <xf numFmtId="0" fontId="2" fillId="2" borderId="7" xfId="1" applyNumberFormat="1" applyFont="1" applyFill="1" applyBorder="1" applyAlignment="1" applyProtection="1">
      <alignment horizontal="center" vertical="center"/>
      <protection locked="0"/>
    </xf>
    <xf numFmtId="0" fontId="2" fillId="2" borderId="8" xfId="1" applyNumberFormat="1" applyFont="1" applyFill="1" applyBorder="1" applyAlignment="1" applyProtection="1">
      <alignment horizontal="center" vertical="center"/>
      <protection locked="0"/>
    </xf>
    <xf numFmtId="49" fontId="2" fillId="2" borderId="7" xfId="1" quotePrefix="1" applyNumberFormat="1" applyFont="1" applyFill="1" applyBorder="1" applyAlignment="1" applyProtection="1">
      <alignment horizontal="center" vertical="center"/>
      <protection locked="0"/>
    </xf>
    <xf numFmtId="49" fontId="2" fillId="2" borderId="7" xfId="1" applyNumberFormat="1" applyFont="1" applyFill="1" applyBorder="1" applyAlignment="1" applyProtection="1">
      <alignment horizontal="center" vertical="center" wrapText="1"/>
      <protection locked="0"/>
    </xf>
    <xf numFmtId="49" fontId="2" fillId="2" borderId="8" xfId="1" applyNumberFormat="1" applyFont="1" applyFill="1" applyBorder="1" applyAlignment="1" applyProtection="1">
      <alignment horizontal="center" vertical="center" wrapText="1"/>
      <protection locked="0"/>
    </xf>
    <xf numFmtId="0" fontId="2" fillId="0" borderId="6" xfId="1" applyFont="1" applyBorder="1" applyAlignment="1" applyProtection="1">
      <alignment horizontal="center" vertical="center"/>
      <protection locked="0"/>
    </xf>
    <xf numFmtId="0" fontId="2" fillId="0" borderId="6" xfId="1" applyFont="1" applyBorder="1" applyAlignment="1" applyProtection="1">
      <alignment horizontal="left" vertical="center" wrapText="1"/>
      <protection locked="0"/>
    </xf>
    <xf numFmtId="0" fontId="2" fillId="0" borderId="18" xfId="1" applyFont="1" applyBorder="1" applyAlignment="1">
      <alignment horizontal="center" vertical="center" wrapText="1"/>
    </xf>
    <xf numFmtId="0" fontId="2" fillId="0" borderId="49" xfId="1" applyFont="1" applyBorder="1" applyAlignment="1">
      <alignment horizontal="center" vertical="center" wrapText="1"/>
    </xf>
    <xf numFmtId="0" fontId="2" fillId="0" borderId="6" xfId="1" applyFont="1" applyFill="1" applyBorder="1" applyAlignment="1">
      <alignment horizontal="center" vertical="center" wrapText="1"/>
    </xf>
    <xf numFmtId="0" fontId="5" fillId="0" borderId="110" xfId="1" applyFont="1" applyBorder="1" applyAlignment="1">
      <alignment horizontal="right" vertical="center" wrapText="1"/>
    </xf>
    <xf numFmtId="0" fontId="5" fillId="0" borderId="7" xfId="1" applyFont="1" applyBorder="1" applyAlignment="1">
      <alignment horizontal="right" vertical="center" wrapText="1"/>
    </xf>
    <xf numFmtId="0" fontId="5" fillId="0" borderId="58" xfId="1" applyFont="1" applyBorder="1" applyAlignment="1">
      <alignment horizontal="right" vertical="center" wrapText="1"/>
    </xf>
    <xf numFmtId="3" fontId="2" fillId="0" borderId="6" xfId="1" applyNumberFormat="1" applyFont="1" applyBorder="1" applyAlignment="1" applyProtection="1">
      <alignment horizontal="center" vertical="center" wrapText="1"/>
      <protection locked="0"/>
    </xf>
    <xf numFmtId="0" fontId="2" fillId="0" borderId="0" xfId="1" applyFont="1" applyAlignment="1">
      <alignment horizontal="left" vertical="center"/>
    </xf>
    <xf numFmtId="0" fontId="5" fillId="0" borderId="0" xfId="1" applyFont="1" applyFill="1" applyAlignment="1">
      <alignment horizontal="left" vertical="center"/>
    </xf>
    <xf numFmtId="0" fontId="2" fillId="0" borderId="6" xfId="1" applyFont="1" applyBorder="1" applyAlignment="1">
      <alignment horizontal="center" vertical="center" wrapText="1"/>
    </xf>
    <xf numFmtId="0" fontId="13" fillId="0" borderId="0" xfId="1" applyFont="1" applyAlignment="1">
      <alignment horizontal="center" vertical="center"/>
    </xf>
    <xf numFmtId="0" fontId="2" fillId="0" borderId="110" xfId="1" applyFont="1" applyFill="1" applyBorder="1" applyAlignment="1" applyProtection="1">
      <alignment horizontal="left" vertical="center" wrapText="1"/>
      <protection locked="0"/>
    </xf>
    <xf numFmtId="0" fontId="2" fillId="0" borderId="58" xfId="1" applyFont="1" applyFill="1" applyBorder="1" applyAlignment="1" applyProtection="1">
      <alignment horizontal="left" vertical="center" wrapText="1"/>
      <protection locked="0"/>
    </xf>
    <xf numFmtId="0" fontId="2" fillId="0" borderId="18" xfId="1" applyFont="1" applyFill="1" applyBorder="1" applyAlignment="1" applyProtection="1">
      <alignment horizontal="center" vertical="center" wrapText="1"/>
      <protection locked="0"/>
    </xf>
    <xf numFmtId="0" fontId="2" fillId="0" borderId="21" xfId="1" applyFont="1" applyFill="1" applyBorder="1" applyAlignment="1" applyProtection="1">
      <alignment horizontal="center" vertical="center" wrapText="1"/>
      <protection locked="0"/>
    </xf>
    <xf numFmtId="0" fontId="2" fillId="0" borderId="49" xfId="1" applyFont="1" applyFill="1" applyBorder="1" applyAlignment="1" applyProtection="1">
      <alignment horizontal="center" vertical="center" wrapText="1"/>
      <protection locked="0"/>
    </xf>
    <xf numFmtId="0" fontId="2" fillId="0" borderId="117" xfId="1" applyFont="1" applyFill="1" applyBorder="1" applyAlignment="1" applyProtection="1">
      <alignment horizontal="left" vertical="center" wrapText="1"/>
      <protection locked="0"/>
    </xf>
    <xf numFmtId="0" fontId="2" fillId="0" borderId="93" xfId="1" applyFont="1" applyFill="1" applyBorder="1" applyAlignment="1" applyProtection="1">
      <alignment horizontal="left" vertical="center" wrapText="1"/>
      <protection locked="0"/>
    </xf>
    <xf numFmtId="0" fontId="2" fillId="0" borderId="106" xfId="1" applyFont="1" applyFill="1" applyBorder="1" applyAlignment="1" applyProtection="1">
      <alignment horizontal="left" vertical="center" wrapText="1"/>
      <protection locked="0"/>
    </xf>
    <xf numFmtId="0" fontId="2" fillId="0" borderId="81" xfId="1" applyFont="1" applyFill="1" applyBorder="1" applyAlignment="1" applyProtection="1">
      <alignment horizontal="left" vertical="center" wrapText="1"/>
      <protection locked="0"/>
    </xf>
    <xf numFmtId="0" fontId="2" fillId="0" borderId="114" xfId="1" applyFont="1" applyFill="1" applyBorder="1" applyAlignment="1" applyProtection="1">
      <alignment horizontal="left" vertical="center" wrapText="1"/>
      <protection locked="0"/>
    </xf>
    <xf numFmtId="0" fontId="2" fillId="0" borderId="82" xfId="1" applyFont="1" applyFill="1" applyBorder="1" applyAlignment="1" applyProtection="1">
      <alignment horizontal="left" vertical="center" wrapText="1"/>
      <protection locked="0"/>
    </xf>
    <xf numFmtId="3" fontId="2" fillId="0" borderId="18" xfId="0" applyNumberFormat="1" applyFont="1" applyFill="1" applyBorder="1" applyAlignment="1" applyProtection="1">
      <alignment horizontal="center" vertical="center" wrapText="1"/>
      <protection locked="0"/>
    </xf>
    <xf numFmtId="3" fontId="2" fillId="0" borderId="21" xfId="0" applyNumberFormat="1" applyFont="1" applyFill="1" applyBorder="1" applyAlignment="1" applyProtection="1">
      <alignment horizontal="center" vertical="center" wrapText="1"/>
      <protection locked="0"/>
    </xf>
    <xf numFmtId="3" fontId="2" fillId="0" borderId="49" xfId="0" applyNumberFormat="1" applyFont="1" applyFill="1" applyBorder="1" applyAlignment="1" applyProtection="1">
      <alignment horizontal="center" vertical="center" wrapText="1"/>
      <protection locked="0"/>
    </xf>
    <xf numFmtId="0" fontId="2" fillId="0" borderId="0" xfId="0" applyFont="1" applyFill="1" applyAlignment="1">
      <alignment horizontal="left" vertical="center"/>
    </xf>
    <xf numFmtId="3" fontId="2" fillId="0" borderId="18" xfId="1" applyNumberFormat="1" applyFont="1" applyFill="1" applyBorder="1" applyAlignment="1" applyProtection="1">
      <alignment horizontal="center" vertical="center" wrapText="1"/>
      <protection locked="0"/>
    </xf>
    <xf numFmtId="3" fontId="2" fillId="0" borderId="21" xfId="1" applyNumberFormat="1" applyFont="1" applyFill="1" applyBorder="1" applyAlignment="1" applyProtection="1">
      <alignment horizontal="center" vertical="center" wrapText="1"/>
      <protection locked="0"/>
    </xf>
    <xf numFmtId="3" fontId="2" fillId="0" borderId="49" xfId="1" applyNumberFormat="1" applyFont="1" applyFill="1" applyBorder="1" applyAlignment="1" applyProtection="1">
      <alignment horizontal="center" vertical="center" wrapText="1"/>
      <protection locked="0"/>
    </xf>
    <xf numFmtId="0" fontId="5" fillId="0" borderId="110" xfId="1" applyFont="1" applyFill="1" applyBorder="1" applyAlignment="1">
      <alignment horizontal="right" vertical="center" wrapText="1"/>
    </xf>
    <xf numFmtId="0" fontId="5" fillId="0" borderId="7" xfId="1" applyFont="1" applyFill="1" applyBorder="1" applyAlignment="1">
      <alignment horizontal="right" vertical="center" wrapText="1"/>
    </xf>
    <xf numFmtId="0" fontId="5" fillId="0" borderId="58" xfId="1" applyFont="1" applyFill="1" applyBorder="1" applyAlignment="1">
      <alignment horizontal="right" vertical="center" wrapText="1"/>
    </xf>
    <xf numFmtId="0" fontId="2" fillId="0" borderId="0" xfId="1" applyFont="1" applyFill="1" applyAlignment="1">
      <alignment horizontal="left" vertical="center"/>
    </xf>
    <xf numFmtId="49" fontId="5" fillId="0" borderId="0" xfId="1" applyNumberFormat="1" applyFont="1" applyFill="1" applyAlignment="1">
      <alignment horizontal="left" vertical="center"/>
    </xf>
    <xf numFmtId="0" fontId="14" fillId="0" borderId="0" xfId="1" applyFont="1" applyFill="1" applyAlignment="1">
      <alignment horizontal="left" vertical="center"/>
    </xf>
    <xf numFmtId="0" fontId="13" fillId="0" borderId="0" xfId="1" applyFont="1" applyFill="1" applyAlignment="1">
      <alignment horizontal="center" vertical="center"/>
    </xf>
    <xf numFmtId="0" fontId="2" fillId="0" borderId="0" xfId="1" applyFont="1" applyFill="1" applyAlignment="1">
      <alignment horizontal="left" vertical="top" wrapText="1"/>
    </xf>
    <xf numFmtId="0" fontId="2" fillId="0" borderId="18" xfId="1" applyFont="1" applyFill="1" applyBorder="1" applyAlignment="1">
      <alignment horizontal="center" vertical="center" wrapText="1"/>
    </xf>
    <xf numFmtId="0" fontId="2" fillId="0" borderId="49" xfId="1" applyFont="1" applyFill="1" applyBorder="1" applyAlignment="1">
      <alignment horizontal="center" vertical="center" wrapText="1"/>
    </xf>
    <xf numFmtId="0" fontId="5" fillId="0" borderId="6" xfId="1" applyFont="1" applyBorder="1" applyAlignment="1">
      <alignment horizontal="right" vertical="center" wrapText="1"/>
    </xf>
    <xf numFmtId="0" fontId="2" fillId="0" borderId="6" xfId="1" applyFont="1" applyFill="1" applyBorder="1" applyAlignment="1" applyProtection="1">
      <alignment horizontal="left" vertical="center" wrapText="1"/>
      <protection locked="0"/>
    </xf>
    <xf numFmtId="0" fontId="2" fillId="0" borderId="6" xfId="1" applyFont="1" applyFill="1" applyBorder="1" applyAlignment="1" applyProtection="1">
      <alignment horizontal="center" vertical="center" wrapText="1"/>
      <protection locked="0"/>
    </xf>
    <xf numFmtId="3" fontId="2" fillId="0" borderId="6" xfId="1" applyNumberFormat="1" applyFont="1" applyFill="1" applyBorder="1" applyAlignment="1" applyProtection="1">
      <alignment horizontal="center" vertical="center" wrapText="1"/>
      <protection locked="0"/>
    </xf>
    <xf numFmtId="0" fontId="14" fillId="0" borderId="0" xfId="1" applyFont="1" applyAlignment="1">
      <alignment horizontal="left" vertical="center"/>
    </xf>
    <xf numFmtId="0" fontId="5" fillId="0" borderId="0" xfId="1" applyFont="1" applyAlignment="1">
      <alignment horizontal="left"/>
    </xf>
    <xf numFmtId="0" fontId="2" fillId="0" borderId="0" xfId="4" applyFont="1" applyFill="1" applyBorder="1" applyAlignment="1" applyProtection="1">
      <alignment horizontal="left" vertical="center" wrapText="1"/>
      <protection locked="0"/>
    </xf>
    <xf numFmtId="49" fontId="2" fillId="0" borderId="18" xfId="1" applyNumberFormat="1" applyFont="1" applyBorder="1" applyAlignment="1" applyProtection="1">
      <alignment horizontal="center" vertical="center" wrapText="1"/>
      <protection locked="0"/>
    </xf>
    <xf numFmtId="49" fontId="2" fillId="0" borderId="21" xfId="1" applyNumberFormat="1" applyFont="1" applyBorder="1" applyAlignment="1" applyProtection="1">
      <alignment horizontal="center" vertical="center" wrapText="1"/>
      <protection locked="0"/>
    </xf>
    <xf numFmtId="49" fontId="2" fillId="0" borderId="49" xfId="1" applyNumberFormat="1" applyFont="1" applyBorder="1" applyAlignment="1" applyProtection="1">
      <alignment horizontal="center" vertical="center" wrapText="1"/>
      <protection locked="0"/>
    </xf>
    <xf numFmtId="3" fontId="2" fillId="0" borderId="18" xfId="4" applyNumberFormat="1" applyFont="1" applyFill="1" applyBorder="1" applyAlignment="1">
      <alignment horizontal="left" vertical="center" wrapText="1"/>
    </xf>
    <xf numFmtId="3" fontId="2" fillId="0" borderId="21" xfId="4" applyNumberFormat="1" applyFont="1" applyFill="1" applyBorder="1" applyAlignment="1">
      <alignment horizontal="left" vertical="center" wrapText="1"/>
    </xf>
    <xf numFmtId="3" fontId="2" fillId="0" borderId="49" xfId="4" applyNumberFormat="1" applyFont="1" applyFill="1" applyBorder="1" applyAlignment="1">
      <alignment horizontal="left" vertical="center" wrapText="1"/>
    </xf>
    <xf numFmtId="49" fontId="2" fillId="0" borderId="18" xfId="1" applyNumberFormat="1" applyFont="1" applyFill="1" applyBorder="1" applyAlignment="1" applyProtection="1">
      <alignment horizontal="center" vertical="center" wrapText="1"/>
      <protection locked="0"/>
    </xf>
    <xf numFmtId="49" fontId="2" fillId="0" borderId="21" xfId="1" applyNumberFormat="1" applyFont="1" applyFill="1" applyBorder="1" applyAlignment="1" applyProtection="1">
      <alignment horizontal="center" vertical="center" wrapText="1"/>
      <protection locked="0"/>
    </xf>
    <xf numFmtId="49" fontId="2" fillId="0" borderId="49" xfId="1" applyNumberFormat="1" applyFont="1" applyFill="1" applyBorder="1" applyAlignment="1" applyProtection="1">
      <alignment horizontal="center" vertical="center" wrapText="1"/>
      <protection locked="0"/>
    </xf>
    <xf numFmtId="4" fontId="2" fillId="0" borderId="18" xfId="4" applyNumberFormat="1" applyFont="1" applyFill="1" applyBorder="1" applyAlignment="1">
      <alignment horizontal="left" vertical="center" wrapText="1"/>
    </xf>
    <xf numFmtId="4" fontId="2" fillId="0" borderId="21" xfId="4" applyNumberFormat="1" applyFont="1" applyFill="1" applyBorder="1" applyAlignment="1">
      <alignment horizontal="left" vertical="center" wrapText="1"/>
    </xf>
    <xf numFmtId="4" fontId="2" fillId="0" borderId="49" xfId="4" applyNumberFormat="1" applyFont="1" applyFill="1" applyBorder="1" applyAlignment="1">
      <alignment horizontal="left" vertical="center" wrapText="1"/>
    </xf>
    <xf numFmtId="0" fontId="2" fillId="0" borderId="18" xfId="1" applyFont="1" applyBorder="1" applyAlignment="1" applyProtection="1">
      <alignment horizontal="left" vertical="center" wrapText="1"/>
      <protection locked="0"/>
    </xf>
    <xf numFmtId="0" fontId="2" fillId="0" borderId="49" xfId="1" applyFont="1" applyBorder="1" applyAlignment="1" applyProtection="1">
      <alignment horizontal="left" vertical="center" wrapText="1"/>
      <protection locked="0"/>
    </xf>
    <xf numFmtId="0" fontId="2" fillId="0" borderId="18" xfId="4" applyFont="1" applyBorder="1" applyAlignment="1" applyProtection="1">
      <alignment horizontal="left" vertical="center" wrapText="1"/>
      <protection locked="0"/>
    </xf>
    <xf numFmtId="0" fontId="2" fillId="0" borderId="21" xfId="4" applyFont="1" applyBorder="1" applyAlignment="1" applyProtection="1">
      <alignment horizontal="left" vertical="center" wrapText="1"/>
      <protection locked="0"/>
    </xf>
    <xf numFmtId="0" fontId="2" fillId="0" borderId="49" xfId="4" applyFont="1" applyBorder="1" applyAlignment="1" applyProtection="1">
      <alignment horizontal="left" vertical="center" wrapText="1"/>
      <protection locked="0"/>
    </xf>
    <xf numFmtId="0" fontId="2" fillId="0" borderId="18" xfId="4" applyFont="1" applyFill="1" applyBorder="1" applyAlignment="1" applyProtection="1">
      <alignment horizontal="left" vertical="center" wrapText="1"/>
      <protection locked="0"/>
    </xf>
    <xf numFmtId="0" fontId="2" fillId="0" borderId="21" xfId="4" applyFont="1" applyFill="1" applyBorder="1" applyAlignment="1" applyProtection="1">
      <alignment horizontal="left" vertical="center" wrapText="1"/>
      <protection locked="0"/>
    </xf>
    <xf numFmtId="0" fontId="2" fillId="0" borderId="49" xfId="4" applyFont="1" applyFill="1" applyBorder="1" applyAlignment="1" applyProtection="1">
      <alignment horizontal="left" vertical="center" wrapText="1"/>
      <protection locked="0"/>
    </xf>
    <xf numFmtId="0" fontId="2" fillId="0" borderId="18" xfId="1" applyFont="1" applyFill="1" applyBorder="1" applyAlignment="1" applyProtection="1">
      <alignment horizontal="left" vertical="center" wrapText="1"/>
      <protection locked="0"/>
    </xf>
    <xf numFmtId="0" fontId="2" fillId="0" borderId="21" xfId="1" applyFont="1" applyFill="1" applyBorder="1" applyAlignment="1" applyProtection="1">
      <alignment horizontal="left" vertical="center" wrapText="1"/>
      <protection locked="0"/>
    </xf>
    <xf numFmtId="0" fontId="2" fillId="0" borderId="49" xfId="1" applyFont="1" applyFill="1" applyBorder="1" applyAlignment="1" applyProtection="1">
      <alignment horizontal="left" vertical="center" wrapText="1"/>
      <protection locked="0"/>
    </xf>
    <xf numFmtId="0" fontId="2" fillId="0" borderId="21" xfId="1" applyFont="1" applyBorder="1" applyAlignment="1" applyProtection="1">
      <alignment horizontal="left" vertical="center" wrapText="1"/>
      <protection locked="0"/>
    </xf>
    <xf numFmtId="49" fontId="2" fillId="0" borderId="18" xfId="1" applyNumberFormat="1" applyFont="1" applyBorder="1" applyAlignment="1" applyProtection="1">
      <alignment horizontal="center" vertical="center"/>
      <protection locked="0"/>
    </xf>
    <xf numFmtId="49" fontId="2" fillId="0" borderId="49" xfId="1" applyNumberFormat="1" applyFont="1" applyBorder="1" applyAlignment="1" applyProtection="1">
      <alignment horizontal="center" vertical="center"/>
      <protection locked="0"/>
    </xf>
    <xf numFmtId="0" fontId="2" fillId="0" borderId="18" xfId="1" applyFont="1" applyBorder="1" applyAlignment="1" applyProtection="1">
      <alignment horizontal="left" vertical="center"/>
      <protection locked="0"/>
    </xf>
    <xf numFmtId="0" fontId="2" fillId="0" borderId="49" xfId="1" applyFont="1" applyBorder="1" applyAlignment="1" applyProtection="1">
      <alignment horizontal="left" vertical="center"/>
      <protection locked="0"/>
    </xf>
    <xf numFmtId="49" fontId="2" fillId="0" borderId="21" xfId="1" applyNumberFormat="1" applyFont="1" applyBorder="1" applyAlignment="1" applyProtection="1">
      <alignment horizontal="center" vertical="center"/>
      <protection locked="0"/>
    </xf>
    <xf numFmtId="0" fontId="2" fillId="0" borderId="21" xfId="1" applyFont="1" applyBorder="1" applyAlignment="1" applyProtection="1">
      <alignment horizontal="left" vertical="center"/>
      <protection locked="0"/>
    </xf>
    <xf numFmtId="3" fontId="2" fillId="0" borderId="6" xfId="1" applyNumberFormat="1" applyFont="1" applyBorder="1" applyAlignment="1">
      <alignment horizontal="center" vertical="center" wrapText="1"/>
    </xf>
    <xf numFmtId="0" fontId="2" fillId="0" borderId="18" xfId="1" quotePrefix="1" applyFont="1" applyBorder="1" applyAlignment="1" applyProtection="1">
      <alignment horizontal="left" vertical="center" wrapText="1"/>
      <protection locked="0"/>
    </xf>
    <xf numFmtId="0" fontId="2" fillId="0" borderId="21" xfId="1" quotePrefix="1" applyFont="1" applyBorder="1" applyAlignment="1" applyProtection="1">
      <alignment horizontal="left" vertical="center" wrapText="1"/>
      <protection locked="0"/>
    </xf>
    <xf numFmtId="0" fontId="2" fillId="0" borderId="49" xfId="1" quotePrefix="1" applyFont="1" applyBorder="1" applyAlignment="1" applyProtection="1">
      <alignment horizontal="left" vertical="center" wrapText="1"/>
      <protection locked="0"/>
    </xf>
    <xf numFmtId="3" fontId="2" fillId="0" borderId="6" xfId="1" applyNumberFormat="1" applyFont="1" applyFill="1" applyBorder="1" applyAlignment="1">
      <alignment horizontal="center" vertical="center" wrapText="1"/>
    </xf>
    <xf numFmtId="0" fontId="13" fillId="0" borderId="0" xfId="1" applyFont="1" applyBorder="1" applyAlignment="1">
      <alignment horizontal="center"/>
    </xf>
    <xf numFmtId="0" fontId="2" fillId="0" borderId="0" xfId="1" applyFont="1" applyBorder="1" applyAlignment="1">
      <alignment horizontal="left"/>
    </xf>
    <xf numFmtId="0" fontId="5" fillId="0" borderId="114" xfId="1" applyFont="1" applyBorder="1" applyAlignment="1">
      <alignment horizontal="right" wrapText="1"/>
    </xf>
    <xf numFmtId="0" fontId="5" fillId="0" borderId="82" xfId="1" applyFont="1" applyBorder="1" applyAlignment="1">
      <alignment horizontal="right" wrapText="1"/>
    </xf>
    <xf numFmtId="0" fontId="5" fillId="0" borderId="18" xfId="1" applyFont="1" applyBorder="1" applyAlignment="1" applyProtection="1">
      <alignment horizontal="center" vertical="center" wrapText="1"/>
      <protection locked="0"/>
    </xf>
    <xf numFmtId="0" fontId="5" fillId="0" borderId="21" xfId="1" applyFont="1" applyBorder="1" applyAlignment="1" applyProtection="1">
      <alignment horizontal="center" vertical="center" wrapText="1"/>
      <protection locked="0"/>
    </xf>
    <xf numFmtId="0" fontId="5" fillId="0" borderId="49" xfId="1" applyFont="1" applyBorder="1" applyAlignment="1" applyProtection="1">
      <alignment horizontal="center" vertical="center" wrapText="1"/>
      <protection locked="0"/>
    </xf>
    <xf numFmtId="0" fontId="5" fillId="0" borderId="18" xfId="1" applyFont="1" applyBorder="1" applyAlignment="1" applyProtection="1">
      <alignment horizontal="left" vertical="center" wrapText="1"/>
      <protection locked="0"/>
    </xf>
    <xf numFmtId="0" fontId="5" fillId="0" borderId="21" xfId="1" applyFont="1" applyBorder="1" applyAlignment="1" applyProtection="1">
      <alignment horizontal="left" vertical="center" wrapText="1"/>
      <protection locked="0"/>
    </xf>
    <xf numFmtId="0" fontId="5" fillId="0" borderId="49" xfId="1" applyFont="1" applyBorder="1" applyAlignment="1" applyProtection="1">
      <alignment horizontal="left" vertical="center" wrapText="1"/>
      <protection locked="0"/>
    </xf>
    <xf numFmtId="0" fontId="5" fillId="0" borderId="18" xfId="1" applyFont="1" applyBorder="1" applyAlignment="1" applyProtection="1">
      <alignment vertical="center" wrapText="1"/>
      <protection locked="0"/>
    </xf>
    <xf numFmtId="0" fontId="5" fillId="0" borderId="21" xfId="1" applyFont="1" applyBorder="1" applyAlignment="1" applyProtection="1">
      <alignment vertical="center" wrapText="1"/>
      <protection locked="0"/>
    </xf>
    <xf numFmtId="0" fontId="5" fillId="0" borderId="49" xfId="1" applyFont="1" applyBorder="1" applyAlignment="1" applyProtection="1">
      <alignment vertical="center" wrapText="1"/>
      <protection locked="0"/>
    </xf>
    <xf numFmtId="0" fontId="2" fillId="0" borderId="110" xfId="1" applyFont="1" applyBorder="1" applyAlignment="1">
      <alignment horizontal="center" vertical="center" wrapText="1"/>
    </xf>
    <xf numFmtId="0" fontId="2" fillId="0" borderId="58" xfId="1" applyFont="1" applyBorder="1" applyAlignment="1">
      <alignment horizontal="center" vertical="center" wrapText="1"/>
    </xf>
    <xf numFmtId="0" fontId="18" fillId="0" borderId="0" xfId="1" applyFont="1" applyBorder="1" applyAlignment="1">
      <alignment horizontal="center" wrapText="1"/>
    </xf>
    <xf numFmtId="0" fontId="13" fillId="0" borderId="40" xfId="1" applyFont="1" applyFill="1" applyBorder="1" applyAlignment="1">
      <alignment horizontal="left" vertical="center"/>
    </xf>
    <xf numFmtId="0" fontId="13" fillId="0" borderId="40" xfId="1" applyFont="1" applyFill="1" applyBorder="1" applyAlignment="1">
      <alignment horizontal="left" vertical="center" wrapText="1"/>
    </xf>
    <xf numFmtId="0" fontId="2" fillId="0" borderId="117" xfId="1" applyFont="1" applyFill="1" applyBorder="1" applyAlignment="1" applyProtection="1">
      <alignment horizontal="center" vertical="center" textRotation="90" wrapText="1"/>
    </xf>
    <xf numFmtId="0" fontId="5" fillId="0" borderId="110" xfId="4" applyFont="1" applyFill="1" applyBorder="1" applyAlignment="1">
      <alignment horizontal="right" wrapText="1"/>
    </xf>
    <xf numFmtId="0" fontId="5" fillId="0" borderId="7" xfId="4" applyFont="1" applyFill="1" applyBorder="1" applyAlignment="1">
      <alignment horizontal="right" wrapText="1"/>
    </xf>
    <xf numFmtId="0" fontId="5" fillId="0" borderId="58" xfId="4" applyFont="1" applyFill="1" applyBorder="1" applyAlignment="1">
      <alignment horizontal="right" wrapText="1"/>
    </xf>
    <xf numFmtId="0" fontId="2" fillId="0" borderId="110" xfId="4" applyFont="1" applyFill="1" applyBorder="1" applyAlignment="1" applyProtection="1">
      <alignment horizontal="left" vertical="center" wrapText="1"/>
      <protection locked="0"/>
    </xf>
    <xf numFmtId="0" fontId="2" fillId="0" borderId="58" xfId="4" applyFont="1" applyFill="1" applyBorder="1" applyAlignment="1" applyProtection="1">
      <alignment horizontal="left" vertical="center" wrapText="1"/>
      <protection locked="0"/>
    </xf>
    <xf numFmtId="0" fontId="2" fillId="0" borderId="0" xfId="4" applyFont="1" applyFill="1" applyAlignment="1">
      <alignment horizontal="left"/>
    </xf>
    <xf numFmtId="49" fontId="5" fillId="0" borderId="0" xfId="4" applyNumberFormat="1" applyFont="1" applyFill="1" applyAlignment="1">
      <alignment horizontal="left"/>
    </xf>
    <xf numFmtId="0" fontId="2" fillId="0" borderId="110" xfId="4" applyFont="1" applyFill="1" applyBorder="1" applyAlignment="1">
      <alignment horizontal="left" vertical="center" wrapText="1"/>
    </xf>
    <xf numFmtId="0" fontId="2" fillId="0" borderId="58" xfId="4" applyFont="1" applyFill="1" applyBorder="1" applyAlignment="1">
      <alignment horizontal="left" vertical="center" wrapText="1"/>
    </xf>
    <xf numFmtId="0" fontId="2" fillId="0" borderId="110" xfId="4" applyFont="1" applyBorder="1" applyAlignment="1">
      <alignment horizontal="left"/>
    </xf>
    <xf numFmtId="0" fontId="2" fillId="0" borderId="58" xfId="4" applyFont="1" applyBorder="1" applyAlignment="1">
      <alignment horizontal="left"/>
    </xf>
    <xf numFmtId="0" fontId="2" fillId="0" borderId="6" xfId="4" applyFont="1" applyFill="1" applyBorder="1" applyAlignment="1">
      <alignment horizontal="left" vertical="center" wrapText="1"/>
    </xf>
    <xf numFmtId="3" fontId="2" fillId="0" borderId="21" xfId="4" applyNumberFormat="1" applyFont="1" applyFill="1" applyBorder="1" applyAlignment="1">
      <alignment horizontal="center" vertical="center" wrapText="1"/>
    </xf>
    <xf numFmtId="3" fontId="2" fillId="0" borderId="49" xfId="4" applyNumberFormat="1" applyFont="1" applyFill="1" applyBorder="1" applyAlignment="1">
      <alignment horizontal="center" vertical="center" wrapText="1"/>
    </xf>
    <xf numFmtId="0" fontId="2" fillId="0" borderId="110" xfId="4" quotePrefix="1" applyFont="1" applyFill="1" applyBorder="1" applyAlignment="1">
      <alignment horizontal="left" vertical="center" wrapText="1"/>
    </xf>
    <xf numFmtId="0" fontId="2" fillId="0" borderId="18" xfId="4" applyFont="1" applyFill="1" applyBorder="1" applyAlignment="1">
      <alignment horizontal="center" vertical="center" wrapText="1"/>
    </xf>
    <xf numFmtId="0" fontId="2" fillId="0" borderId="21" xfId="4" applyFont="1" applyFill="1" applyBorder="1" applyAlignment="1">
      <alignment horizontal="center" vertical="center" wrapText="1"/>
    </xf>
    <xf numFmtId="0" fontId="2" fillId="0" borderId="49" xfId="4" applyFont="1" applyFill="1" applyBorder="1" applyAlignment="1">
      <alignment horizontal="center" vertical="center" wrapText="1"/>
    </xf>
    <xf numFmtId="0" fontId="2" fillId="0" borderId="110" xfId="4" applyFont="1" applyBorder="1" applyAlignment="1">
      <alignment horizontal="left" vertical="center"/>
    </xf>
    <xf numFmtId="0" fontId="2" fillId="0" borderId="58" xfId="4" applyFont="1" applyBorder="1" applyAlignment="1">
      <alignment horizontal="left" vertical="center"/>
    </xf>
    <xf numFmtId="0" fontId="2" fillId="0" borderId="7" xfId="4" applyFont="1" applyBorder="1" applyAlignment="1" applyProtection="1">
      <alignment horizontal="left" vertical="center" wrapText="1"/>
      <protection locked="0"/>
    </xf>
    <xf numFmtId="0" fontId="2" fillId="0" borderId="58" xfId="4" applyFont="1" applyBorder="1" applyAlignment="1" applyProtection="1">
      <alignment horizontal="left" vertical="center" wrapText="1"/>
      <protection locked="0"/>
    </xf>
    <xf numFmtId="0" fontId="2" fillId="0" borderId="110" xfId="4" applyFont="1" applyBorder="1" applyAlignment="1" applyProtection="1">
      <alignment horizontal="left" vertical="center" wrapText="1"/>
      <protection locked="0"/>
    </xf>
    <xf numFmtId="3" fontId="2" fillId="0" borderId="18" xfId="4" applyNumberFormat="1" applyFont="1" applyFill="1" applyBorder="1" applyAlignment="1">
      <alignment horizontal="center" vertical="center" wrapText="1"/>
    </xf>
    <xf numFmtId="0" fontId="19" fillId="0" borderId="21" xfId="4" applyFont="1" applyFill="1" applyBorder="1" applyAlignment="1">
      <alignment horizontal="center" vertical="center" wrapText="1"/>
    </xf>
    <xf numFmtId="0" fontId="19" fillId="0" borderId="49" xfId="4" applyFont="1" applyFill="1" applyBorder="1" applyAlignment="1">
      <alignment horizontal="center" vertical="center" wrapText="1"/>
    </xf>
    <xf numFmtId="0" fontId="2" fillId="0" borderId="7" xfId="4" applyFont="1" applyBorder="1" applyAlignment="1" applyProtection="1">
      <alignment vertical="center" wrapText="1"/>
      <protection locked="0"/>
    </xf>
    <xf numFmtId="0" fontId="2" fillId="0" borderId="58" xfId="4" applyFont="1" applyBorder="1" applyAlignment="1" applyProtection="1">
      <alignment vertical="center" wrapText="1"/>
      <protection locked="0"/>
    </xf>
    <xf numFmtId="0" fontId="2" fillId="0" borderId="7" xfId="4" quotePrefix="1" applyFont="1" applyBorder="1" applyAlignment="1" applyProtection="1">
      <alignment vertical="center" wrapText="1"/>
      <protection locked="0"/>
    </xf>
    <xf numFmtId="0" fontId="19" fillId="0" borderId="18" xfId="4" applyFont="1" applyFill="1" applyBorder="1" applyAlignment="1">
      <alignment horizontal="center" vertical="center" wrapText="1"/>
    </xf>
    <xf numFmtId="0" fontId="2" fillId="0" borderId="0" xfId="4" applyFont="1" applyAlignment="1">
      <alignment horizontal="left"/>
    </xf>
    <xf numFmtId="0" fontId="13" fillId="0" borderId="0" xfId="4" applyFont="1" applyAlignment="1">
      <alignment horizontal="center"/>
    </xf>
    <xf numFmtId="0" fontId="14" fillId="0" borderId="0" xfId="4" applyFont="1" applyAlignment="1">
      <alignment horizontal="left"/>
    </xf>
    <xf numFmtId="0" fontId="2" fillId="0" borderId="117" xfId="4" applyFont="1" applyBorder="1" applyAlignment="1" applyProtection="1">
      <alignment horizontal="left" vertical="center" wrapText="1"/>
      <protection locked="0"/>
    </xf>
    <xf numFmtId="0" fontId="2" fillId="0" borderId="93" xfId="4" applyFont="1" applyBorder="1" applyAlignment="1" applyProtection="1">
      <alignment horizontal="left" vertical="center" wrapText="1"/>
      <protection locked="0"/>
    </xf>
    <xf numFmtId="0" fontId="2" fillId="0" borderId="114" xfId="4" applyFont="1" applyBorder="1" applyAlignment="1" applyProtection="1">
      <alignment horizontal="left" vertical="center" wrapText="1"/>
      <protection locked="0"/>
    </xf>
    <xf numFmtId="0" fontId="2" fillId="0" borderId="82" xfId="4" applyFont="1" applyBorder="1" applyAlignment="1" applyProtection="1">
      <alignment horizontal="left" vertical="center" wrapText="1"/>
      <protection locked="0"/>
    </xf>
    <xf numFmtId="0" fontId="2" fillId="0" borderId="106" xfId="4" applyFont="1" applyBorder="1" applyAlignment="1" applyProtection="1">
      <alignment horizontal="left" vertical="center" wrapText="1"/>
      <protection locked="0"/>
    </xf>
    <xf numFmtId="0" fontId="2" fillId="0" borderId="81" xfId="4" applyFont="1" applyBorder="1" applyAlignment="1" applyProtection="1">
      <alignment horizontal="left" vertical="center" wrapText="1"/>
      <protection locked="0"/>
    </xf>
    <xf numFmtId="0" fontId="19" fillId="0" borderId="0" xfId="1" applyFont="1" applyBorder="1" applyAlignment="1">
      <alignment horizontal="left" vertical="center" wrapText="1"/>
    </xf>
    <xf numFmtId="0" fontId="2" fillId="0" borderId="18" xfId="4" applyFont="1" applyBorder="1" applyAlignment="1">
      <alignment horizontal="center" vertical="center" wrapText="1"/>
    </xf>
    <xf numFmtId="0" fontId="2" fillId="0" borderId="49" xfId="4" applyFont="1" applyBorder="1" applyAlignment="1">
      <alignment horizontal="center" vertical="center" wrapText="1"/>
    </xf>
    <xf numFmtId="0" fontId="5" fillId="0" borderId="6" xfId="1" applyFont="1" applyFill="1" applyBorder="1" applyAlignment="1">
      <alignment horizontal="right" vertical="center" wrapText="1"/>
    </xf>
    <xf numFmtId="3" fontId="6" fillId="0" borderId="18" xfId="8" applyNumberFormat="1" applyFont="1" applyFill="1" applyBorder="1" applyAlignment="1" applyProtection="1">
      <alignment horizontal="left" vertical="center" wrapText="1"/>
      <protection locked="0"/>
    </xf>
    <xf numFmtId="3" fontId="6" fillId="0" borderId="49" xfId="8" applyNumberFormat="1" applyFont="1" applyFill="1" applyBorder="1" applyAlignment="1" applyProtection="1">
      <alignment horizontal="left" vertical="center" wrapText="1"/>
      <protection locked="0"/>
    </xf>
    <xf numFmtId="0" fontId="2" fillId="0" borderId="0" xfId="1" applyFont="1" applyFill="1" applyBorder="1" applyAlignment="1">
      <alignment horizontal="left"/>
    </xf>
    <xf numFmtId="0" fontId="2" fillId="0" borderId="62" xfId="1" applyFont="1" applyFill="1" applyBorder="1" applyAlignment="1">
      <alignment horizontal="left"/>
    </xf>
    <xf numFmtId="0" fontId="2" fillId="0" borderId="62" xfId="1" applyFont="1" applyFill="1" applyBorder="1" applyAlignment="1">
      <alignment horizontal="left" vertical="center"/>
    </xf>
    <xf numFmtId="0" fontId="2" fillId="0" borderId="0" xfId="1" applyFont="1" applyFill="1" applyBorder="1" applyAlignment="1">
      <alignment horizontal="left" vertical="center"/>
    </xf>
    <xf numFmtId="3" fontId="2" fillId="0" borderId="18" xfId="1" applyNumberFormat="1" applyFont="1" applyFill="1" applyBorder="1" applyAlignment="1" applyProtection="1">
      <alignment horizontal="left" vertical="center" wrapText="1"/>
      <protection locked="0"/>
    </xf>
    <xf numFmtId="3" fontId="2" fillId="0" borderId="49" xfId="1" applyNumberFormat="1" applyFont="1" applyFill="1" applyBorder="1" applyAlignment="1" applyProtection="1">
      <alignment horizontal="left" vertical="center" wrapText="1"/>
      <protection locked="0"/>
    </xf>
    <xf numFmtId="0" fontId="2" fillId="0" borderId="0" xfId="1" applyFont="1" applyAlignment="1">
      <alignment horizontal="center" vertical="center" wrapText="1"/>
    </xf>
  </cellXfs>
  <cellStyles count="9">
    <cellStyle name="Normal" xfId="0" builtinId="0"/>
    <cellStyle name="Normal 11" xfId="4"/>
    <cellStyle name="Normal 2" xfId="1"/>
    <cellStyle name="Normal 2 3" xfId="2"/>
    <cellStyle name="Normal 2 3 2 2" xfId="7"/>
    <cellStyle name="Normal 3 2" xfId="8"/>
    <cellStyle name="Normal 3 2 2 2" xfId="3"/>
    <cellStyle name="Normal 3 2 2 2 2" xfId="5"/>
    <cellStyle name="Normal 8 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46</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904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904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9048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9</xdr:col>
      <xdr:colOff>0</xdr:colOff>
      <xdr:row>53</xdr:row>
      <xdr:rowOff>0</xdr:rowOff>
    </xdr:from>
    <xdr:to>
      <xdr:col>9</xdr:col>
      <xdr:colOff>9525</xdr:colOff>
      <xdr:row>53</xdr:row>
      <xdr:rowOff>9525</xdr:rowOff>
    </xdr:to>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045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9</xdr:col>
      <xdr:colOff>0</xdr:colOff>
      <xdr:row>53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0458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101</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58300" y="1962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S6" sqref="S6"/>
    </sheetView>
  </sheetViews>
  <sheetFormatPr defaultRowHeight="12" outlineLevelCol="1" x14ac:dyDescent="0.25"/>
  <cols>
    <col min="1" max="1" width="10.140625" style="6" customWidth="1"/>
    <col min="2" max="2" width="28" style="6" customWidth="1"/>
    <col min="3" max="3" width="9" style="6" customWidth="1"/>
    <col min="4" max="4" width="8.140625" style="6" hidden="1" customWidth="1" outlineLevel="1"/>
    <col min="5" max="5" width="7.7109375" style="6" hidden="1" customWidth="1" outlineLevel="1"/>
    <col min="6" max="6" width="8.42578125" style="6" bestFit="1"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320</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321</v>
      </c>
      <c r="D3" s="1120"/>
      <c r="E3" s="1120"/>
      <c r="F3" s="1120"/>
      <c r="G3" s="1120"/>
      <c r="H3" s="1120"/>
      <c r="I3" s="1120"/>
      <c r="J3" s="1120"/>
      <c r="K3" s="1120"/>
      <c r="L3" s="1120"/>
      <c r="M3" s="1120"/>
      <c r="N3" s="1120"/>
      <c r="O3" s="1120"/>
      <c r="P3" s="1121"/>
      <c r="Q3" s="390"/>
    </row>
    <row r="4" spans="1:17" ht="12.75" customHeight="1" x14ac:dyDescent="0.25">
      <c r="A4" s="4" t="s">
        <v>1</v>
      </c>
      <c r="B4" s="5"/>
      <c r="C4" s="1120" t="s">
        <v>322</v>
      </c>
      <c r="D4" s="1120"/>
      <c r="E4" s="1120"/>
      <c r="F4" s="1120"/>
      <c r="G4" s="1120"/>
      <c r="H4" s="1120"/>
      <c r="I4" s="1120"/>
      <c r="J4" s="1120"/>
      <c r="K4" s="1120"/>
      <c r="L4" s="1120"/>
      <c r="M4" s="1120"/>
      <c r="N4" s="1120"/>
      <c r="O4" s="1120"/>
      <c r="P4" s="1121"/>
      <c r="Q4" s="390"/>
    </row>
    <row r="5" spans="1:17" ht="12.75" customHeight="1" x14ac:dyDescent="0.25">
      <c r="A5" s="2" t="s">
        <v>2</v>
      </c>
      <c r="B5" s="3"/>
      <c r="C5" s="1122" t="s">
        <v>323</v>
      </c>
      <c r="D5" s="1122"/>
      <c r="E5" s="1122"/>
      <c r="F5" s="1122"/>
      <c r="G5" s="1122"/>
      <c r="H5" s="1122"/>
      <c r="I5" s="1122"/>
      <c r="J5" s="1122"/>
      <c r="K5" s="1122"/>
      <c r="L5" s="1122"/>
      <c r="M5" s="1122"/>
      <c r="N5" s="1122"/>
      <c r="O5" s="1122"/>
      <c r="P5" s="1123"/>
      <c r="Q5" s="390"/>
    </row>
    <row r="6" spans="1:17" ht="12.75" customHeight="1" x14ac:dyDescent="0.25">
      <c r="A6" s="2" t="s">
        <v>3</v>
      </c>
      <c r="B6" s="3"/>
      <c r="C6" s="1122" t="s">
        <v>324</v>
      </c>
      <c r="D6" s="1122"/>
      <c r="E6" s="1122"/>
      <c r="F6" s="1122"/>
      <c r="G6" s="1122"/>
      <c r="H6" s="1122"/>
      <c r="I6" s="1122"/>
      <c r="J6" s="1122"/>
      <c r="K6" s="1122"/>
      <c r="L6" s="1122"/>
      <c r="M6" s="1122"/>
      <c r="N6" s="1122"/>
      <c r="O6" s="1122"/>
      <c r="P6" s="1123"/>
      <c r="Q6" s="390"/>
    </row>
    <row r="7" spans="1:17" ht="26.25" customHeight="1" x14ac:dyDescent="0.25">
      <c r="A7" s="2" t="s">
        <v>4</v>
      </c>
      <c r="B7" s="3"/>
      <c r="C7" s="1120" t="s">
        <v>325</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326</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327</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2124765</v>
      </c>
      <c r="D20" s="208">
        <f>SUM(D21,D24,D25,D41,D43)</f>
        <v>2030139</v>
      </c>
      <c r="E20" s="394">
        <f t="shared" ref="E20:F20" si="0">SUM(E21,E24,E25,E41,E43)</f>
        <v>74224</v>
      </c>
      <c r="F20" s="395">
        <f t="shared" si="0"/>
        <v>2104363</v>
      </c>
      <c r="G20" s="208">
        <f>SUM(G21,G24,G43)</f>
        <v>0</v>
      </c>
      <c r="H20" s="242">
        <f t="shared" ref="H20:I20" si="1">SUM(H21,H24,H43)</f>
        <v>0</v>
      </c>
      <c r="I20" s="26">
        <f t="shared" si="1"/>
        <v>0</v>
      </c>
      <c r="J20" s="242">
        <f>SUM(J21,J26,J43)</f>
        <v>20402</v>
      </c>
      <c r="K20" s="25">
        <f t="shared" ref="K20:L20" si="2">SUM(K21,K26,K43)</f>
        <v>0</v>
      </c>
      <c r="L20" s="26">
        <f t="shared" si="2"/>
        <v>20402</v>
      </c>
      <c r="M20" s="24">
        <f>SUM(M21,M45)</f>
        <v>0</v>
      </c>
      <c r="N20" s="25">
        <f t="shared" ref="N20:O20" si="3">SUM(N21,N45)</f>
        <v>0</v>
      </c>
      <c r="O20" s="26">
        <f t="shared" si="3"/>
        <v>0</v>
      </c>
      <c r="P20" s="326"/>
    </row>
    <row r="21" spans="1:16" ht="12.75" thickTop="1" x14ac:dyDescent="0.25">
      <c r="A21" s="27"/>
      <c r="B21" s="28" t="s">
        <v>20</v>
      </c>
      <c r="C21" s="29">
        <f t="shared" ref="C21:C84" si="4">F21+I21+L21+O21</f>
        <v>274</v>
      </c>
      <c r="D21" s="209">
        <f>SUM(D22:D23)</f>
        <v>0</v>
      </c>
      <c r="E21" s="396">
        <f t="shared" ref="E21" si="5">SUM(E22:E23)</f>
        <v>0</v>
      </c>
      <c r="F21" s="397">
        <f>SUM(F22:F23)</f>
        <v>0</v>
      </c>
      <c r="G21" s="209">
        <f>SUM(G22:G23)</f>
        <v>0</v>
      </c>
      <c r="H21" s="243">
        <f t="shared" ref="H21:I21" si="6">SUM(H22:H23)</f>
        <v>0</v>
      </c>
      <c r="I21" s="31">
        <f t="shared" si="6"/>
        <v>0</v>
      </c>
      <c r="J21" s="243">
        <f>SUM(J22:J23)</f>
        <v>274</v>
      </c>
      <c r="K21" s="30">
        <f t="shared" ref="K21:L21" si="7">SUM(K22:K23)</f>
        <v>0</v>
      </c>
      <c r="L21" s="31">
        <f t="shared" si="7"/>
        <v>274</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x14ac:dyDescent="0.25">
      <c r="A23" s="37"/>
      <c r="B23" s="38" t="s">
        <v>22</v>
      </c>
      <c r="C23" s="39">
        <f t="shared" si="4"/>
        <v>274</v>
      </c>
      <c r="D23" s="211"/>
      <c r="E23" s="400"/>
      <c r="F23" s="401">
        <f>D23+E23</f>
        <v>0</v>
      </c>
      <c r="G23" s="211"/>
      <c r="H23" s="245"/>
      <c r="I23" s="301">
        <f>G23+H23</f>
        <v>0</v>
      </c>
      <c r="J23" s="245">
        <v>274</v>
      </c>
      <c r="K23" s="40"/>
      <c r="L23" s="301">
        <f>J23+K23</f>
        <v>274</v>
      </c>
      <c r="M23" s="358"/>
      <c r="N23" s="40"/>
      <c r="O23" s="301">
        <f>M23+N23</f>
        <v>0</v>
      </c>
      <c r="P23" s="165"/>
    </row>
    <row r="24" spans="1:16" s="21" customFormat="1" ht="24.75" thickBot="1" x14ac:dyDescent="0.3">
      <c r="A24" s="369">
        <v>19300</v>
      </c>
      <c r="B24" s="369" t="s">
        <v>304</v>
      </c>
      <c r="C24" s="370">
        <f>F24+I24</f>
        <v>2104363</v>
      </c>
      <c r="D24" s="371">
        <v>2030139</v>
      </c>
      <c r="E24" s="402">
        <v>74224</v>
      </c>
      <c r="F24" s="403">
        <f>D24+E24</f>
        <v>2104363</v>
      </c>
      <c r="G24" s="371"/>
      <c r="H24" s="374"/>
      <c r="I24" s="375">
        <f>G24+H24</f>
        <v>0</v>
      </c>
      <c r="J24" s="376" t="s">
        <v>23</v>
      </c>
      <c r="K24" s="377" t="s">
        <v>23</v>
      </c>
      <c r="L24" s="380" t="s">
        <v>23</v>
      </c>
      <c r="M24" s="379" t="s">
        <v>23</v>
      </c>
      <c r="N24" s="377" t="s">
        <v>23</v>
      </c>
      <c r="O24" s="380" t="s">
        <v>23</v>
      </c>
      <c r="P24" s="381" t="s">
        <v>331</v>
      </c>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14828</v>
      </c>
      <c r="D26" s="213" t="s">
        <v>23</v>
      </c>
      <c r="E26" s="407" t="s">
        <v>23</v>
      </c>
      <c r="F26" s="408" t="s">
        <v>23</v>
      </c>
      <c r="G26" s="213" t="s">
        <v>23</v>
      </c>
      <c r="H26" s="246" t="s">
        <v>23</v>
      </c>
      <c r="I26" s="45" t="s">
        <v>23</v>
      </c>
      <c r="J26" s="102">
        <f>SUM(J27,J31,J33,J36)</f>
        <v>14828</v>
      </c>
      <c r="K26" s="46">
        <f t="shared" ref="K26:L26" si="9">SUM(K27,K31,K33,K36)</f>
        <v>0</v>
      </c>
      <c r="L26" s="113">
        <f t="shared" si="9"/>
        <v>14828</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idden="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idden="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14828</v>
      </c>
      <c r="D36" s="213" t="s">
        <v>23</v>
      </c>
      <c r="E36" s="407" t="s">
        <v>23</v>
      </c>
      <c r="F36" s="408" t="s">
        <v>23</v>
      </c>
      <c r="G36" s="213" t="s">
        <v>23</v>
      </c>
      <c r="H36" s="246" t="s">
        <v>23</v>
      </c>
      <c r="I36" s="45" t="s">
        <v>23</v>
      </c>
      <c r="J36" s="102">
        <f>SUM(J37:J40)</f>
        <v>14828</v>
      </c>
      <c r="K36" s="46">
        <f t="shared" ref="K36:L36" si="14">SUM(K37:K40)</f>
        <v>0</v>
      </c>
      <c r="L36" s="113">
        <f t="shared" si="14"/>
        <v>14828</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186">
        <v>21399</v>
      </c>
      <c r="B40" s="161" t="s">
        <v>36</v>
      </c>
      <c r="C40" s="162">
        <f t="shared" si="10"/>
        <v>14828</v>
      </c>
      <c r="D40" s="217" t="s">
        <v>23</v>
      </c>
      <c r="E40" s="415" t="s">
        <v>23</v>
      </c>
      <c r="F40" s="416" t="s">
        <v>23</v>
      </c>
      <c r="G40" s="217" t="s">
        <v>23</v>
      </c>
      <c r="H40" s="250" t="s">
        <v>23</v>
      </c>
      <c r="I40" s="188" t="s">
        <v>23</v>
      </c>
      <c r="J40" s="285">
        <v>14828</v>
      </c>
      <c r="K40" s="187"/>
      <c r="L40" s="417">
        <f>J40+K40</f>
        <v>14828</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x14ac:dyDescent="0.25">
      <c r="A43" s="47">
        <v>21490</v>
      </c>
      <c r="B43" s="41" t="s">
        <v>38</v>
      </c>
      <c r="C43" s="64">
        <f>F43+I43+L43</f>
        <v>5300</v>
      </c>
      <c r="D43" s="70">
        <f>D44</f>
        <v>0</v>
      </c>
      <c r="E43" s="422">
        <f t="shared" ref="E43:F43" si="16">E44</f>
        <v>0</v>
      </c>
      <c r="F43" s="423">
        <f t="shared" si="16"/>
        <v>0</v>
      </c>
      <c r="G43" s="70">
        <f t="shared" ref="G43:L43" si="17">G44</f>
        <v>0</v>
      </c>
      <c r="H43" s="200">
        <f t="shared" si="17"/>
        <v>0</v>
      </c>
      <c r="I43" s="286">
        <f t="shared" si="17"/>
        <v>0</v>
      </c>
      <c r="J43" s="200">
        <f t="shared" si="17"/>
        <v>5300</v>
      </c>
      <c r="K43" s="71">
        <f t="shared" si="17"/>
        <v>0</v>
      </c>
      <c r="L43" s="286">
        <f t="shared" si="17"/>
        <v>5300</v>
      </c>
      <c r="M43" s="309" t="s">
        <v>23</v>
      </c>
      <c r="N43" s="44" t="s">
        <v>23</v>
      </c>
      <c r="O43" s="45" t="s">
        <v>23</v>
      </c>
      <c r="P43" s="328"/>
    </row>
    <row r="44" spans="1:16" s="21" customFormat="1" ht="24" x14ac:dyDescent="0.25">
      <c r="A44" s="38">
        <v>21499</v>
      </c>
      <c r="B44" s="53" t="s">
        <v>39</v>
      </c>
      <c r="C44" s="204">
        <f>F44+I44+L44</f>
        <v>5300</v>
      </c>
      <c r="D44" s="294"/>
      <c r="E44" s="424"/>
      <c r="F44" s="425">
        <f>D44+E44</f>
        <v>0</v>
      </c>
      <c r="G44" s="294"/>
      <c r="H44" s="295"/>
      <c r="I44" s="349">
        <f>G44+H44</f>
        <v>0</v>
      </c>
      <c r="J44" s="295">
        <v>5300</v>
      </c>
      <c r="K44" s="66"/>
      <c r="L44" s="349">
        <f>J44+K44</f>
        <v>5300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8">SUM(N46:N47)</f>
        <v>0</v>
      </c>
      <c r="O45" s="286">
        <f t="shared" si="18"/>
        <v>0</v>
      </c>
      <c r="P45" s="334"/>
    </row>
    <row r="46" spans="1:16" ht="24" hidden="1" x14ac:dyDescent="0.25">
      <c r="A46" s="73">
        <v>23410</v>
      </c>
      <c r="B46" s="74" t="s">
        <v>41</v>
      </c>
      <c r="C46" s="78">
        <f t="shared" ref="C46:C47" si="19">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9"/>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7" s="21" customFormat="1" x14ac:dyDescent="0.25">
      <c r="A49" s="81"/>
      <c r="B49" s="82" t="s">
        <v>43</v>
      </c>
      <c r="C49" s="83"/>
      <c r="D49" s="353"/>
      <c r="E49" s="429"/>
      <c r="F49" s="430"/>
      <c r="G49" s="353"/>
      <c r="H49" s="356"/>
      <c r="I49" s="168"/>
      <c r="J49" s="356"/>
      <c r="K49" s="354"/>
      <c r="L49" s="168"/>
      <c r="M49" s="359"/>
      <c r="N49" s="354"/>
      <c r="O49" s="168"/>
      <c r="P49" s="335"/>
    </row>
    <row r="50" spans="1:17" s="21" customFormat="1" ht="12.75" thickBot="1" x14ac:dyDescent="0.3">
      <c r="A50" s="84"/>
      <c r="B50" s="22" t="s">
        <v>44</v>
      </c>
      <c r="C50" s="85">
        <f t="shared" si="4"/>
        <v>2124765</v>
      </c>
      <c r="D50" s="220">
        <f>SUM(D51,D283)</f>
        <v>2030139</v>
      </c>
      <c r="E50" s="431">
        <f t="shared" ref="E50:F50" si="20">SUM(E51,E283)</f>
        <v>74224</v>
      </c>
      <c r="F50" s="432">
        <f t="shared" si="20"/>
        <v>2104363</v>
      </c>
      <c r="G50" s="220">
        <f>SUM(G51,G283)</f>
        <v>0</v>
      </c>
      <c r="H50" s="252">
        <f t="shared" ref="H50:I50" si="21">SUM(H51,H283)</f>
        <v>0</v>
      </c>
      <c r="I50" s="87">
        <f t="shared" si="21"/>
        <v>0</v>
      </c>
      <c r="J50" s="252">
        <f>SUM(J51,J283)</f>
        <v>20402</v>
      </c>
      <c r="K50" s="86">
        <f t="shared" ref="K50:L50" si="22">SUM(K51,K283)</f>
        <v>0</v>
      </c>
      <c r="L50" s="87">
        <f t="shared" si="22"/>
        <v>20402</v>
      </c>
      <c r="M50" s="85">
        <f>SUM(M51,M283)</f>
        <v>0</v>
      </c>
      <c r="N50" s="86">
        <f t="shared" ref="N50:O50" si="23">SUM(N51,N283)</f>
        <v>0</v>
      </c>
      <c r="O50" s="87">
        <f t="shared" si="23"/>
        <v>0</v>
      </c>
      <c r="P50" s="336"/>
    </row>
    <row r="51" spans="1:17" s="21" customFormat="1" ht="36.75" thickTop="1" x14ac:dyDescent="0.25">
      <c r="A51" s="88"/>
      <c r="B51" s="89" t="s">
        <v>45</v>
      </c>
      <c r="C51" s="90">
        <f t="shared" si="4"/>
        <v>2124765</v>
      </c>
      <c r="D51" s="221">
        <f>SUM(D52,D194)</f>
        <v>2030139</v>
      </c>
      <c r="E51" s="433">
        <f t="shared" ref="E51:F51" si="24">SUM(E52,E194)</f>
        <v>74224</v>
      </c>
      <c r="F51" s="434">
        <f t="shared" si="24"/>
        <v>2104363</v>
      </c>
      <c r="G51" s="221">
        <f>SUM(G52,G194)</f>
        <v>0</v>
      </c>
      <c r="H51" s="253">
        <f t="shared" ref="H51:I51" si="25">SUM(H52,H194)</f>
        <v>0</v>
      </c>
      <c r="I51" s="92">
        <f t="shared" si="25"/>
        <v>0</v>
      </c>
      <c r="J51" s="253">
        <f>SUM(J52,J194)</f>
        <v>20402</v>
      </c>
      <c r="K51" s="91">
        <f t="shared" ref="K51:L51" si="26">SUM(K52,K194)</f>
        <v>0</v>
      </c>
      <c r="L51" s="92">
        <f t="shared" si="26"/>
        <v>20402</v>
      </c>
      <c r="M51" s="90">
        <f>SUM(M52,M194)</f>
        <v>0</v>
      </c>
      <c r="N51" s="91">
        <f t="shared" ref="N51:O51" si="27">SUM(N52,N194)</f>
        <v>0</v>
      </c>
      <c r="O51" s="92">
        <f t="shared" si="27"/>
        <v>0</v>
      </c>
      <c r="P51" s="337"/>
    </row>
    <row r="52" spans="1:17" s="21" customFormat="1" ht="24" x14ac:dyDescent="0.25">
      <c r="A52" s="93"/>
      <c r="B52" s="16" t="s">
        <v>46</v>
      </c>
      <c r="C52" s="94">
        <f t="shared" si="4"/>
        <v>2029670</v>
      </c>
      <c r="D52" s="222">
        <f>SUM(D53,D75,D173,D187)</f>
        <v>1979979</v>
      </c>
      <c r="E52" s="435">
        <f t="shared" ref="E52:F52" si="28">SUM(E53,E75,E173,E187)</f>
        <v>34489</v>
      </c>
      <c r="F52" s="436">
        <f t="shared" si="28"/>
        <v>2014468</v>
      </c>
      <c r="G52" s="222">
        <f>SUM(G53,G75,G173,G187)</f>
        <v>0</v>
      </c>
      <c r="H52" s="254">
        <f t="shared" ref="H52:I52" si="29">SUM(H53,H75,H173,H187)</f>
        <v>0</v>
      </c>
      <c r="I52" s="96">
        <f t="shared" si="29"/>
        <v>0</v>
      </c>
      <c r="J52" s="254">
        <f>SUM(J53,J75,J173,J187)</f>
        <v>15202</v>
      </c>
      <c r="K52" s="95">
        <f t="shared" ref="K52:L52" si="30">SUM(K53,K75,K173,K187)</f>
        <v>0</v>
      </c>
      <c r="L52" s="96">
        <f t="shared" si="30"/>
        <v>15202</v>
      </c>
      <c r="M52" s="94">
        <f>SUM(M53,M75,M173,M187)</f>
        <v>0</v>
      </c>
      <c r="N52" s="95">
        <f t="shared" ref="N52:O52" si="31">SUM(N53,N75,N173,N187)</f>
        <v>0</v>
      </c>
      <c r="O52" s="96">
        <f t="shared" si="31"/>
        <v>0</v>
      </c>
      <c r="P52" s="338"/>
    </row>
    <row r="53" spans="1:17" s="21" customFormat="1" x14ac:dyDescent="0.25">
      <c r="A53" s="97">
        <v>1000</v>
      </c>
      <c r="B53" s="97" t="s">
        <v>47</v>
      </c>
      <c r="C53" s="98">
        <f t="shared" si="4"/>
        <v>1660950</v>
      </c>
      <c r="D53" s="223">
        <f>SUM(D54,D67)</f>
        <v>1617813</v>
      </c>
      <c r="E53" s="437">
        <f t="shared" ref="E53:F53" si="32">SUM(E54,E67)</f>
        <v>38014</v>
      </c>
      <c r="F53" s="438">
        <f t="shared" si="32"/>
        <v>1655827</v>
      </c>
      <c r="G53" s="223">
        <f>SUM(G54,G67)</f>
        <v>0</v>
      </c>
      <c r="H53" s="255">
        <f t="shared" ref="H53:I53" si="33">SUM(H54,H67)</f>
        <v>0</v>
      </c>
      <c r="I53" s="100">
        <f t="shared" si="33"/>
        <v>0</v>
      </c>
      <c r="J53" s="255">
        <f>SUM(J54,J67)</f>
        <v>5123</v>
      </c>
      <c r="K53" s="99">
        <f t="shared" ref="K53:L53" si="34">SUM(K54,K67)</f>
        <v>0</v>
      </c>
      <c r="L53" s="100">
        <f t="shared" si="34"/>
        <v>5123</v>
      </c>
      <c r="M53" s="98">
        <f>SUM(M54,M67)</f>
        <v>0</v>
      </c>
      <c r="N53" s="99">
        <f t="shared" ref="N53:O53" si="35">SUM(N54,N67)</f>
        <v>0</v>
      </c>
      <c r="O53" s="100">
        <f t="shared" si="35"/>
        <v>0</v>
      </c>
      <c r="P53" s="339"/>
    </row>
    <row r="54" spans="1:17" x14ac:dyDescent="0.25">
      <c r="A54" s="41">
        <v>1100</v>
      </c>
      <c r="B54" s="101" t="s">
        <v>48</v>
      </c>
      <c r="C54" s="42">
        <f t="shared" si="4"/>
        <v>1269987</v>
      </c>
      <c r="D54" s="224">
        <f>SUM(D55,D58,D66)</f>
        <v>1235525</v>
      </c>
      <c r="E54" s="439">
        <f t="shared" ref="E54:F54" si="36">SUM(E55,E58,E66)</f>
        <v>30634</v>
      </c>
      <c r="F54" s="406">
        <f t="shared" si="36"/>
        <v>1266159</v>
      </c>
      <c r="G54" s="224">
        <f>SUM(G55,G58,G66)</f>
        <v>0</v>
      </c>
      <c r="H54" s="102">
        <f t="shared" ref="H54:I54" si="37">SUM(H55,H58,H66)</f>
        <v>0</v>
      </c>
      <c r="I54" s="113">
        <f t="shared" si="37"/>
        <v>0</v>
      </c>
      <c r="J54" s="102">
        <f>SUM(J55,J58,J66)</f>
        <v>4128</v>
      </c>
      <c r="K54" s="46">
        <f t="shared" ref="K54:L54" si="38">SUM(K55,K58,K66)</f>
        <v>-300</v>
      </c>
      <c r="L54" s="113">
        <f t="shared" si="38"/>
        <v>3828</v>
      </c>
      <c r="M54" s="126">
        <f>SUM(M55,M58,M66)</f>
        <v>0</v>
      </c>
      <c r="N54" s="127">
        <f t="shared" ref="N54:O54" si="39">SUM(N55,N58,N66)</f>
        <v>0</v>
      </c>
      <c r="O54" s="287">
        <f t="shared" si="39"/>
        <v>0</v>
      </c>
      <c r="P54" s="340"/>
    </row>
    <row r="55" spans="1:17" x14ac:dyDescent="0.25">
      <c r="A55" s="103">
        <v>1110</v>
      </c>
      <c r="B55" s="74" t="s">
        <v>49</v>
      </c>
      <c r="C55" s="80">
        <f t="shared" si="4"/>
        <v>1004135</v>
      </c>
      <c r="D55" s="128">
        <f>SUM(D56:D57)</f>
        <v>1000307</v>
      </c>
      <c r="E55" s="440">
        <f t="shared" ref="E55:F55" si="40">SUM(E56:E57)</f>
        <v>0</v>
      </c>
      <c r="F55" s="441">
        <f t="shared" si="40"/>
        <v>1000307</v>
      </c>
      <c r="G55" s="128">
        <f>SUM(G56:G57)</f>
        <v>0</v>
      </c>
      <c r="H55" s="203">
        <f t="shared" ref="H55:I55" si="41">SUM(H56:H57)</f>
        <v>0</v>
      </c>
      <c r="I55" s="105">
        <f t="shared" si="41"/>
        <v>0</v>
      </c>
      <c r="J55" s="203">
        <f>SUM(J56:J57)</f>
        <v>4128</v>
      </c>
      <c r="K55" s="104">
        <f t="shared" ref="K55:L55" si="42">SUM(K56:K57)</f>
        <v>-300</v>
      </c>
      <c r="L55" s="105">
        <f t="shared" si="42"/>
        <v>3828</v>
      </c>
      <c r="M55" s="80">
        <f>SUM(M56:M57)</f>
        <v>0</v>
      </c>
      <c r="N55" s="104">
        <f t="shared" ref="N55:O55" si="43">SUM(N56:N57)</f>
        <v>0</v>
      </c>
      <c r="O55" s="105">
        <f t="shared" si="43"/>
        <v>0</v>
      </c>
      <c r="P55" s="112"/>
    </row>
    <row r="56" spans="1:17" hidden="1" x14ac:dyDescent="0.25">
      <c r="A56" s="33">
        <v>1111</v>
      </c>
      <c r="B56" s="48" t="s">
        <v>50</v>
      </c>
      <c r="C56" s="49">
        <f t="shared" si="4"/>
        <v>0</v>
      </c>
      <c r="D56" s="225"/>
      <c r="E56" s="442"/>
      <c r="F56" s="443">
        <f t="shared" ref="F56:F57" si="44">D56+E56</f>
        <v>0</v>
      </c>
      <c r="G56" s="225"/>
      <c r="H56" s="256"/>
      <c r="I56" s="116">
        <f t="shared" ref="I56:I57" si="45">G56+H56</f>
        <v>0</v>
      </c>
      <c r="J56" s="256"/>
      <c r="K56" s="51"/>
      <c r="L56" s="116">
        <f t="shared" ref="L56:L57" si="46">J56+K56</f>
        <v>0</v>
      </c>
      <c r="M56" s="316"/>
      <c r="N56" s="51"/>
      <c r="O56" s="116">
        <f>M56+N56</f>
        <v>0</v>
      </c>
      <c r="P56" s="106"/>
    </row>
    <row r="57" spans="1:17" s="363" customFormat="1" ht="36.75" customHeight="1" x14ac:dyDescent="0.25">
      <c r="A57" s="38">
        <v>1119</v>
      </c>
      <c r="B57" s="53" t="s">
        <v>51</v>
      </c>
      <c r="C57" s="54">
        <f t="shared" si="4"/>
        <v>1004135</v>
      </c>
      <c r="D57" s="226">
        <v>1000307</v>
      </c>
      <c r="E57" s="444"/>
      <c r="F57" s="401">
        <f t="shared" si="44"/>
        <v>1000307</v>
      </c>
      <c r="G57" s="226"/>
      <c r="H57" s="257"/>
      <c r="I57" s="110">
        <f t="shared" si="45"/>
        <v>0</v>
      </c>
      <c r="J57" s="257">
        <v>4128</v>
      </c>
      <c r="K57" s="56">
        <v>-300</v>
      </c>
      <c r="L57" s="110">
        <f t="shared" si="46"/>
        <v>3828</v>
      </c>
      <c r="M57" s="317"/>
      <c r="N57" s="56"/>
      <c r="O57" s="110">
        <f>M57+N57</f>
        <v>0</v>
      </c>
      <c r="P57" s="361" t="s">
        <v>328</v>
      </c>
      <c r="Q57" s="366"/>
    </row>
    <row r="58" spans="1:17" x14ac:dyDescent="0.25">
      <c r="A58" s="108">
        <v>1140</v>
      </c>
      <c r="B58" s="53" t="s">
        <v>295</v>
      </c>
      <c r="C58" s="54">
        <f t="shared" si="4"/>
        <v>214787</v>
      </c>
      <c r="D58" s="227">
        <f>SUM(D59:D65)</f>
        <v>214787</v>
      </c>
      <c r="E58" s="445">
        <f t="shared" ref="E58:F58" si="47">SUM(E59:E65)</f>
        <v>0</v>
      </c>
      <c r="F58" s="401">
        <f t="shared" si="47"/>
        <v>214787</v>
      </c>
      <c r="G58" s="227">
        <f>SUM(G59:G65)</f>
        <v>0</v>
      </c>
      <c r="H58" s="117">
        <f t="shared" ref="H58:I58" si="48">SUM(H59:H65)</f>
        <v>0</v>
      </c>
      <c r="I58" s="110">
        <f t="shared" si="48"/>
        <v>0</v>
      </c>
      <c r="J58" s="117">
        <f>SUM(J59:J65)</f>
        <v>0</v>
      </c>
      <c r="K58" s="109">
        <f t="shared" ref="K58:L58" si="49">SUM(K59:K65)</f>
        <v>0</v>
      </c>
      <c r="L58" s="110">
        <f t="shared" si="49"/>
        <v>0</v>
      </c>
      <c r="M58" s="54">
        <f>SUM(M59:M65)</f>
        <v>0</v>
      </c>
      <c r="N58" s="109">
        <f t="shared" ref="N58:O58" si="50">SUM(N59:N65)</f>
        <v>0</v>
      </c>
      <c r="O58" s="110">
        <f t="shared" si="50"/>
        <v>0</v>
      </c>
      <c r="P58" s="107"/>
      <c r="Q58" s="367"/>
    </row>
    <row r="59" spans="1:17" x14ac:dyDescent="0.25">
      <c r="A59" s="38">
        <v>1141</v>
      </c>
      <c r="B59" s="53" t="s">
        <v>52</v>
      </c>
      <c r="C59" s="54">
        <f t="shared" si="4"/>
        <v>50127</v>
      </c>
      <c r="D59" s="226">
        <v>50127</v>
      </c>
      <c r="E59" s="444"/>
      <c r="F59" s="401">
        <f t="shared" ref="F59:F66" si="51">D59+E59</f>
        <v>50127</v>
      </c>
      <c r="G59" s="226"/>
      <c r="H59" s="257"/>
      <c r="I59" s="110">
        <f t="shared" ref="I59:I66" si="52">G59+H59</f>
        <v>0</v>
      </c>
      <c r="J59" s="257"/>
      <c r="K59" s="56"/>
      <c r="L59" s="110">
        <f t="shared" ref="L59:L66" si="53">J59+K59</f>
        <v>0</v>
      </c>
      <c r="M59" s="317"/>
      <c r="N59" s="56"/>
      <c r="O59" s="110">
        <f t="shared" ref="O59:O66" si="54">M59+N59</f>
        <v>0</v>
      </c>
      <c r="P59" s="107"/>
      <c r="Q59" s="367"/>
    </row>
    <row r="60" spans="1:17" ht="24.75" customHeight="1" x14ac:dyDescent="0.25">
      <c r="A60" s="38">
        <v>1142</v>
      </c>
      <c r="B60" s="53" t="s">
        <v>53</v>
      </c>
      <c r="C60" s="54">
        <f t="shared" si="4"/>
        <v>89985</v>
      </c>
      <c r="D60" s="226">
        <v>89985</v>
      </c>
      <c r="E60" s="444"/>
      <c r="F60" s="401">
        <f t="shared" si="51"/>
        <v>89985</v>
      </c>
      <c r="G60" s="226"/>
      <c r="H60" s="257"/>
      <c r="I60" s="110">
        <f t="shared" si="52"/>
        <v>0</v>
      </c>
      <c r="J60" s="257"/>
      <c r="K60" s="56"/>
      <c r="L60" s="110">
        <f>J60+K60</f>
        <v>0</v>
      </c>
      <c r="M60" s="317"/>
      <c r="N60" s="56"/>
      <c r="O60" s="110">
        <f t="shared" si="54"/>
        <v>0</v>
      </c>
      <c r="P60" s="107"/>
      <c r="Q60" s="367"/>
    </row>
    <row r="61" spans="1:17" ht="24" hidden="1" x14ac:dyDescent="0.25">
      <c r="A61" s="38">
        <v>1145</v>
      </c>
      <c r="B61" s="53" t="s">
        <v>54</v>
      </c>
      <c r="C61" s="54">
        <f t="shared" si="4"/>
        <v>0</v>
      </c>
      <c r="D61" s="226"/>
      <c r="E61" s="444"/>
      <c r="F61" s="401">
        <f t="shared" si="51"/>
        <v>0</v>
      </c>
      <c r="G61" s="226"/>
      <c r="H61" s="257"/>
      <c r="I61" s="110">
        <f t="shared" si="52"/>
        <v>0</v>
      </c>
      <c r="J61" s="257"/>
      <c r="K61" s="56"/>
      <c r="L61" s="110">
        <f t="shared" si="53"/>
        <v>0</v>
      </c>
      <c r="M61" s="317"/>
      <c r="N61" s="56"/>
      <c r="O61" s="110">
        <f>M61+N61</f>
        <v>0</v>
      </c>
      <c r="P61" s="107"/>
      <c r="Q61" s="367"/>
    </row>
    <row r="62" spans="1:17" ht="27.75" hidden="1" customHeight="1" x14ac:dyDescent="0.25">
      <c r="A62" s="38">
        <v>1146</v>
      </c>
      <c r="B62" s="53" t="s">
        <v>55</v>
      </c>
      <c r="C62" s="54">
        <f t="shared" si="4"/>
        <v>0</v>
      </c>
      <c r="D62" s="226"/>
      <c r="E62" s="444"/>
      <c r="F62" s="401">
        <f t="shared" si="51"/>
        <v>0</v>
      </c>
      <c r="G62" s="226"/>
      <c r="H62" s="257"/>
      <c r="I62" s="110">
        <f t="shared" si="52"/>
        <v>0</v>
      </c>
      <c r="J62" s="257"/>
      <c r="K62" s="56"/>
      <c r="L62" s="110">
        <f t="shared" si="53"/>
        <v>0</v>
      </c>
      <c r="M62" s="317"/>
      <c r="N62" s="56"/>
      <c r="O62" s="110">
        <f t="shared" si="54"/>
        <v>0</v>
      </c>
      <c r="P62" s="107"/>
      <c r="Q62" s="367"/>
    </row>
    <row r="63" spans="1:17" x14ac:dyDescent="0.25">
      <c r="A63" s="38">
        <v>1147</v>
      </c>
      <c r="B63" s="53" t="s">
        <v>56</v>
      </c>
      <c r="C63" s="54">
        <f t="shared" si="4"/>
        <v>23216</v>
      </c>
      <c r="D63" s="226">
        <v>23216</v>
      </c>
      <c r="E63" s="444"/>
      <c r="F63" s="401">
        <f t="shared" si="51"/>
        <v>23216</v>
      </c>
      <c r="G63" s="226"/>
      <c r="H63" s="257"/>
      <c r="I63" s="110">
        <f t="shared" si="52"/>
        <v>0</v>
      </c>
      <c r="J63" s="257"/>
      <c r="K63" s="56"/>
      <c r="L63" s="110">
        <f t="shared" si="53"/>
        <v>0</v>
      </c>
      <c r="M63" s="317"/>
      <c r="N63" s="56"/>
      <c r="O63" s="110">
        <f t="shared" si="54"/>
        <v>0</v>
      </c>
      <c r="P63" s="107"/>
      <c r="Q63" s="367"/>
    </row>
    <row r="64" spans="1:17" x14ac:dyDescent="0.25">
      <c r="A64" s="38">
        <v>1148</v>
      </c>
      <c r="B64" s="53" t="s">
        <v>57</v>
      </c>
      <c r="C64" s="54">
        <f t="shared" si="4"/>
        <v>51459</v>
      </c>
      <c r="D64" s="226">
        <v>51459</v>
      </c>
      <c r="E64" s="444"/>
      <c r="F64" s="401">
        <f t="shared" si="51"/>
        <v>51459</v>
      </c>
      <c r="G64" s="226"/>
      <c r="H64" s="257"/>
      <c r="I64" s="110">
        <f t="shared" si="52"/>
        <v>0</v>
      </c>
      <c r="J64" s="257"/>
      <c r="K64" s="56"/>
      <c r="L64" s="110">
        <f t="shared" si="53"/>
        <v>0</v>
      </c>
      <c r="M64" s="317"/>
      <c r="N64" s="56"/>
      <c r="O64" s="110">
        <f t="shared" si="54"/>
        <v>0</v>
      </c>
      <c r="P64" s="107"/>
      <c r="Q64" s="367"/>
    </row>
    <row r="65" spans="1:17" ht="24" hidden="1" customHeight="1" x14ac:dyDescent="0.25">
      <c r="A65" s="38">
        <v>1149</v>
      </c>
      <c r="B65" s="53" t="s">
        <v>58</v>
      </c>
      <c r="C65" s="54">
        <f>F65+I65+L65+O65</f>
        <v>0</v>
      </c>
      <c r="D65" s="226"/>
      <c r="E65" s="444"/>
      <c r="F65" s="401">
        <f t="shared" si="51"/>
        <v>0</v>
      </c>
      <c r="G65" s="226"/>
      <c r="H65" s="257"/>
      <c r="I65" s="110">
        <f t="shared" si="52"/>
        <v>0</v>
      </c>
      <c r="J65" s="257"/>
      <c r="K65" s="56"/>
      <c r="L65" s="110">
        <f t="shared" si="53"/>
        <v>0</v>
      </c>
      <c r="M65" s="317"/>
      <c r="N65" s="56"/>
      <c r="O65" s="110">
        <f t="shared" si="54"/>
        <v>0</v>
      </c>
      <c r="P65" s="107"/>
      <c r="Q65" s="367"/>
    </row>
    <row r="66" spans="1:17" s="363" customFormat="1" ht="88.5" customHeight="1" x14ac:dyDescent="0.25">
      <c r="A66" s="103">
        <v>1150</v>
      </c>
      <c r="B66" s="74" t="s">
        <v>59</v>
      </c>
      <c r="C66" s="80">
        <f>F66+I66+L66+O66</f>
        <v>51065</v>
      </c>
      <c r="D66" s="228">
        <v>20431</v>
      </c>
      <c r="E66" s="446">
        <v>30634</v>
      </c>
      <c r="F66" s="441">
        <f t="shared" si="51"/>
        <v>51065</v>
      </c>
      <c r="G66" s="228"/>
      <c r="H66" s="258"/>
      <c r="I66" s="105">
        <f t="shared" si="52"/>
        <v>0</v>
      </c>
      <c r="J66" s="258"/>
      <c r="K66" s="111"/>
      <c r="L66" s="105">
        <f t="shared" si="53"/>
        <v>0</v>
      </c>
      <c r="M66" s="318"/>
      <c r="N66" s="111"/>
      <c r="O66" s="105">
        <f t="shared" si="54"/>
        <v>0</v>
      </c>
      <c r="P66" s="382" t="s">
        <v>341</v>
      </c>
      <c r="Q66" s="366"/>
    </row>
    <row r="67" spans="1:17" ht="24" x14ac:dyDescent="0.25">
      <c r="A67" s="41">
        <v>1200</v>
      </c>
      <c r="B67" s="101" t="s">
        <v>296</v>
      </c>
      <c r="C67" s="42">
        <f t="shared" si="4"/>
        <v>390963</v>
      </c>
      <c r="D67" s="224">
        <f>SUM(D68:D69)</f>
        <v>382288</v>
      </c>
      <c r="E67" s="439">
        <f t="shared" ref="E67:F67" si="55">SUM(E68:E69)</f>
        <v>7380</v>
      </c>
      <c r="F67" s="406">
        <f t="shared" si="55"/>
        <v>389668</v>
      </c>
      <c r="G67" s="224">
        <f>SUM(G68:G69)</f>
        <v>0</v>
      </c>
      <c r="H67" s="102">
        <f t="shared" ref="H67:I67" si="56">SUM(H68:H69)</f>
        <v>0</v>
      </c>
      <c r="I67" s="113">
        <f t="shared" si="56"/>
        <v>0</v>
      </c>
      <c r="J67" s="102">
        <f>SUM(J68:J69)</f>
        <v>995</v>
      </c>
      <c r="K67" s="46">
        <f t="shared" ref="K67:L67" si="57">SUM(K68:K69)</f>
        <v>300</v>
      </c>
      <c r="L67" s="113">
        <f t="shared" si="57"/>
        <v>1295</v>
      </c>
      <c r="M67" s="42">
        <f>SUM(M68:M69)</f>
        <v>0</v>
      </c>
      <c r="N67" s="46">
        <f t="shared" ref="N67:O67" si="58">SUM(N68:N69)</f>
        <v>0</v>
      </c>
      <c r="O67" s="113">
        <f t="shared" si="58"/>
        <v>0</v>
      </c>
      <c r="P67" s="364"/>
    </row>
    <row r="68" spans="1:17" s="363" customFormat="1" ht="42" customHeight="1" x14ac:dyDescent="0.25">
      <c r="A68" s="365">
        <v>1210</v>
      </c>
      <c r="B68" s="48" t="s">
        <v>60</v>
      </c>
      <c r="C68" s="49">
        <f t="shared" si="4"/>
        <v>318163</v>
      </c>
      <c r="D68" s="225">
        <v>309788</v>
      </c>
      <c r="E68" s="442">
        <v>7380</v>
      </c>
      <c r="F68" s="443">
        <f>D68+E68</f>
        <v>317168</v>
      </c>
      <c r="G68" s="225"/>
      <c r="H68" s="256"/>
      <c r="I68" s="116">
        <f>G68+H68</f>
        <v>0</v>
      </c>
      <c r="J68" s="256">
        <v>995</v>
      </c>
      <c r="K68" s="51"/>
      <c r="L68" s="116">
        <f>J68+K68</f>
        <v>995</v>
      </c>
      <c r="M68" s="316"/>
      <c r="N68" s="51"/>
      <c r="O68" s="116">
        <f>M68+N68</f>
        <v>0</v>
      </c>
      <c r="P68" s="383" t="s">
        <v>336</v>
      </c>
      <c r="Q68" s="366"/>
    </row>
    <row r="69" spans="1:17" ht="24" x14ac:dyDescent="0.25">
      <c r="A69" s="108">
        <v>1220</v>
      </c>
      <c r="B69" s="53" t="s">
        <v>61</v>
      </c>
      <c r="C69" s="54">
        <f t="shared" si="4"/>
        <v>72800</v>
      </c>
      <c r="D69" s="227">
        <f>SUM(D70:D74)</f>
        <v>72500</v>
      </c>
      <c r="E69" s="445">
        <f t="shared" ref="E69:F69" si="59">SUM(E70:E74)</f>
        <v>0</v>
      </c>
      <c r="F69" s="401">
        <f t="shared" si="59"/>
        <v>72500</v>
      </c>
      <c r="G69" s="227">
        <f>SUM(G70:G74)</f>
        <v>0</v>
      </c>
      <c r="H69" s="117">
        <f t="shared" ref="H69:I69" si="60">SUM(H70:H74)</f>
        <v>0</v>
      </c>
      <c r="I69" s="110">
        <f t="shared" si="60"/>
        <v>0</v>
      </c>
      <c r="J69" s="117">
        <f>SUM(J70:J74)</f>
        <v>0</v>
      </c>
      <c r="K69" s="109">
        <f t="shared" ref="K69:L69" si="61">SUM(K70:K74)</f>
        <v>300</v>
      </c>
      <c r="L69" s="110">
        <f t="shared" si="61"/>
        <v>300</v>
      </c>
      <c r="M69" s="54">
        <f>SUM(M70:M74)</f>
        <v>0</v>
      </c>
      <c r="N69" s="109">
        <f t="shared" ref="N69:O69" si="62">SUM(N70:N74)</f>
        <v>0</v>
      </c>
      <c r="O69" s="110">
        <f t="shared" si="62"/>
        <v>0</v>
      </c>
      <c r="P69" s="107"/>
      <c r="Q69" s="367"/>
    </row>
    <row r="70" spans="1:17" s="363" customFormat="1" ht="48" x14ac:dyDescent="0.25">
      <c r="A70" s="38">
        <v>1221</v>
      </c>
      <c r="B70" s="53" t="s">
        <v>297</v>
      </c>
      <c r="C70" s="54">
        <f t="shared" si="4"/>
        <v>53899</v>
      </c>
      <c r="D70" s="226">
        <v>53599</v>
      </c>
      <c r="E70" s="444"/>
      <c r="F70" s="401">
        <f t="shared" ref="F70:F74" si="63">D70+E70</f>
        <v>53599</v>
      </c>
      <c r="G70" s="226"/>
      <c r="H70" s="257"/>
      <c r="I70" s="110">
        <f t="shared" ref="I70:I74" si="64">G70+H70</f>
        <v>0</v>
      </c>
      <c r="J70" s="257"/>
      <c r="K70" s="56">
        <v>300</v>
      </c>
      <c r="L70" s="110">
        <f t="shared" ref="L70:L74" si="65">J70+K70</f>
        <v>300</v>
      </c>
      <c r="M70" s="317"/>
      <c r="N70" s="56"/>
      <c r="O70" s="110">
        <f t="shared" ref="O70:O74" si="66">M70+N70</f>
        <v>0</v>
      </c>
      <c r="P70" s="361" t="s">
        <v>337</v>
      </c>
      <c r="Q70" s="366"/>
    </row>
    <row r="71" spans="1:17" hidden="1" x14ac:dyDescent="0.25">
      <c r="A71" s="38">
        <v>1223</v>
      </c>
      <c r="B71" s="53" t="s">
        <v>62</v>
      </c>
      <c r="C71" s="54">
        <f t="shared" si="4"/>
        <v>0</v>
      </c>
      <c r="D71" s="226"/>
      <c r="E71" s="444"/>
      <c r="F71" s="401">
        <f t="shared" si="63"/>
        <v>0</v>
      </c>
      <c r="G71" s="226"/>
      <c r="H71" s="257"/>
      <c r="I71" s="110">
        <f t="shared" si="64"/>
        <v>0</v>
      </c>
      <c r="J71" s="257"/>
      <c r="K71" s="56"/>
      <c r="L71" s="110">
        <f t="shared" si="65"/>
        <v>0</v>
      </c>
      <c r="M71" s="317"/>
      <c r="N71" s="56"/>
      <c r="O71" s="110">
        <f t="shared" si="66"/>
        <v>0</v>
      </c>
      <c r="P71" s="107" t="s">
        <v>329</v>
      </c>
    </row>
    <row r="72" spans="1:17" hidden="1" x14ac:dyDescent="0.25">
      <c r="A72" s="38">
        <v>1225</v>
      </c>
      <c r="B72" s="53" t="s">
        <v>63</v>
      </c>
      <c r="C72" s="54">
        <f t="shared" si="4"/>
        <v>0</v>
      </c>
      <c r="D72" s="226"/>
      <c r="E72" s="444"/>
      <c r="F72" s="401">
        <f t="shared" si="63"/>
        <v>0</v>
      </c>
      <c r="G72" s="226"/>
      <c r="H72" s="257"/>
      <c r="I72" s="110">
        <f t="shared" si="64"/>
        <v>0</v>
      </c>
      <c r="J72" s="257"/>
      <c r="K72" s="56"/>
      <c r="L72" s="110">
        <f t="shared" si="65"/>
        <v>0</v>
      </c>
      <c r="M72" s="317"/>
      <c r="N72" s="56"/>
      <c r="O72" s="110">
        <f t="shared" si="66"/>
        <v>0</v>
      </c>
      <c r="P72" s="107"/>
    </row>
    <row r="73" spans="1:17" ht="36" x14ac:dyDescent="0.25">
      <c r="A73" s="38">
        <v>1227</v>
      </c>
      <c r="B73" s="53" t="s">
        <v>64</v>
      </c>
      <c r="C73" s="54">
        <f t="shared" si="4"/>
        <v>18401</v>
      </c>
      <c r="D73" s="226">
        <v>18401</v>
      </c>
      <c r="E73" s="444"/>
      <c r="F73" s="401">
        <f t="shared" si="63"/>
        <v>18401</v>
      </c>
      <c r="G73" s="226"/>
      <c r="H73" s="257"/>
      <c r="I73" s="110">
        <f t="shared" si="64"/>
        <v>0</v>
      </c>
      <c r="J73" s="257"/>
      <c r="K73" s="56"/>
      <c r="L73" s="110">
        <f t="shared" si="65"/>
        <v>0</v>
      </c>
      <c r="M73" s="317"/>
      <c r="N73" s="56"/>
      <c r="O73" s="110">
        <f t="shared" si="66"/>
        <v>0</v>
      </c>
      <c r="P73" s="107"/>
    </row>
    <row r="74" spans="1:17" ht="48" x14ac:dyDescent="0.25">
      <c r="A74" s="38">
        <v>1228</v>
      </c>
      <c r="B74" s="53" t="s">
        <v>298</v>
      </c>
      <c r="C74" s="54">
        <f t="shared" si="4"/>
        <v>500</v>
      </c>
      <c r="D74" s="226">
        <v>500</v>
      </c>
      <c r="E74" s="444"/>
      <c r="F74" s="401">
        <f t="shared" si="63"/>
        <v>500</v>
      </c>
      <c r="G74" s="226"/>
      <c r="H74" s="257"/>
      <c r="I74" s="110">
        <f t="shared" si="64"/>
        <v>0</v>
      </c>
      <c r="J74" s="257"/>
      <c r="K74" s="56"/>
      <c r="L74" s="110">
        <f t="shared" si="65"/>
        <v>0</v>
      </c>
      <c r="M74" s="317"/>
      <c r="N74" s="56"/>
      <c r="O74" s="110">
        <f t="shared" si="66"/>
        <v>0</v>
      </c>
      <c r="P74" s="107"/>
    </row>
    <row r="75" spans="1:17" x14ac:dyDescent="0.25">
      <c r="A75" s="97">
        <v>2000</v>
      </c>
      <c r="B75" s="97" t="s">
        <v>65</v>
      </c>
      <c r="C75" s="98">
        <f t="shared" si="4"/>
        <v>368720</v>
      </c>
      <c r="D75" s="223">
        <f>SUM(D76,D83,D130,D164,D165,D172)</f>
        <v>362166</v>
      </c>
      <c r="E75" s="437">
        <f t="shared" ref="E75:F75" si="67">SUM(E76,E83,E130,E164,E165,E172)</f>
        <v>-3525</v>
      </c>
      <c r="F75" s="438">
        <f t="shared" si="67"/>
        <v>358641</v>
      </c>
      <c r="G75" s="223">
        <f>SUM(G76,G83,G130,G164,G165,G172)</f>
        <v>0</v>
      </c>
      <c r="H75" s="255">
        <f t="shared" ref="H75:I75" si="68">SUM(H76,H83,H130,H164,H165,H172)</f>
        <v>0</v>
      </c>
      <c r="I75" s="100">
        <f t="shared" si="68"/>
        <v>0</v>
      </c>
      <c r="J75" s="255">
        <f>SUM(J76,J83,J130,J164,J165,J172)</f>
        <v>10079</v>
      </c>
      <c r="K75" s="99">
        <f t="shared" ref="K75:L75" si="69">SUM(K76,K83,K130,K164,K165,K172)</f>
        <v>0</v>
      </c>
      <c r="L75" s="100">
        <f t="shared" si="69"/>
        <v>10079</v>
      </c>
      <c r="M75" s="98">
        <f>SUM(M76,M83,M130,M164,M165,M172)</f>
        <v>0</v>
      </c>
      <c r="N75" s="99">
        <f t="shared" ref="N75:O75" si="70">SUM(N76,N83,N130,N164,N165,N172)</f>
        <v>0</v>
      </c>
      <c r="O75" s="100">
        <f t="shared" si="70"/>
        <v>0</v>
      </c>
      <c r="P75" s="339"/>
    </row>
    <row r="76" spans="1:17" ht="24" hidden="1" x14ac:dyDescent="0.25">
      <c r="A76" s="41">
        <v>2100</v>
      </c>
      <c r="B76" s="101" t="s">
        <v>66</v>
      </c>
      <c r="C76" s="42">
        <f t="shared" si="4"/>
        <v>0</v>
      </c>
      <c r="D76" s="224">
        <f>SUM(D77,D80)</f>
        <v>0</v>
      </c>
      <c r="E76" s="439">
        <f t="shared" ref="E76:F76" si="71">SUM(E77,E80)</f>
        <v>0</v>
      </c>
      <c r="F76" s="406">
        <f t="shared" si="71"/>
        <v>0</v>
      </c>
      <c r="G76" s="224">
        <f>SUM(G77,G80)</f>
        <v>0</v>
      </c>
      <c r="H76" s="102">
        <f t="shared" ref="H76:I76" si="72">SUM(H77,H80)</f>
        <v>0</v>
      </c>
      <c r="I76" s="113">
        <f t="shared" si="72"/>
        <v>0</v>
      </c>
      <c r="J76" s="102">
        <f>SUM(J77,J80)</f>
        <v>0</v>
      </c>
      <c r="K76" s="46">
        <f t="shared" ref="K76:L76" si="73">SUM(K77,K80)</f>
        <v>0</v>
      </c>
      <c r="L76" s="113">
        <f t="shared" si="73"/>
        <v>0</v>
      </c>
      <c r="M76" s="42">
        <f>SUM(M77,M80)</f>
        <v>0</v>
      </c>
      <c r="N76" s="46">
        <f t="shared" ref="N76:O76" si="74">SUM(N77,N80)</f>
        <v>0</v>
      </c>
      <c r="O76" s="113">
        <f t="shared" si="74"/>
        <v>0</v>
      </c>
      <c r="P76" s="119"/>
    </row>
    <row r="77" spans="1:17" ht="24" hidden="1" x14ac:dyDescent="0.25">
      <c r="A77" s="114">
        <v>2110</v>
      </c>
      <c r="B77" s="48" t="s">
        <v>67</v>
      </c>
      <c r="C77" s="49">
        <f t="shared" si="4"/>
        <v>0</v>
      </c>
      <c r="D77" s="229">
        <f>SUM(D78:D79)</f>
        <v>0</v>
      </c>
      <c r="E77" s="447">
        <f t="shared" ref="E77:F77" si="75">SUM(E78:E79)</f>
        <v>0</v>
      </c>
      <c r="F77" s="443">
        <f t="shared" si="75"/>
        <v>0</v>
      </c>
      <c r="G77" s="229">
        <f>SUM(G78:G79)</f>
        <v>0</v>
      </c>
      <c r="H77" s="259">
        <f t="shared" ref="H77:I77" si="76">SUM(H78:H79)</f>
        <v>0</v>
      </c>
      <c r="I77" s="116">
        <f t="shared" si="76"/>
        <v>0</v>
      </c>
      <c r="J77" s="259">
        <f>SUM(J78:J79)</f>
        <v>0</v>
      </c>
      <c r="K77" s="115">
        <f t="shared" ref="K77:L77" si="77">SUM(K78:K79)</f>
        <v>0</v>
      </c>
      <c r="L77" s="116">
        <f t="shared" si="77"/>
        <v>0</v>
      </c>
      <c r="M77" s="49">
        <f>SUM(M78:M79)</f>
        <v>0</v>
      </c>
      <c r="N77" s="115">
        <f t="shared" ref="N77:O77" si="78">SUM(N78:N79)</f>
        <v>0</v>
      </c>
      <c r="O77" s="116">
        <f t="shared" si="78"/>
        <v>0</v>
      </c>
      <c r="P77" s="106"/>
    </row>
    <row r="78" spans="1:17" hidden="1" x14ac:dyDescent="0.25">
      <c r="A78" s="38">
        <v>2111</v>
      </c>
      <c r="B78" s="53" t="s">
        <v>68</v>
      </c>
      <c r="C78" s="54">
        <f t="shared" si="4"/>
        <v>0</v>
      </c>
      <c r="D78" s="226"/>
      <c r="E78" s="444"/>
      <c r="F78" s="401">
        <f t="shared" ref="F78:F79" si="79">D78+E78</f>
        <v>0</v>
      </c>
      <c r="G78" s="226"/>
      <c r="H78" s="257"/>
      <c r="I78" s="110">
        <f t="shared" ref="I78:I79" si="80">G78+H78</f>
        <v>0</v>
      </c>
      <c r="J78" s="257"/>
      <c r="K78" s="56"/>
      <c r="L78" s="110">
        <f t="shared" ref="L78:L79" si="81">J78+K78</f>
        <v>0</v>
      </c>
      <c r="M78" s="317"/>
      <c r="N78" s="56"/>
      <c r="O78" s="110">
        <f t="shared" ref="O78:O79" si="82">M78+N78</f>
        <v>0</v>
      </c>
      <c r="P78" s="107"/>
    </row>
    <row r="79" spans="1:17" ht="24" hidden="1" x14ac:dyDescent="0.25">
      <c r="A79" s="38">
        <v>2112</v>
      </c>
      <c r="B79" s="53" t="s">
        <v>69</v>
      </c>
      <c r="C79" s="54">
        <f t="shared" si="4"/>
        <v>0</v>
      </c>
      <c r="D79" s="226"/>
      <c r="E79" s="444"/>
      <c r="F79" s="401">
        <f t="shared" si="79"/>
        <v>0</v>
      </c>
      <c r="G79" s="226"/>
      <c r="H79" s="257"/>
      <c r="I79" s="110">
        <f t="shared" si="80"/>
        <v>0</v>
      </c>
      <c r="J79" s="257"/>
      <c r="K79" s="56"/>
      <c r="L79" s="110">
        <f t="shared" si="81"/>
        <v>0</v>
      </c>
      <c r="M79" s="317"/>
      <c r="N79" s="56"/>
      <c r="O79" s="110">
        <f t="shared" si="82"/>
        <v>0</v>
      </c>
      <c r="P79" s="107"/>
    </row>
    <row r="80" spans="1:17" ht="24" hidden="1" x14ac:dyDescent="0.25">
      <c r="A80" s="108">
        <v>2120</v>
      </c>
      <c r="B80" s="53" t="s">
        <v>70</v>
      </c>
      <c r="C80" s="54">
        <f t="shared" si="4"/>
        <v>0</v>
      </c>
      <c r="D80" s="227">
        <f>SUM(D81:D82)</f>
        <v>0</v>
      </c>
      <c r="E80" s="445">
        <f t="shared" ref="E80:F80" si="83">SUM(E81:E82)</f>
        <v>0</v>
      </c>
      <c r="F80" s="401">
        <f t="shared" si="83"/>
        <v>0</v>
      </c>
      <c r="G80" s="227">
        <f>SUM(G81:G82)</f>
        <v>0</v>
      </c>
      <c r="H80" s="117">
        <f t="shared" ref="H80:I80" si="84">SUM(H81:H82)</f>
        <v>0</v>
      </c>
      <c r="I80" s="110">
        <f t="shared" si="84"/>
        <v>0</v>
      </c>
      <c r="J80" s="117">
        <f>SUM(J81:J82)</f>
        <v>0</v>
      </c>
      <c r="K80" s="109">
        <f t="shared" ref="K80:L80" si="85">SUM(K81:K82)</f>
        <v>0</v>
      </c>
      <c r="L80" s="110">
        <f t="shared" si="85"/>
        <v>0</v>
      </c>
      <c r="M80" s="54">
        <f>SUM(M81:M82)</f>
        <v>0</v>
      </c>
      <c r="N80" s="109">
        <f t="shared" ref="N80:O80" si="86">SUM(N81:N82)</f>
        <v>0</v>
      </c>
      <c r="O80" s="110">
        <f t="shared" si="86"/>
        <v>0</v>
      </c>
      <c r="P80" s="107"/>
    </row>
    <row r="81" spans="1:17" hidden="1" x14ac:dyDescent="0.25">
      <c r="A81" s="38">
        <v>2121</v>
      </c>
      <c r="B81" s="53" t="s">
        <v>68</v>
      </c>
      <c r="C81" s="54">
        <f t="shared" si="4"/>
        <v>0</v>
      </c>
      <c r="D81" s="226"/>
      <c r="E81" s="444"/>
      <c r="F81" s="401">
        <f t="shared" ref="F81:F82" si="87">D81+E81</f>
        <v>0</v>
      </c>
      <c r="G81" s="226"/>
      <c r="H81" s="257"/>
      <c r="I81" s="110">
        <f t="shared" ref="I81:I82" si="88">G81+H81</f>
        <v>0</v>
      </c>
      <c r="J81" s="257"/>
      <c r="K81" s="56"/>
      <c r="L81" s="110">
        <f t="shared" ref="L81:L82" si="89">J81+K81</f>
        <v>0</v>
      </c>
      <c r="M81" s="317"/>
      <c r="N81" s="56"/>
      <c r="O81" s="110">
        <f t="shared" ref="O81:O82" si="90">M81+N81</f>
        <v>0</v>
      </c>
      <c r="P81" s="107"/>
    </row>
    <row r="82" spans="1:17" ht="24" hidden="1" x14ac:dyDescent="0.25">
      <c r="A82" s="38">
        <v>2122</v>
      </c>
      <c r="B82" s="53" t="s">
        <v>69</v>
      </c>
      <c r="C82" s="54">
        <f t="shared" si="4"/>
        <v>0</v>
      </c>
      <c r="D82" s="226"/>
      <c r="E82" s="444"/>
      <c r="F82" s="401">
        <f t="shared" si="87"/>
        <v>0</v>
      </c>
      <c r="G82" s="226"/>
      <c r="H82" s="257"/>
      <c r="I82" s="110">
        <f t="shared" si="88"/>
        <v>0</v>
      </c>
      <c r="J82" s="257"/>
      <c r="K82" s="56"/>
      <c r="L82" s="110">
        <f t="shared" si="89"/>
        <v>0</v>
      </c>
      <c r="M82" s="317"/>
      <c r="N82" s="56"/>
      <c r="O82" s="110">
        <f t="shared" si="90"/>
        <v>0</v>
      </c>
      <c r="P82" s="107"/>
    </row>
    <row r="83" spans="1:17" x14ac:dyDescent="0.25">
      <c r="A83" s="41">
        <v>2200</v>
      </c>
      <c r="B83" s="101" t="s">
        <v>71</v>
      </c>
      <c r="C83" s="42">
        <f t="shared" si="4"/>
        <v>284599</v>
      </c>
      <c r="D83" s="224">
        <f>SUM(D84,D89,D95,D103,D112,D116,D122,D128)</f>
        <v>280468</v>
      </c>
      <c r="E83" s="439">
        <f t="shared" ref="E83:F83" si="91">SUM(E84,E89,E95,E103,E112,E116,E122,E128)</f>
        <v>-2880</v>
      </c>
      <c r="F83" s="406">
        <f t="shared" si="91"/>
        <v>277588</v>
      </c>
      <c r="G83" s="224">
        <f>SUM(G84,G89,G95,G103,G112,G116,G122,G128)</f>
        <v>0</v>
      </c>
      <c r="H83" s="102">
        <f t="shared" ref="H83:I83" si="92">SUM(H84,H89,H95,H103,H112,H116,H122,H128)</f>
        <v>0</v>
      </c>
      <c r="I83" s="113">
        <f t="shared" si="92"/>
        <v>0</v>
      </c>
      <c r="J83" s="102">
        <f>SUM(J84,J89,J95,J103,J112,J116,J122,J128)</f>
        <v>7611</v>
      </c>
      <c r="K83" s="46">
        <f t="shared" ref="K83:L83" si="93">SUM(K84,K89,K95,K103,K112,K116,K122,K128)</f>
        <v>-600</v>
      </c>
      <c r="L83" s="113">
        <f t="shared" si="93"/>
        <v>7011</v>
      </c>
      <c r="M83" s="162">
        <f>SUM(M84,M89,M95,M103,M112,M116,M122,M128)</f>
        <v>0</v>
      </c>
      <c r="N83" s="163">
        <f t="shared" ref="N83:O83" si="94">SUM(N84,N89,N95,N103,N112,N116,N122,N128)</f>
        <v>0</v>
      </c>
      <c r="O83" s="164">
        <f t="shared" si="94"/>
        <v>0</v>
      </c>
      <c r="P83" s="341"/>
    </row>
    <row r="84" spans="1:17" ht="24" x14ac:dyDescent="0.25">
      <c r="A84" s="103">
        <v>2210</v>
      </c>
      <c r="B84" s="74" t="s">
        <v>72</v>
      </c>
      <c r="C84" s="80">
        <f t="shared" si="4"/>
        <v>97604</v>
      </c>
      <c r="D84" s="128">
        <f>SUM(D85:D88)</f>
        <v>100384</v>
      </c>
      <c r="E84" s="440">
        <f t="shared" ref="E84:F84" si="95">SUM(E85:E88)</f>
        <v>-2880</v>
      </c>
      <c r="F84" s="441">
        <f t="shared" si="95"/>
        <v>97504</v>
      </c>
      <c r="G84" s="128">
        <f>SUM(G85:G88)</f>
        <v>0</v>
      </c>
      <c r="H84" s="203">
        <f t="shared" ref="H84:I84" si="96">SUM(H85:H88)</f>
        <v>0</v>
      </c>
      <c r="I84" s="105">
        <f t="shared" si="96"/>
        <v>0</v>
      </c>
      <c r="J84" s="203">
        <f>SUM(J85:J88)</f>
        <v>100</v>
      </c>
      <c r="K84" s="104">
        <f t="shared" ref="K84:L84" si="97">SUM(K85:K88)</f>
        <v>0</v>
      </c>
      <c r="L84" s="105">
        <f t="shared" si="97"/>
        <v>100</v>
      </c>
      <c r="M84" s="80">
        <f>SUM(M85:M88)</f>
        <v>0</v>
      </c>
      <c r="N84" s="104">
        <f t="shared" ref="N84:O84" si="98">SUM(N85:N88)</f>
        <v>0</v>
      </c>
      <c r="O84" s="105">
        <f t="shared" si="98"/>
        <v>0</v>
      </c>
      <c r="P84" s="112"/>
    </row>
    <row r="85" spans="1:17" ht="24" hidden="1" x14ac:dyDescent="0.25">
      <c r="A85" s="33">
        <v>2211</v>
      </c>
      <c r="B85" s="48" t="s">
        <v>73</v>
      </c>
      <c r="C85" s="49">
        <f t="shared" ref="C85:C148" si="99">F85+I85+L85+O85</f>
        <v>0</v>
      </c>
      <c r="D85" s="225"/>
      <c r="E85" s="442"/>
      <c r="F85" s="443">
        <f t="shared" ref="F85:F88" si="100">D85+E85</f>
        <v>0</v>
      </c>
      <c r="G85" s="225"/>
      <c r="H85" s="256"/>
      <c r="I85" s="116">
        <f t="shared" ref="I85:I88" si="101">G85+H85</f>
        <v>0</v>
      </c>
      <c r="J85" s="256"/>
      <c r="K85" s="51"/>
      <c r="L85" s="116">
        <f t="shared" ref="L85:L88" si="102">J85+K85</f>
        <v>0</v>
      </c>
      <c r="M85" s="316"/>
      <c r="N85" s="51"/>
      <c r="O85" s="116">
        <f t="shared" ref="O85:O88" si="103">M85+N85</f>
        <v>0</v>
      </c>
      <c r="P85" s="106"/>
    </row>
    <row r="86" spans="1:17" s="363" customFormat="1" ht="75.75" customHeight="1" x14ac:dyDescent="0.25">
      <c r="A86" s="38">
        <v>2212</v>
      </c>
      <c r="B86" s="53" t="s">
        <v>74</v>
      </c>
      <c r="C86" s="54">
        <f t="shared" si="99"/>
        <v>8249</v>
      </c>
      <c r="D86" s="226">
        <v>11079</v>
      </c>
      <c r="E86" s="444">
        <v>-2880</v>
      </c>
      <c r="F86" s="401">
        <f t="shared" si="100"/>
        <v>8199</v>
      </c>
      <c r="G86" s="226"/>
      <c r="H86" s="257"/>
      <c r="I86" s="110">
        <f t="shared" si="101"/>
        <v>0</v>
      </c>
      <c r="J86" s="257">
        <v>50</v>
      </c>
      <c r="K86" s="56"/>
      <c r="L86" s="110">
        <f t="shared" si="102"/>
        <v>50</v>
      </c>
      <c r="M86" s="317"/>
      <c r="N86" s="56"/>
      <c r="O86" s="110">
        <f t="shared" si="103"/>
        <v>0</v>
      </c>
      <c r="P86" s="361" t="s">
        <v>342</v>
      </c>
      <c r="Q86" s="366"/>
    </row>
    <row r="87" spans="1:17" ht="24" x14ac:dyDescent="0.25">
      <c r="A87" s="38">
        <v>2214</v>
      </c>
      <c r="B87" s="53" t="s">
        <v>75</v>
      </c>
      <c r="C87" s="54">
        <f t="shared" si="99"/>
        <v>3252</v>
      </c>
      <c r="D87" s="226">
        <v>3202</v>
      </c>
      <c r="E87" s="444"/>
      <c r="F87" s="401">
        <f t="shared" si="100"/>
        <v>3202</v>
      </c>
      <c r="G87" s="226"/>
      <c r="H87" s="257"/>
      <c r="I87" s="110">
        <f t="shared" si="101"/>
        <v>0</v>
      </c>
      <c r="J87" s="257">
        <v>50</v>
      </c>
      <c r="K87" s="56"/>
      <c r="L87" s="110">
        <f t="shared" si="102"/>
        <v>50</v>
      </c>
      <c r="M87" s="317"/>
      <c r="N87" s="56"/>
      <c r="O87" s="110">
        <f t="shared" si="103"/>
        <v>0</v>
      </c>
      <c r="P87" s="107"/>
      <c r="Q87" s="367"/>
    </row>
    <row r="88" spans="1:17" x14ac:dyDescent="0.25">
      <c r="A88" s="38">
        <v>2219</v>
      </c>
      <c r="B88" s="53" t="s">
        <v>76</v>
      </c>
      <c r="C88" s="54">
        <f t="shared" si="99"/>
        <v>86103</v>
      </c>
      <c r="D88" s="226">
        <v>86103</v>
      </c>
      <c r="E88" s="444"/>
      <c r="F88" s="401">
        <f t="shared" si="100"/>
        <v>86103</v>
      </c>
      <c r="G88" s="226"/>
      <c r="H88" s="257"/>
      <c r="I88" s="110">
        <f t="shared" si="101"/>
        <v>0</v>
      </c>
      <c r="J88" s="257"/>
      <c r="K88" s="56"/>
      <c r="L88" s="110">
        <f t="shared" si="102"/>
        <v>0</v>
      </c>
      <c r="M88" s="317"/>
      <c r="N88" s="56"/>
      <c r="O88" s="110">
        <f t="shared" si="103"/>
        <v>0</v>
      </c>
      <c r="P88" s="361"/>
      <c r="Q88" s="367"/>
    </row>
    <row r="89" spans="1:17" ht="24" x14ac:dyDescent="0.25">
      <c r="A89" s="108">
        <v>2220</v>
      </c>
      <c r="B89" s="53" t="s">
        <v>77</v>
      </c>
      <c r="C89" s="54">
        <f t="shared" si="99"/>
        <v>33822</v>
      </c>
      <c r="D89" s="227">
        <f>SUM(D90:D94)</f>
        <v>27102</v>
      </c>
      <c r="E89" s="445">
        <f t="shared" ref="E89:F89" si="104">SUM(E90:E94)</f>
        <v>0</v>
      </c>
      <c r="F89" s="401">
        <f t="shared" si="104"/>
        <v>27102</v>
      </c>
      <c r="G89" s="227">
        <f>SUM(G90:G94)</f>
        <v>0</v>
      </c>
      <c r="H89" s="117">
        <f t="shared" ref="H89:I89" si="105">SUM(H90:H94)</f>
        <v>0</v>
      </c>
      <c r="I89" s="110">
        <f t="shared" si="105"/>
        <v>0</v>
      </c>
      <c r="J89" s="117">
        <f>SUM(J90:J94)</f>
        <v>7220</v>
      </c>
      <c r="K89" s="109">
        <f t="shared" ref="K89:L89" si="106">SUM(K90:K94)</f>
        <v>-500</v>
      </c>
      <c r="L89" s="110">
        <f t="shared" si="106"/>
        <v>6720</v>
      </c>
      <c r="M89" s="54">
        <f>SUM(M90:M94)</f>
        <v>0</v>
      </c>
      <c r="N89" s="109">
        <f t="shared" ref="N89:O89" si="107">SUM(N90:N94)</f>
        <v>0</v>
      </c>
      <c r="O89" s="110">
        <f t="shared" si="107"/>
        <v>0</v>
      </c>
      <c r="P89" s="107"/>
      <c r="Q89" s="367"/>
    </row>
    <row r="90" spans="1:17" ht="24" x14ac:dyDescent="0.25">
      <c r="A90" s="38">
        <v>2221</v>
      </c>
      <c r="B90" s="53" t="s">
        <v>289</v>
      </c>
      <c r="C90" s="54">
        <f t="shared" si="99"/>
        <v>4478</v>
      </c>
      <c r="D90" s="226">
        <v>4478</v>
      </c>
      <c r="E90" s="444"/>
      <c r="F90" s="401">
        <f t="shared" ref="F90:F94" si="108">D90+E90</f>
        <v>4478</v>
      </c>
      <c r="G90" s="226"/>
      <c r="H90" s="257"/>
      <c r="I90" s="110">
        <f t="shared" ref="I90:I94" si="109">G90+H90</f>
        <v>0</v>
      </c>
      <c r="J90" s="257"/>
      <c r="K90" s="56"/>
      <c r="L90" s="110">
        <f t="shared" ref="L90:L94" si="110">J90+K90</f>
        <v>0</v>
      </c>
      <c r="M90" s="317"/>
      <c r="N90" s="56"/>
      <c r="O90" s="110">
        <f t="shared" ref="O90:O94" si="111">M90+N90</f>
        <v>0</v>
      </c>
      <c r="P90" s="107"/>
      <c r="Q90" s="367"/>
    </row>
    <row r="91" spans="1:17" x14ac:dyDescent="0.25">
      <c r="A91" s="38">
        <v>2222</v>
      </c>
      <c r="B91" s="53" t="s">
        <v>78</v>
      </c>
      <c r="C91" s="54">
        <f t="shared" si="99"/>
        <v>3269</v>
      </c>
      <c r="D91" s="226">
        <v>1694</v>
      </c>
      <c r="E91" s="444"/>
      <c r="F91" s="401">
        <f t="shared" si="108"/>
        <v>1694</v>
      </c>
      <c r="G91" s="226"/>
      <c r="H91" s="257"/>
      <c r="I91" s="110">
        <f t="shared" si="109"/>
        <v>0</v>
      </c>
      <c r="J91" s="257">
        <v>1575</v>
      </c>
      <c r="K91" s="56"/>
      <c r="L91" s="110">
        <f t="shared" si="110"/>
        <v>1575</v>
      </c>
      <c r="M91" s="317"/>
      <c r="N91" s="56"/>
      <c r="O91" s="110">
        <f t="shared" si="111"/>
        <v>0</v>
      </c>
      <c r="P91" s="107"/>
      <c r="Q91" s="367"/>
    </row>
    <row r="92" spans="1:17" x14ac:dyDescent="0.25">
      <c r="A92" s="38">
        <v>2223</v>
      </c>
      <c r="B92" s="53" t="s">
        <v>79</v>
      </c>
      <c r="C92" s="54">
        <f t="shared" si="99"/>
        <v>24716</v>
      </c>
      <c r="D92" s="226">
        <v>20276</v>
      </c>
      <c r="E92" s="444"/>
      <c r="F92" s="401">
        <f t="shared" si="108"/>
        <v>20276</v>
      </c>
      <c r="G92" s="226"/>
      <c r="H92" s="257"/>
      <c r="I92" s="110">
        <f t="shared" si="109"/>
        <v>0</v>
      </c>
      <c r="J92" s="257">
        <v>4440</v>
      </c>
      <c r="K92" s="56"/>
      <c r="L92" s="110">
        <f t="shared" si="110"/>
        <v>4440</v>
      </c>
      <c r="M92" s="317"/>
      <c r="N92" s="56"/>
      <c r="O92" s="110">
        <f t="shared" si="111"/>
        <v>0</v>
      </c>
      <c r="P92" s="107"/>
      <c r="Q92" s="367"/>
    </row>
    <row r="93" spans="1:17" s="363" customFormat="1" ht="76.5" customHeight="1" x14ac:dyDescent="0.25">
      <c r="A93" s="38">
        <v>2224</v>
      </c>
      <c r="B93" s="53" t="s">
        <v>299</v>
      </c>
      <c r="C93" s="54">
        <f t="shared" si="99"/>
        <v>1359</v>
      </c>
      <c r="D93" s="226">
        <v>654</v>
      </c>
      <c r="E93" s="444"/>
      <c r="F93" s="401">
        <f t="shared" si="108"/>
        <v>654</v>
      </c>
      <c r="G93" s="226"/>
      <c r="H93" s="257"/>
      <c r="I93" s="110">
        <f t="shared" si="109"/>
        <v>0</v>
      </c>
      <c r="J93" s="257">
        <v>1205</v>
      </c>
      <c r="K93" s="56">
        <v>-500</v>
      </c>
      <c r="L93" s="110">
        <f t="shared" si="110"/>
        <v>705</v>
      </c>
      <c r="M93" s="317"/>
      <c r="N93" s="56"/>
      <c r="O93" s="110">
        <f t="shared" si="111"/>
        <v>0</v>
      </c>
      <c r="P93" s="361" t="s">
        <v>338</v>
      </c>
      <c r="Q93" s="366"/>
    </row>
    <row r="94" spans="1:17" ht="24" hidden="1" x14ac:dyDescent="0.25">
      <c r="A94" s="38">
        <v>2229</v>
      </c>
      <c r="B94" s="53" t="s">
        <v>80</v>
      </c>
      <c r="C94" s="54">
        <f t="shared" si="99"/>
        <v>0</v>
      </c>
      <c r="D94" s="226"/>
      <c r="E94" s="444"/>
      <c r="F94" s="401">
        <f t="shared" si="108"/>
        <v>0</v>
      </c>
      <c r="G94" s="226"/>
      <c r="H94" s="257"/>
      <c r="I94" s="110">
        <f t="shared" si="109"/>
        <v>0</v>
      </c>
      <c r="J94" s="257"/>
      <c r="K94" s="56"/>
      <c r="L94" s="110">
        <f t="shared" si="110"/>
        <v>0</v>
      </c>
      <c r="M94" s="317"/>
      <c r="N94" s="56"/>
      <c r="O94" s="110">
        <f t="shared" si="111"/>
        <v>0</v>
      </c>
      <c r="P94" s="107"/>
    </row>
    <row r="95" spans="1:17" ht="36" x14ac:dyDescent="0.25">
      <c r="A95" s="108">
        <v>2230</v>
      </c>
      <c r="B95" s="53" t="s">
        <v>81</v>
      </c>
      <c r="C95" s="54">
        <f t="shared" si="99"/>
        <v>4142</v>
      </c>
      <c r="D95" s="227">
        <f>SUM(D96:D102)</f>
        <v>4142</v>
      </c>
      <c r="E95" s="445">
        <f t="shared" ref="E95:F95" si="112">SUM(E96:E102)</f>
        <v>0</v>
      </c>
      <c r="F95" s="401">
        <f t="shared" si="112"/>
        <v>4142</v>
      </c>
      <c r="G95" s="227">
        <f>SUM(G96:G102)</f>
        <v>0</v>
      </c>
      <c r="H95" s="117">
        <f t="shared" ref="H95:I95" si="113">SUM(H96:H102)</f>
        <v>0</v>
      </c>
      <c r="I95" s="110">
        <f t="shared" si="113"/>
        <v>0</v>
      </c>
      <c r="J95" s="117">
        <f>SUM(J96:J102)</f>
        <v>0</v>
      </c>
      <c r="K95" s="109">
        <f t="shared" ref="K95:L95" si="114">SUM(K96:K102)</f>
        <v>0</v>
      </c>
      <c r="L95" s="110">
        <f t="shared" si="114"/>
        <v>0</v>
      </c>
      <c r="M95" s="54">
        <f>SUM(M96:M102)</f>
        <v>0</v>
      </c>
      <c r="N95" s="109">
        <f t="shared" ref="N95:O95" si="115">SUM(N96:N102)</f>
        <v>0</v>
      </c>
      <c r="O95" s="110">
        <f t="shared" si="115"/>
        <v>0</v>
      </c>
      <c r="P95" s="362"/>
    </row>
    <row r="96" spans="1:17" ht="24" hidden="1" x14ac:dyDescent="0.25">
      <c r="A96" s="38">
        <v>2231</v>
      </c>
      <c r="B96" s="53" t="s">
        <v>82</v>
      </c>
      <c r="C96" s="54">
        <f t="shared" si="99"/>
        <v>0</v>
      </c>
      <c r="D96" s="226"/>
      <c r="E96" s="444"/>
      <c r="F96" s="401">
        <f t="shared" ref="F96:F102" si="116">D96+E96</f>
        <v>0</v>
      </c>
      <c r="G96" s="226"/>
      <c r="H96" s="257"/>
      <c r="I96" s="110">
        <f t="shared" ref="I96:I102" si="117">G96+H96</f>
        <v>0</v>
      </c>
      <c r="J96" s="257"/>
      <c r="K96" s="56"/>
      <c r="L96" s="110">
        <f t="shared" ref="L96:L102" si="118">J96+K96</f>
        <v>0</v>
      </c>
      <c r="M96" s="317"/>
      <c r="N96" s="56"/>
      <c r="O96" s="110">
        <f t="shared" ref="O96:O102" si="119">M96+N96</f>
        <v>0</v>
      </c>
      <c r="P96" s="107"/>
    </row>
    <row r="97" spans="1:16" ht="24.75" hidden="1" customHeight="1" x14ac:dyDescent="0.25">
      <c r="A97" s="38">
        <v>2232</v>
      </c>
      <c r="B97" s="53" t="s">
        <v>83</v>
      </c>
      <c r="C97" s="54">
        <f t="shared" si="99"/>
        <v>0</v>
      </c>
      <c r="D97" s="226"/>
      <c r="E97" s="444"/>
      <c r="F97" s="401">
        <f t="shared" si="116"/>
        <v>0</v>
      </c>
      <c r="G97" s="226"/>
      <c r="H97" s="257"/>
      <c r="I97" s="110">
        <f t="shared" si="117"/>
        <v>0</v>
      </c>
      <c r="J97" s="257"/>
      <c r="K97" s="56"/>
      <c r="L97" s="110">
        <f t="shared" si="118"/>
        <v>0</v>
      </c>
      <c r="M97" s="317"/>
      <c r="N97" s="56"/>
      <c r="O97" s="110">
        <f t="shared" si="119"/>
        <v>0</v>
      </c>
      <c r="P97" s="107"/>
    </row>
    <row r="98" spans="1:16" ht="24" x14ac:dyDescent="0.25">
      <c r="A98" s="33">
        <v>2233</v>
      </c>
      <c r="B98" s="48" t="s">
        <v>84</v>
      </c>
      <c r="C98" s="49">
        <f t="shared" si="99"/>
        <v>320</v>
      </c>
      <c r="D98" s="225">
        <v>320</v>
      </c>
      <c r="E98" s="442"/>
      <c r="F98" s="443">
        <f t="shared" si="116"/>
        <v>320</v>
      </c>
      <c r="G98" s="225"/>
      <c r="H98" s="256"/>
      <c r="I98" s="116">
        <f t="shared" si="117"/>
        <v>0</v>
      </c>
      <c r="J98" s="256"/>
      <c r="K98" s="51"/>
      <c r="L98" s="116">
        <f t="shared" si="118"/>
        <v>0</v>
      </c>
      <c r="M98" s="316"/>
      <c r="N98" s="51"/>
      <c r="O98" s="116">
        <f t="shared" si="119"/>
        <v>0</v>
      </c>
      <c r="P98" s="106"/>
    </row>
    <row r="99" spans="1:16" ht="36" hidden="1" x14ac:dyDescent="0.25">
      <c r="A99" s="38">
        <v>2234</v>
      </c>
      <c r="B99" s="53" t="s">
        <v>85</v>
      </c>
      <c r="C99" s="54">
        <f t="shared" si="99"/>
        <v>0</v>
      </c>
      <c r="D99" s="226"/>
      <c r="E99" s="444"/>
      <c r="F99" s="401">
        <f t="shared" si="116"/>
        <v>0</v>
      </c>
      <c r="G99" s="226"/>
      <c r="H99" s="257"/>
      <c r="I99" s="110">
        <f t="shared" si="117"/>
        <v>0</v>
      </c>
      <c r="J99" s="257"/>
      <c r="K99" s="56"/>
      <c r="L99" s="110">
        <f t="shared" si="118"/>
        <v>0</v>
      </c>
      <c r="M99" s="317"/>
      <c r="N99" s="56"/>
      <c r="O99" s="110">
        <f t="shared" si="119"/>
        <v>0</v>
      </c>
      <c r="P99" s="107"/>
    </row>
    <row r="100" spans="1:16" ht="24" x14ac:dyDescent="0.25">
      <c r="A100" s="38">
        <v>2235</v>
      </c>
      <c r="B100" s="53" t="s">
        <v>86</v>
      </c>
      <c r="C100" s="54">
        <f t="shared" si="99"/>
        <v>1200</v>
      </c>
      <c r="D100" s="226">
        <v>1200</v>
      </c>
      <c r="E100" s="444"/>
      <c r="F100" s="401">
        <f t="shared" si="116"/>
        <v>1200</v>
      </c>
      <c r="G100" s="226"/>
      <c r="H100" s="257"/>
      <c r="I100" s="110">
        <f t="shared" si="117"/>
        <v>0</v>
      </c>
      <c r="J100" s="257"/>
      <c r="K100" s="56"/>
      <c r="L100" s="110">
        <f t="shared" si="118"/>
        <v>0</v>
      </c>
      <c r="M100" s="317"/>
      <c r="N100" s="56"/>
      <c r="O100" s="110">
        <f t="shared" si="119"/>
        <v>0</v>
      </c>
      <c r="P100" s="107"/>
    </row>
    <row r="101" spans="1:16" hidden="1" x14ac:dyDescent="0.25">
      <c r="A101" s="38">
        <v>2236</v>
      </c>
      <c r="B101" s="53" t="s">
        <v>87</v>
      </c>
      <c r="C101" s="54">
        <f t="shared" si="99"/>
        <v>0</v>
      </c>
      <c r="D101" s="226"/>
      <c r="E101" s="444"/>
      <c r="F101" s="401">
        <f t="shared" si="116"/>
        <v>0</v>
      </c>
      <c r="G101" s="226"/>
      <c r="H101" s="257"/>
      <c r="I101" s="110">
        <f t="shared" si="117"/>
        <v>0</v>
      </c>
      <c r="J101" s="257"/>
      <c r="K101" s="56"/>
      <c r="L101" s="110">
        <f t="shared" si="118"/>
        <v>0</v>
      </c>
      <c r="M101" s="317"/>
      <c r="N101" s="56"/>
      <c r="O101" s="110">
        <f t="shared" si="119"/>
        <v>0</v>
      </c>
      <c r="P101" s="107"/>
    </row>
    <row r="102" spans="1:16" ht="24" x14ac:dyDescent="0.25">
      <c r="A102" s="38">
        <v>2239</v>
      </c>
      <c r="B102" s="53" t="s">
        <v>88</v>
      </c>
      <c r="C102" s="54">
        <f t="shared" si="99"/>
        <v>2622</v>
      </c>
      <c r="D102" s="226">
        <v>2622</v>
      </c>
      <c r="E102" s="444"/>
      <c r="F102" s="401">
        <f t="shared" si="116"/>
        <v>2622</v>
      </c>
      <c r="G102" s="226"/>
      <c r="H102" s="257"/>
      <c r="I102" s="110">
        <f t="shared" si="117"/>
        <v>0</v>
      </c>
      <c r="J102" s="257"/>
      <c r="K102" s="56"/>
      <c r="L102" s="110">
        <f t="shared" si="118"/>
        <v>0</v>
      </c>
      <c r="M102" s="317"/>
      <c r="N102" s="56"/>
      <c r="O102" s="110">
        <f t="shared" si="119"/>
        <v>0</v>
      </c>
      <c r="P102" s="361"/>
    </row>
    <row r="103" spans="1:16" ht="36" x14ac:dyDescent="0.25">
      <c r="A103" s="108">
        <v>2240</v>
      </c>
      <c r="B103" s="53" t="s">
        <v>89</v>
      </c>
      <c r="C103" s="54">
        <f t="shared" si="99"/>
        <v>41121</v>
      </c>
      <c r="D103" s="227">
        <f>SUM(D104:D111)</f>
        <v>40978</v>
      </c>
      <c r="E103" s="445">
        <f t="shared" ref="E103:F103" si="120">SUM(E104:E111)</f>
        <v>0</v>
      </c>
      <c r="F103" s="401">
        <f t="shared" si="120"/>
        <v>40978</v>
      </c>
      <c r="G103" s="227">
        <f>SUM(G104:G111)</f>
        <v>0</v>
      </c>
      <c r="H103" s="117">
        <f t="shared" ref="H103:I103" si="121">SUM(H104:H111)</f>
        <v>0</v>
      </c>
      <c r="I103" s="110">
        <f t="shared" si="121"/>
        <v>0</v>
      </c>
      <c r="J103" s="117">
        <f>SUM(J104:J111)</f>
        <v>143</v>
      </c>
      <c r="K103" s="109">
        <f t="shared" ref="K103:L103" si="122">SUM(K104:K111)</f>
        <v>0</v>
      </c>
      <c r="L103" s="110">
        <f t="shared" si="122"/>
        <v>143</v>
      </c>
      <c r="M103" s="54">
        <f>SUM(M104:M111)</f>
        <v>0</v>
      </c>
      <c r="N103" s="109">
        <f t="shared" ref="N103:O103" si="123">SUM(N104:N111)</f>
        <v>0</v>
      </c>
      <c r="O103" s="110">
        <f t="shared" si="123"/>
        <v>0</v>
      </c>
      <c r="P103" s="107"/>
    </row>
    <row r="104" spans="1:16" hidden="1" x14ac:dyDescent="0.25">
      <c r="A104" s="38">
        <v>2241</v>
      </c>
      <c r="B104" s="53" t="s">
        <v>90</v>
      </c>
      <c r="C104" s="54">
        <f t="shared" si="99"/>
        <v>0</v>
      </c>
      <c r="D104" s="226"/>
      <c r="E104" s="444"/>
      <c r="F104" s="401">
        <f t="shared" ref="F104:F111" si="124">D104+E104</f>
        <v>0</v>
      </c>
      <c r="G104" s="226"/>
      <c r="H104" s="257"/>
      <c r="I104" s="110">
        <f t="shared" ref="I104:I111" si="125">G104+H104</f>
        <v>0</v>
      </c>
      <c r="J104" s="257"/>
      <c r="K104" s="56"/>
      <c r="L104" s="110">
        <f t="shared" ref="L104:L111" si="126">J104+K104</f>
        <v>0</v>
      </c>
      <c r="M104" s="317"/>
      <c r="N104" s="56"/>
      <c r="O104" s="110">
        <f t="shared" ref="O104:O111" si="127">M104+N104</f>
        <v>0</v>
      </c>
      <c r="P104" s="107"/>
    </row>
    <row r="105" spans="1:16" ht="24" x14ac:dyDescent="0.25">
      <c r="A105" s="38">
        <v>2242</v>
      </c>
      <c r="B105" s="53" t="s">
        <v>91</v>
      </c>
      <c r="C105" s="54">
        <f t="shared" si="99"/>
        <v>20313</v>
      </c>
      <c r="D105" s="226">
        <v>20313</v>
      </c>
      <c r="E105" s="444"/>
      <c r="F105" s="401">
        <f t="shared" si="124"/>
        <v>20313</v>
      </c>
      <c r="G105" s="226"/>
      <c r="H105" s="257"/>
      <c r="I105" s="110">
        <f t="shared" si="125"/>
        <v>0</v>
      </c>
      <c r="J105" s="257"/>
      <c r="K105" s="56"/>
      <c r="L105" s="110">
        <f t="shared" si="126"/>
        <v>0</v>
      </c>
      <c r="M105" s="317"/>
      <c r="N105" s="56"/>
      <c r="O105" s="110">
        <f t="shared" si="127"/>
        <v>0</v>
      </c>
      <c r="P105" s="107"/>
    </row>
    <row r="106" spans="1:16" ht="24" x14ac:dyDescent="0.25">
      <c r="A106" s="38">
        <v>2243</v>
      </c>
      <c r="B106" s="53" t="s">
        <v>92</v>
      </c>
      <c r="C106" s="54">
        <f t="shared" si="99"/>
        <v>3589</v>
      </c>
      <c r="D106" s="226">
        <v>3589</v>
      </c>
      <c r="E106" s="444"/>
      <c r="F106" s="401">
        <f t="shared" si="124"/>
        <v>3589</v>
      </c>
      <c r="G106" s="226"/>
      <c r="H106" s="257"/>
      <c r="I106" s="110">
        <f t="shared" si="125"/>
        <v>0</v>
      </c>
      <c r="J106" s="257"/>
      <c r="K106" s="56"/>
      <c r="L106" s="110">
        <f t="shared" si="126"/>
        <v>0</v>
      </c>
      <c r="M106" s="317"/>
      <c r="N106" s="56"/>
      <c r="O106" s="110">
        <f t="shared" si="127"/>
        <v>0</v>
      </c>
      <c r="P106" s="107"/>
    </row>
    <row r="107" spans="1:16" x14ac:dyDescent="0.25">
      <c r="A107" s="38">
        <v>2244</v>
      </c>
      <c r="B107" s="53" t="s">
        <v>93</v>
      </c>
      <c r="C107" s="54">
        <f t="shared" si="99"/>
        <v>10037</v>
      </c>
      <c r="D107" s="226">
        <v>9894</v>
      </c>
      <c r="E107" s="444"/>
      <c r="F107" s="401">
        <f t="shared" si="124"/>
        <v>9894</v>
      </c>
      <c r="G107" s="226"/>
      <c r="H107" s="257"/>
      <c r="I107" s="110">
        <f t="shared" si="125"/>
        <v>0</v>
      </c>
      <c r="J107" s="257">
        <v>143</v>
      </c>
      <c r="K107" s="56"/>
      <c r="L107" s="110">
        <f t="shared" si="126"/>
        <v>143</v>
      </c>
      <c r="M107" s="317"/>
      <c r="N107" s="56"/>
      <c r="O107" s="110">
        <f t="shared" si="127"/>
        <v>0</v>
      </c>
      <c r="P107" s="361"/>
    </row>
    <row r="108" spans="1:16" ht="24" hidden="1" x14ac:dyDescent="0.25">
      <c r="A108" s="38">
        <v>2246</v>
      </c>
      <c r="B108" s="53" t="s">
        <v>94</v>
      </c>
      <c r="C108" s="54">
        <f t="shared" si="99"/>
        <v>0</v>
      </c>
      <c r="D108" s="226"/>
      <c r="E108" s="444"/>
      <c r="F108" s="401">
        <f t="shared" si="124"/>
        <v>0</v>
      </c>
      <c r="G108" s="226"/>
      <c r="H108" s="257"/>
      <c r="I108" s="110">
        <f t="shared" si="125"/>
        <v>0</v>
      </c>
      <c r="J108" s="257"/>
      <c r="K108" s="56"/>
      <c r="L108" s="110">
        <f t="shared" si="126"/>
        <v>0</v>
      </c>
      <c r="M108" s="317"/>
      <c r="N108" s="56"/>
      <c r="O108" s="110">
        <f t="shared" si="127"/>
        <v>0</v>
      </c>
      <c r="P108" s="107"/>
    </row>
    <row r="109" spans="1:16" x14ac:dyDescent="0.25">
      <c r="A109" s="38">
        <v>2247</v>
      </c>
      <c r="B109" s="53" t="s">
        <v>95</v>
      </c>
      <c r="C109" s="54">
        <f t="shared" si="99"/>
        <v>7042</v>
      </c>
      <c r="D109" s="226">
        <v>7042</v>
      </c>
      <c r="E109" s="444"/>
      <c r="F109" s="401">
        <f t="shared" si="124"/>
        <v>7042</v>
      </c>
      <c r="G109" s="226"/>
      <c r="H109" s="257"/>
      <c r="I109" s="110">
        <f t="shared" si="125"/>
        <v>0</v>
      </c>
      <c r="J109" s="257"/>
      <c r="K109" s="56"/>
      <c r="L109" s="110">
        <f t="shared" si="126"/>
        <v>0</v>
      </c>
      <c r="M109" s="317"/>
      <c r="N109" s="56"/>
      <c r="O109" s="110">
        <f t="shared" si="127"/>
        <v>0</v>
      </c>
      <c r="P109" s="107"/>
    </row>
    <row r="110" spans="1:16" ht="24" hidden="1" x14ac:dyDescent="0.25">
      <c r="A110" s="38">
        <v>2248</v>
      </c>
      <c r="B110" s="53" t="s">
        <v>300</v>
      </c>
      <c r="C110" s="54">
        <f t="shared" si="99"/>
        <v>0</v>
      </c>
      <c r="D110" s="226"/>
      <c r="E110" s="444"/>
      <c r="F110" s="401">
        <f t="shared" si="124"/>
        <v>0</v>
      </c>
      <c r="G110" s="226"/>
      <c r="H110" s="257"/>
      <c r="I110" s="110">
        <f t="shared" si="125"/>
        <v>0</v>
      </c>
      <c r="J110" s="257"/>
      <c r="K110" s="56"/>
      <c r="L110" s="110">
        <f t="shared" si="126"/>
        <v>0</v>
      </c>
      <c r="M110" s="317"/>
      <c r="N110" s="56"/>
      <c r="O110" s="110">
        <f t="shared" si="127"/>
        <v>0</v>
      </c>
      <c r="P110" s="107"/>
    </row>
    <row r="111" spans="1:16" ht="24" x14ac:dyDescent="0.25">
      <c r="A111" s="38">
        <v>2249</v>
      </c>
      <c r="B111" s="53" t="s">
        <v>96</v>
      </c>
      <c r="C111" s="54">
        <f t="shared" si="99"/>
        <v>140</v>
      </c>
      <c r="D111" s="226">
        <v>140</v>
      </c>
      <c r="E111" s="444"/>
      <c r="F111" s="401">
        <f t="shared" si="124"/>
        <v>140</v>
      </c>
      <c r="G111" s="226"/>
      <c r="H111" s="257"/>
      <c r="I111" s="110">
        <f t="shared" si="125"/>
        <v>0</v>
      </c>
      <c r="J111" s="257"/>
      <c r="K111" s="56"/>
      <c r="L111" s="110">
        <f t="shared" si="126"/>
        <v>0</v>
      </c>
      <c r="M111" s="317"/>
      <c r="N111" s="56"/>
      <c r="O111" s="110">
        <f t="shared" si="127"/>
        <v>0</v>
      </c>
      <c r="P111" s="107"/>
    </row>
    <row r="112" spans="1:16" x14ac:dyDescent="0.25">
      <c r="A112" s="108">
        <v>2250</v>
      </c>
      <c r="B112" s="53" t="s">
        <v>97</v>
      </c>
      <c r="C112" s="54">
        <f t="shared" si="99"/>
        <v>454</v>
      </c>
      <c r="D112" s="227">
        <f>SUM(D113:D115)</f>
        <v>454</v>
      </c>
      <c r="E112" s="445">
        <f t="shared" ref="E112:F112" si="128">SUM(E113:E115)</f>
        <v>0</v>
      </c>
      <c r="F112" s="401">
        <f t="shared" si="128"/>
        <v>454</v>
      </c>
      <c r="G112" s="227">
        <f>SUM(G113:G115)</f>
        <v>0</v>
      </c>
      <c r="H112" s="117">
        <f t="shared" ref="H112:I112" si="129">SUM(H113:H115)</f>
        <v>0</v>
      </c>
      <c r="I112" s="110">
        <f t="shared" si="129"/>
        <v>0</v>
      </c>
      <c r="J112" s="117">
        <f>SUM(J113:J115)</f>
        <v>0</v>
      </c>
      <c r="K112" s="109">
        <f t="shared" ref="K112:L112" si="130">SUM(K113:K115)</f>
        <v>0</v>
      </c>
      <c r="L112" s="110">
        <f t="shared" si="130"/>
        <v>0</v>
      </c>
      <c r="M112" s="54">
        <f>SUM(M113:M115)</f>
        <v>0</v>
      </c>
      <c r="N112" s="109">
        <f t="shared" ref="N112:O112" si="131">SUM(N113:N115)</f>
        <v>0</v>
      </c>
      <c r="O112" s="110">
        <f t="shared" si="131"/>
        <v>0</v>
      </c>
      <c r="P112" s="107"/>
    </row>
    <row r="113" spans="1:17" x14ac:dyDescent="0.25">
      <c r="A113" s="38">
        <v>2251</v>
      </c>
      <c r="B113" s="53" t="s">
        <v>98</v>
      </c>
      <c r="C113" s="54">
        <f t="shared" si="99"/>
        <v>454</v>
      </c>
      <c r="D113" s="226">
        <v>454</v>
      </c>
      <c r="E113" s="444"/>
      <c r="F113" s="401">
        <f t="shared" ref="F113:F115" si="132">D113+E113</f>
        <v>454</v>
      </c>
      <c r="G113" s="226"/>
      <c r="H113" s="257"/>
      <c r="I113" s="110">
        <f t="shared" ref="I113:I115" si="133">G113+H113</f>
        <v>0</v>
      </c>
      <c r="J113" s="257"/>
      <c r="K113" s="56"/>
      <c r="L113" s="110">
        <f t="shared" ref="L113:L115" si="134">J113+K113</f>
        <v>0</v>
      </c>
      <c r="M113" s="317"/>
      <c r="N113" s="56"/>
      <c r="O113" s="110">
        <f t="shared" ref="O113:O115" si="135">M113+N113</f>
        <v>0</v>
      </c>
      <c r="P113" s="107"/>
    </row>
    <row r="114" spans="1:17" ht="24" hidden="1" x14ac:dyDescent="0.25">
      <c r="A114" s="38">
        <v>2252</v>
      </c>
      <c r="B114" s="53" t="s">
        <v>99</v>
      </c>
      <c r="C114" s="54">
        <f t="shared" si="99"/>
        <v>0</v>
      </c>
      <c r="D114" s="226"/>
      <c r="E114" s="444"/>
      <c r="F114" s="401">
        <f t="shared" si="132"/>
        <v>0</v>
      </c>
      <c r="G114" s="226"/>
      <c r="H114" s="257"/>
      <c r="I114" s="110">
        <f t="shared" si="133"/>
        <v>0</v>
      </c>
      <c r="J114" s="257"/>
      <c r="K114" s="56"/>
      <c r="L114" s="110">
        <f t="shared" si="134"/>
        <v>0</v>
      </c>
      <c r="M114" s="317"/>
      <c r="N114" s="56"/>
      <c r="O114" s="110">
        <f t="shared" si="135"/>
        <v>0</v>
      </c>
      <c r="P114" s="107"/>
    </row>
    <row r="115" spans="1:17" ht="24" hidden="1" x14ac:dyDescent="0.25">
      <c r="A115" s="38">
        <v>2259</v>
      </c>
      <c r="B115" s="53" t="s">
        <v>100</v>
      </c>
      <c r="C115" s="54">
        <f t="shared" si="99"/>
        <v>0</v>
      </c>
      <c r="D115" s="226"/>
      <c r="E115" s="444"/>
      <c r="F115" s="401">
        <f t="shared" si="132"/>
        <v>0</v>
      </c>
      <c r="G115" s="226"/>
      <c r="H115" s="257"/>
      <c r="I115" s="110">
        <f t="shared" si="133"/>
        <v>0</v>
      </c>
      <c r="J115" s="257"/>
      <c r="K115" s="56"/>
      <c r="L115" s="110">
        <f t="shared" si="134"/>
        <v>0</v>
      </c>
      <c r="M115" s="317"/>
      <c r="N115" s="56"/>
      <c r="O115" s="110">
        <f t="shared" si="135"/>
        <v>0</v>
      </c>
      <c r="P115" s="107"/>
    </row>
    <row r="116" spans="1:17" x14ac:dyDescent="0.25">
      <c r="A116" s="108">
        <v>2260</v>
      </c>
      <c r="B116" s="53" t="s">
        <v>101</v>
      </c>
      <c r="C116" s="54">
        <f t="shared" si="99"/>
        <v>107456</v>
      </c>
      <c r="D116" s="227">
        <f>SUM(D117:D121)</f>
        <v>107408</v>
      </c>
      <c r="E116" s="445">
        <f t="shared" ref="E116:F116" si="136">SUM(E117:E121)</f>
        <v>0</v>
      </c>
      <c r="F116" s="401">
        <f t="shared" si="136"/>
        <v>107408</v>
      </c>
      <c r="G116" s="227">
        <f>SUM(G117:G121)</f>
        <v>0</v>
      </c>
      <c r="H116" s="117">
        <f t="shared" ref="H116:I116" si="137">SUM(H117:H121)</f>
        <v>0</v>
      </c>
      <c r="I116" s="110">
        <f t="shared" si="137"/>
        <v>0</v>
      </c>
      <c r="J116" s="117">
        <f>SUM(J117:J121)</f>
        <v>48</v>
      </c>
      <c r="K116" s="109">
        <f t="shared" ref="K116:L116" si="138">SUM(K117:K121)</f>
        <v>0</v>
      </c>
      <c r="L116" s="110">
        <f t="shared" si="138"/>
        <v>48</v>
      </c>
      <c r="M116" s="54">
        <f>SUM(M117:M121)</f>
        <v>0</v>
      </c>
      <c r="N116" s="109">
        <f t="shared" ref="N116:O116" si="139">SUM(N117:N121)</f>
        <v>0</v>
      </c>
      <c r="O116" s="110">
        <f t="shared" si="139"/>
        <v>0</v>
      </c>
      <c r="P116" s="107"/>
    </row>
    <row r="117" spans="1:17" x14ac:dyDescent="0.25">
      <c r="A117" s="38">
        <v>2261</v>
      </c>
      <c r="B117" s="53" t="s">
        <v>102</v>
      </c>
      <c r="C117" s="54">
        <f t="shared" si="99"/>
        <v>105547</v>
      </c>
      <c r="D117" s="226">
        <v>105547</v>
      </c>
      <c r="E117" s="444"/>
      <c r="F117" s="401">
        <f t="shared" ref="F117:F121" si="140">D117+E117</f>
        <v>105547</v>
      </c>
      <c r="G117" s="226"/>
      <c r="H117" s="257"/>
      <c r="I117" s="110">
        <f t="shared" ref="I117:I121" si="141">G117+H117</f>
        <v>0</v>
      </c>
      <c r="J117" s="257"/>
      <c r="K117" s="56"/>
      <c r="L117" s="110">
        <f t="shared" ref="L117:L121" si="142">J117+K117</f>
        <v>0</v>
      </c>
      <c r="M117" s="317"/>
      <c r="N117" s="56"/>
      <c r="O117" s="110">
        <f t="shared" ref="O117:O121" si="143">M117+N117</f>
        <v>0</v>
      </c>
      <c r="P117" s="361"/>
    </row>
    <row r="118" spans="1:17" hidden="1" x14ac:dyDescent="0.25">
      <c r="A118" s="38">
        <v>2262</v>
      </c>
      <c r="B118" s="53" t="s">
        <v>103</v>
      </c>
      <c r="C118" s="54">
        <f t="shared" si="99"/>
        <v>0</v>
      </c>
      <c r="D118" s="226"/>
      <c r="E118" s="444"/>
      <c r="F118" s="401">
        <f t="shared" si="140"/>
        <v>0</v>
      </c>
      <c r="G118" s="226"/>
      <c r="H118" s="257"/>
      <c r="I118" s="110">
        <f t="shared" si="141"/>
        <v>0</v>
      </c>
      <c r="J118" s="257"/>
      <c r="K118" s="56"/>
      <c r="L118" s="110">
        <f t="shared" si="142"/>
        <v>0</v>
      </c>
      <c r="M118" s="317"/>
      <c r="N118" s="56"/>
      <c r="O118" s="110">
        <f t="shared" si="143"/>
        <v>0</v>
      </c>
      <c r="P118" s="107"/>
    </row>
    <row r="119" spans="1:17" hidden="1" x14ac:dyDescent="0.25">
      <c r="A119" s="38">
        <v>2263</v>
      </c>
      <c r="B119" s="53" t="s">
        <v>104</v>
      </c>
      <c r="C119" s="54">
        <f t="shared" si="99"/>
        <v>0</v>
      </c>
      <c r="D119" s="226"/>
      <c r="E119" s="444"/>
      <c r="F119" s="401">
        <f t="shared" si="140"/>
        <v>0</v>
      </c>
      <c r="G119" s="226"/>
      <c r="H119" s="257"/>
      <c r="I119" s="110">
        <f t="shared" si="141"/>
        <v>0</v>
      </c>
      <c r="J119" s="257"/>
      <c r="K119" s="56"/>
      <c r="L119" s="110">
        <f t="shared" si="142"/>
        <v>0</v>
      </c>
      <c r="M119" s="317"/>
      <c r="N119" s="56"/>
      <c r="O119" s="110">
        <f t="shared" si="143"/>
        <v>0</v>
      </c>
      <c r="P119" s="107"/>
    </row>
    <row r="120" spans="1:17" ht="24" hidden="1" x14ac:dyDescent="0.25">
      <c r="A120" s="38">
        <v>2264</v>
      </c>
      <c r="B120" s="53" t="s">
        <v>105</v>
      </c>
      <c r="C120" s="54">
        <f t="shared" si="99"/>
        <v>0</v>
      </c>
      <c r="D120" s="226"/>
      <c r="E120" s="444"/>
      <c r="F120" s="401">
        <f t="shared" si="140"/>
        <v>0</v>
      </c>
      <c r="G120" s="226"/>
      <c r="H120" s="257"/>
      <c r="I120" s="110">
        <f t="shared" si="141"/>
        <v>0</v>
      </c>
      <c r="J120" s="257"/>
      <c r="K120" s="56"/>
      <c r="L120" s="110">
        <f t="shared" si="142"/>
        <v>0</v>
      </c>
      <c r="M120" s="317"/>
      <c r="N120" s="56"/>
      <c r="O120" s="110">
        <f t="shared" si="143"/>
        <v>0</v>
      </c>
      <c r="P120" s="107"/>
    </row>
    <row r="121" spans="1:17" x14ac:dyDescent="0.25">
      <c r="A121" s="38">
        <v>2269</v>
      </c>
      <c r="B121" s="53" t="s">
        <v>106</v>
      </c>
      <c r="C121" s="54">
        <f t="shared" si="99"/>
        <v>1909</v>
      </c>
      <c r="D121" s="226">
        <v>1861</v>
      </c>
      <c r="E121" s="444"/>
      <c r="F121" s="401">
        <f t="shared" si="140"/>
        <v>1861</v>
      </c>
      <c r="G121" s="226"/>
      <c r="H121" s="257"/>
      <c r="I121" s="110">
        <f t="shared" si="141"/>
        <v>0</v>
      </c>
      <c r="J121" s="257">
        <v>48</v>
      </c>
      <c r="K121" s="56"/>
      <c r="L121" s="110">
        <f t="shared" si="142"/>
        <v>48</v>
      </c>
      <c r="M121" s="317"/>
      <c r="N121" s="56"/>
      <c r="O121" s="110">
        <f t="shared" si="143"/>
        <v>0</v>
      </c>
      <c r="P121" s="361"/>
    </row>
    <row r="122" spans="1:17" hidden="1" x14ac:dyDescent="0.25">
      <c r="A122" s="108">
        <v>2270</v>
      </c>
      <c r="B122" s="53" t="s">
        <v>107</v>
      </c>
      <c r="C122" s="54">
        <f t="shared" si="99"/>
        <v>0</v>
      </c>
      <c r="D122" s="227">
        <f>SUM(D123:D127)</f>
        <v>0</v>
      </c>
      <c r="E122" s="445">
        <f t="shared" ref="E122:F122" si="144">SUM(E123:E127)</f>
        <v>0</v>
      </c>
      <c r="F122" s="401">
        <f t="shared" si="144"/>
        <v>0</v>
      </c>
      <c r="G122" s="227">
        <f>SUM(G123:G127)</f>
        <v>0</v>
      </c>
      <c r="H122" s="117">
        <f t="shared" ref="H122:I122" si="145">SUM(H123:H127)</f>
        <v>0</v>
      </c>
      <c r="I122" s="110">
        <f t="shared" si="145"/>
        <v>0</v>
      </c>
      <c r="J122" s="117">
        <f>SUM(J123:J127)</f>
        <v>100</v>
      </c>
      <c r="K122" s="109">
        <f t="shared" ref="K122:L122" si="146">SUM(K123:K127)</f>
        <v>-100</v>
      </c>
      <c r="L122" s="110">
        <f t="shared" si="146"/>
        <v>0</v>
      </c>
      <c r="M122" s="54">
        <f>SUM(M123:M127)</f>
        <v>0</v>
      </c>
      <c r="N122" s="109">
        <f t="shared" ref="N122:O122" si="147">SUM(N123:N127)</f>
        <v>0</v>
      </c>
      <c r="O122" s="110">
        <f t="shared" si="147"/>
        <v>0</v>
      </c>
      <c r="P122" s="107"/>
    </row>
    <row r="123" spans="1:17" hidden="1" x14ac:dyDescent="0.25">
      <c r="A123" s="38">
        <v>2272</v>
      </c>
      <c r="B123" s="142" t="s">
        <v>108</v>
      </c>
      <c r="C123" s="54">
        <f t="shared" si="99"/>
        <v>0</v>
      </c>
      <c r="D123" s="226"/>
      <c r="E123" s="444"/>
      <c r="F123" s="401">
        <f t="shared" ref="F123:F127" si="148">D123+E123</f>
        <v>0</v>
      </c>
      <c r="G123" s="226"/>
      <c r="H123" s="257"/>
      <c r="I123" s="110">
        <f t="shared" ref="I123:I127" si="149">G123+H123</f>
        <v>0</v>
      </c>
      <c r="J123" s="257"/>
      <c r="K123" s="56"/>
      <c r="L123" s="110">
        <f t="shared" ref="L123:L127" si="150">J123+K123</f>
        <v>0</v>
      </c>
      <c r="M123" s="317"/>
      <c r="N123" s="56"/>
      <c r="O123" s="110">
        <f t="shared" ref="O123:O127" si="151">M123+N123</f>
        <v>0</v>
      </c>
      <c r="P123" s="107"/>
    </row>
    <row r="124" spans="1:17" ht="24" hidden="1" x14ac:dyDescent="0.25">
      <c r="A124" s="38">
        <v>2274</v>
      </c>
      <c r="B124" s="182" t="s">
        <v>290</v>
      </c>
      <c r="C124" s="54">
        <f t="shared" si="99"/>
        <v>0</v>
      </c>
      <c r="D124" s="226"/>
      <c r="E124" s="444"/>
      <c r="F124" s="401">
        <f t="shared" si="148"/>
        <v>0</v>
      </c>
      <c r="G124" s="226"/>
      <c r="H124" s="257"/>
      <c r="I124" s="110">
        <f t="shared" si="149"/>
        <v>0</v>
      </c>
      <c r="J124" s="257"/>
      <c r="K124" s="56"/>
      <c r="L124" s="110">
        <f t="shared" si="150"/>
        <v>0</v>
      </c>
      <c r="M124" s="317"/>
      <c r="N124" s="56"/>
      <c r="O124" s="110">
        <f t="shared" si="151"/>
        <v>0</v>
      </c>
      <c r="P124" s="107"/>
    </row>
    <row r="125" spans="1:17" ht="24" hidden="1" x14ac:dyDescent="0.25">
      <c r="A125" s="38">
        <v>2275</v>
      </c>
      <c r="B125" s="53" t="s">
        <v>109</v>
      </c>
      <c r="C125" s="54">
        <f t="shared" si="99"/>
        <v>0</v>
      </c>
      <c r="D125" s="226"/>
      <c r="E125" s="444"/>
      <c r="F125" s="401">
        <f t="shared" si="148"/>
        <v>0</v>
      </c>
      <c r="G125" s="226"/>
      <c r="H125" s="257"/>
      <c r="I125" s="110">
        <f t="shared" si="149"/>
        <v>0</v>
      </c>
      <c r="J125" s="257"/>
      <c r="K125" s="56"/>
      <c r="L125" s="110">
        <f t="shared" si="150"/>
        <v>0</v>
      </c>
      <c r="M125" s="317"/>
      <c r="N125" s="56"/>
      <c r="O125" s="110">
        <f t="shared" si="151"/>
        <v>0</v>
      </c>
      <c r="P125" s="107"/>
    </row>
    <row r="126" spans="1:17" ht="36" hidden="1" x14ac:dyDescent="0.25">
      <c r="A126" s="38">
        <v>2276</v>
      </c>
      <c r="B126" s="53" t="s">
        <v>110</v>
      </c>
      <c r="C126" s="54">
        <f t="shared" si="99"/>
        <v>0</v>
      </c>
      <c r="D126" s="226"/>
      <c r="E126" s="444"/>
      <c r="F126" s="401">
        <f t="shared" si="148"/>
        <v>0</v>
      </c>
      <c r="G126" s="226"/>
      <c r="H126" s="257"/>
      <c r="I126" s="110">
        <f t="shared" si="149"/>
        <v>0</v>
      </c>
      <c r="J126" s="257"/>
      <c r="K126" s="56"/>
      <c r="L126" s="110">
        <f t="shared" si="150"/>
        <v>0</v>
      </c>
      <c r="M126" s="317"/>
      <c r="N126" s="56"/>
      <c r="O126" s="110">
        <f t="shared" si="151"/>
        <v>0</v>
      </c>
      <c r="P126" s="107"/>
    </row>
    <row r="127" spans="1:17" s="363" customFormat="1" ht="60" hidden="1" x14ac:dyDescent="0.25">
      <c r="A127" s="38">
        <v>2279</v>
      </c>
      <c r="B127" s="53" t="s">
        <v>111</v>
      </c>
      <c r="C127" s="54">
        <f t="shared" si="99"/>
        <v>0</v>
      </c>
      <c r="D127" s="226"/>
      <c r="E127" s="444"/>
      <c r="F127" s="401">
        <f t="shared" si="148"/>
        <v>0</v>
      </c>
      <c r="G127" s="226"/>
      <c r="H127" s="257"/>
      <c r="I127" s="110">
        <f t="shared" si="149"/>
        <v>0</v>
      </c>
      <c r="J127" s="257">
        <v>100</v>
      </c>
      <c r="K127" s="56">
        <v>-100</v>
      </c>
      <c r="L127" s="110">
        <f t="shared" si="150"/>
        <v>0</v>
      </c>
      <c r="M127" s="317"/>
      <c r="N127" s="56"/>
      <c r="O127" s="110">
        <f t="shared" si="151"/>
        <v>0</v>
      </c>
      <c r="P127" s="384" t="s">
        <v>330</v>
      </c>
      <c r="Q127" s="366"/>
    </row>
    <row r="128" spans="1:17" ht="24" hidden="1" x14ac:dyDescent="0.25">
      <c r="A128" s="114">
        <v>2280</v>
      </c>
      <c r="B128" s="48" t="s">
        <v>301</v>
      </c>
      <c r="C128" s="49">
        <f t="shared" si="99"/>
        <v>0</v>
      </c>
      <c r="D128" s="229">
        <f t="shared" ref="D128:O128" si="152">SUM(D129)</f>
        <v>0</v>
      </c>
      <c r="E128" s="447">
        <f t="shared" si="152"/>
        <v>0</v>
      </c>
      <c r="F128" s="443">
        <f t="shared" si="152"/>
        <v>0</v>
      </c>
      <c r="G128" s="229">
        <f t="shared" si="152"/>
        <v>0</v>
      </c>
      <c r="H128" s="259">
        <f t="shared" si="152"/>
        <v>0</v>
      </c>
      <c r="I128" s="116">
        <f t="shared" si="152"/>
        <v>0</v>
      </c>
      <c r="J128" s="259">
        <f t="shared" si="152"/>
        <v>0</v>
      </c>
      <c r="K128" s="115">
        <f t="shared" si="152"/>
        <v>0</v>
      </c>
      <c r="L128" s="116">
        <f t="shared" si="152"/>
        <v>0</v>
      </c>
      <c r="M128" s="54">
        <f t="shared" si="152"/>
        <v>0</v>
      </c>
      <c r="N128" s="109">
        <f t="shared" si="152"/>
        <v>0</v>
      </c>
      <c r="O128" s="110">
        <f t="shared" si="152"/>
        <v>0</v>
      </c>
      <c r="P128" s="107"/>
      <c r="Q128" s="367"/>
    </row>
    <row r="129" spans="1:17" ht="24" hidden="1" x14ac:dyDescent="0.25">
      <c r="A129" s="38">
        <v>2283</v>
      </c>
      <c r="B129" s="53" t="s">
        <v>112</v>
      </c>
      <c r="C129" s="54">
        <f t="shared" si="99"/>
        <v>0</v>
      </c>
      <c r="D129" s="226"/>
      <c r="E129" s="444"/>
      <c r="F129" s="401">
        <f>D129+E129</f>
        <v>0</v>
      </c>
      <c r="G129" s="226"/>
      <c r="H129" s="257"/>
      <c r="I129" s="110">
        <f>G129+H129</f>
        <v>0</v>
      </c>
      <c r="J129" s="257"/>
      <c r="K129" s="56"/>
      <c r="L129" s="110">
        <f>J129+K129</f>
        <v>0</v>
      </c>
      <c r="M129" s="317"/>
      <c r="N129" s="56"/>
      <c r="O129" s="110">
        <f>M129+N129</f>
        <v>0</v>
      </c>
      <c r="P129" s="107"/>
      <c r="Q129" s="367"/>
    </row>
    <row r="130" spans="1:17" ht="38.25" customHeight="1" x14ac:dyDescent="0.25">
      <c r="A130" s="41">
        <v>2300</v>
      </c>
      <c r="B130" s="101" t="s">
        <v>113</v>
      </c>
      <c r="C130" s="42">
        <f t="shared" si="99"/>
        <v>68470</v>
      </c>
      <c r="D130" s="224">
        <f>SUM(D131,D136,D140,D141,D144,D151,D159,D160,D163)</f>
        <v>66647</v>
      </c>
      <c r="E130" s="439">
        <f t="shared" ref="E130:F130" si="153">SUM(E131,E136,E140,E141,E144,E151,E159,E160,E163)</f>
        <v>-645</v>
      </c>
      <c r="F130" s="406">
        <f t="shared" si="153"/>
        <v>66002</v>
      </c>
      <c r="G130" s="224">
        <f>SUM(G131,G136,G140,G141,G144,G151,G159,G160,G163)</f>
        <v>0</v>
      </c>
      <c r="H130" s="102">
        <f t="shared" ref="H130:I130" si="154">SUM(H131,H136,H140,H141,H144,H151,H159,H160,H163)</f>
        <v>0</v>
      </c>
      <c r="I130" s="113">
        <f t="shared" si="154"/>
        <v>0</v>
      </c>
      <c r="J130" s="102">
        <f>SUM(J131,J136,J140,J141,J144,J151,J159,J160,J163)</f>
        <v>2468</v>
      </c>
      <c r="K130" s="46">
        <f t="shared" ref="K130:L130" si="155">SUM(K131,K136,K140,K141,K144,K151,K159,K160,K163)</f>
        <v>0</v>
      </c>
      <c r="L130" s="113">
        <f t="shared" si="155"/>
        <v>2468</v>
      </c>
      <c r="M130" s="42">
        <f>SUM(M131,M136,M140,M141,M144,M151,M159,M160,M163)</f>
        <v>0</v>
      </c>
      <c r="N130" s="46">
        <f t="shared" ref="N130:O130" si="156">SUM(N131,N136,N140,N141,N144,N151,N159,N160,N163)</f>
        <v>0</v>
      </c>
      <c r="O130" s="113">
        <f t="shared" si="156"/>
        <v>0</v>
      </c>
      <c r="P130" s="119"/>
      <c r="Q130" s="367"/>
    </row>
    <row r="131" spans="1:17" ht="24" x14ac:dyDescent="0.25">
      <c r="A131" s="114">
        <v>2310</v>
      </c>
      <c r="B131" s="48" t="s">
        <v>114</v>
      </c>
      <c r="C131" s="49">
        <f t="shared" si="99"/>
        <v>11239</v>
      </c>
      <c r="D131" s="229">
        <f t="shared" ref="D131:M131" si="157">SUM(D132:D135)</f>
        <v>10384</v>
      </c>
      <c r="E131" s="447">
        <f t="shared" ref="E131:F131" si="158">SUM(E132:E135)</f>
        <v>855</v>
      </c>
      <c r="F131" s="443">
        <f t="shared" si="158"/>
        <v>11239</v>
      </c>
      <c r="G131" s="229">
        <f t="shared" si="157"/>
        <v>0</v>
      </c>
      <c r="H131" s="259">
        <f t="shared" ref="H131:I131" si="159">SUM(H132:H135)</f>
        <v>0</v>
      </c>
      <c r="I131" s="116">
        <f t="shared" si="159"/>
        <v>0</v>
      </c>
      <c r="J131" s="259">
        <f t="shared" si="157"/>
        <v>0</v>
      </c>
      <c r="K131" s="115">
        <f t="shared" ref="K131:L131" si="160">SUM(K132:K135)</f>
        <v>0</v>
      </c>
      <c r="L131" s="116">
        <f t="shared" si="160"/>
        <v>0</v>
      </c>
      <c r="M131" s="49">
        <f t="shared" si="157"/>
        <v>0</v>
      </c>
      <c r="N131" s="115">
        <f t="shared" ref="N131:O131" si="161">SUM(N132:N135)</f>
        <v>0</v>
      </c>
      <c r="O131" s="116">
        <f t="shared" si="161"/>
        <v>0</v>
      </c>
      <c r="P131" s="106"/>
      <c r="Q131" s="367"/>
    </row>
    <row r="132" spans="1:17" s="363" customFormat="1" ht="32.25" customHeight="1" x14ac:dyDescent="0.25">
      <c r="A132" s="38">
        <v>2311</v>
      </c>
      <c r="B132" s="53" t="s">
        <v>115</v>
      </c>
      <c r="C132" s="54">
        <f t="shared" si="99"/>
        <v>6181</v>
      </c>
      <c r="D132" s="226">
        <v>4681</v>
      </c>
      <c r="E132" s="444">
        <v>1500</v>
      </c>
      <c r="F132" s="401">
        <f t="shared" ref="F132:F135" si="162">D132+E132</f>
        <v>6181</v>
      </c>
      <c r="G132" s="226"/>
      <c r="H132" s="257"/>
      <c r="I132" s="110">
        <f t="shared" ref="I132:I135" si="163">G132+H132</f>
        <v>0</v>
      </c>
      <c r="J132" s="257"/>
      <c r="K132" s="56"/>
      <c r="L132" s="110">
        <f t="shared" ref="L132:L135" si="164">J132+K132</f>
        <v>0</v>
      </c>
      <c r="M132" s="317"/>
      <c r="N132" s="56"/>
      <c r="O132" s="110">
        <f t="shared" ref="O132:O135" si="165">M132+N132</f>
        <v>0</v>
      </c>
      <c r="P132" s="361" t="s">
        <v>343</v>
      </c>
      <c r="Q132" s="366"/>
    </row>
    <row r="133" spans="1:17" s="363" customFormat="1" ht="27.75" customHeight="1" x14ac:dyDescent="0.25">
      <c r="A133" s="38">
        <v>2312</v>
      </c>
      <c r="B133" s="53" t="s">
        <v>116</v>
      </c>
      <c r="C133" s="54">
        <f t="shared" si="99"/>
        <v>3148</v>
      </c>
      <c r="D133" s="226">
        <v>2908</v>
      </c>
      <c r="E133" s="444">
        <v>240</v>
      </c>
      <c r="F133" s="401">
        <f t="shared" si="162"/>
        <v>3148</v>
      </c>
      <c r="G133" s="226"/>
      <c r="H133" s="257"/>
      <c r="I133" s="110">
        <f t="shared" si="163"/>
        <v>0</v>
      </c>
      <c r="J133" s="257"/>
      <c r="K133" s="56"/>
      <c r="L133" s="110">
        <f t="shared" si="164"/>
        <v>0</v>
      </c>
      <c r="M133" s="317"/>
      <c r="N133" s="56"/>
      <c r="O133" s="110">
        <f t="shared" si="165"/>
        <v>0</v>
      </c>
      <c r="P133" s="361" t="s">
        <v>344</v>
      </c>
      <c r="Q133" s="366"/>
    </row>
    <row r="134" spans="1:17" s="363" customFormat="1" ht="48" x14ac:dyDescent="0.25">
      <c r="A134" s="38">
        <v>2313</v>
      </c>
      <c r="B134" s="53" t="s">
        <v>117</v>
      </c>
      <c r="C134" s="54">
        <f t="shared" si="99"/>
        <v>1560</v>
      </c>
      <c r="D134" s="226">
        <v>2445</v>
      </c>
      <c r="E134" s="444">
        <v>-885</v>
      </c>
      <c r="F134" s="401">
        <f t="shared" si="162"/>
        <v>1560</v>
      </c>
      <c r="G134" s="226"/>
      <c r="H134" s="257"/>
      <c r="I134" s="110">
        <f t="shared" si="163"/>
        <v>0</v>
      </c>
      <c r="J134" s="257"/>
      <c r="K134" s="56"/>
      <c r="L134" s="110">
        <f t="shared" si="164"/>
        <v>0</v>
      </c>
      <c r="M134" s="317"/>
      <c r="N134" s="56"/>
      <c r="O134" s="110">
        <f t="shared" si="165"/>
        <v>0</v>
      </c>
      <c r="P134" s="361" t="s">
        <v>332</v>
      </c>
      <c r="Q134" s="366"/>
    </row>
    <row r="135" spans="1:17" ht="36" customHeight="1" x14ac:dyDescent="0.25">
      <c r="A135" s="38">
        <v>2314</v>
      </c>
      <c r="B135" s="53" t="s">
        <v>291</v>
      </c>
      <c r="C135" s="54">
        <f t="shared" si="99"/>
        <v>350</v>
      </c>
      <c r="D135" s="226">
        <v>350</v>
      </c>
      <c r="E135" s="444"/>
      <c r="F135" s="401">
        <f t="shared" si="162"/>
        <v>350</v>
      </c>
      <c r="G135" s="226"/>
      <c r="H135" s="257"/>
      <c r="I135" s="110">
        <f t="shared" si="163"/>
        <v>0</v>
      </c>
      <c r="J135" s="257"/>
      <c r="K135" s="56"/>
      <c r="L135" s="110">
        <f t="shared" si="164"/>
        <v>0</v>
      </c>
      <c r="M135" s="317"/>
      <c r="N135" s="56"/>
      <c r="O135" s="110">
        <f t="shared" si="165"/>
        <v>0</v>
      </c>
      <c r="P135" s="107"/>
    </row>
    <row r="136" spans="1:17" x14ac:dyDescent="0.25">
      <c r="A136" s="108">
        <v>2320</v>
      </c>
      <c r="B136" s="53" t="s">
        <v>118</v>
      </c>
      <c r="C136" s="54">
        <f t="shared" si="99"/>
        <v>34119</v>
      </c>
      <c r="D136" s="227">
        <f>SUM(D137:D139)</f>
        <v>31651</v>
      </c>
      <c r="E136" s="445">
        <f t="shared" ref="E136:F136" si="166">SUM(E137:E139)</f>
        <v>0</v>
      </c>
      <c r="F136" s="401">
        <f t="shared" si="166"/>
        <v>31651</v>
      </c>
      <c r="G136" s="227">
        <f>SUM(G137:G139)</f>
        <v>0</v>
      </c>
      <c r="H136" s="117">
        <f t="shared" ref="H136:I136" si="167">SUM(H137:H139)</f>
        <v>0</v>
      </c>
      <c r="I136" s="110">
        <f t="shared" si="167"/>
        <v>0</v>
      </c>
      <c r="J136" s="117">
        <f>SUM(J137:J139)</f>
        <v>2468</v>
      </c>
      <c r="K136" s="109">
        <f t="shared" ref="K136:L136" si="168">SUM(K137:K139)</f>
        <v>0</v>
      </c>
      <c r="L136" s="110">
        <f t="shared" si="168"/>
        <v>2468</v>
      </c>
      <c r="M136" s="54">
        <f>SUM(M137:M139)</f>
        <v>0</v>
      </c>
      <c r="N136" s="109">
        <f t="shared" ref="N136:O136" si="169">SUM(N137:N139)</f>
        <v>0</v>
      </c>
      <c r="O136" s="110">
        <f t="shared" si="169"/>
        <v>0</v>
      </c>
      <c r="P136" s="107"/>
    </row>
    <row r="137" spans="1:17" x14ac:dyDescent="0.25">
      <c r="A137" s="38">
        <v>2321</v>
      </c>
      <c r="B137" s="53" t="s">
        <v>119</v>
      </c>
      <c r="C137" s="54">
        <f t="shared" si="99"/>
        <v>6082</v>
      </c>
      <c r="D137" s="226">
        <v>3614</v>
      </c>
      <c r="E137" s="444"/>
      <c r="F137" s="401">
        <f t="shared" ref="F137:F140" si="170">D137+E137</f>
        <v>3614</v>
      </c>
      <c r="G137" s="226"/>
      <c r="H137" s="257"/>
      <c r="I137" s="110">
        <f t="shared" ref="I137:I140" si="171">G137+H137</f>
        <v>0</v>
      </c>
      <c r="J137" s="257">
        <v>2468</v>
      </c>
      <c r="K137" s="56"/>
      <c r="L137" s="110">
        <f t="shared" ref="L137:L140" si="172">J137+K137</f>
        <v>2468</v>
      </c>
      <c r="M137" s="317"/>
      <c r="N137" s="56"/>
      <c r="O137" s="110">
        <f t="shared" ref="O137:O140" si="173">M137+N137</f>
        <v>0</v>
      </c>
      <c r="P137" s="361"/>
    </row>
    <row r="138" spans="1:17" x14ac:dyDescent="0.25">
      <c r="A138" s="38">
        <v>2322</v>
      </c>
      <c r="B138" s="53" t="s">
        <v>120</v>
      </c>
      <c r="C138" s="54">
        <f t="shared" si="99"/>
        <v>28037</v>
      </c>
      <c r="D138" s="226">
        <v>28037</v>
      </c>
      <c r="E138" s="444"/>
      <c r="F138" s="401">
        <f t="shared" si="170"/>
        <v>28037</v>
      </c>
      <c r="G138" s="226"/>
      <c r="H138" s="257"/>
      <c r="I138" s="110">
        <f t="shared" si="171"/>
        <v>0</v>
      </c>
      <c r="J138" s="257"/>
      <c r="K138" s="56"/>
      <c r="L138" s="110">
        <f t="shared" si="172"/>
        <v>0</v>
      </c>
      <c r="M138" s="317"/>
      <c r="N138" s="56"/>
      <c r="O138" s="110">
        <f t="shared" si="173"/>
        <v>0</v>
      </c>
      <c r="P138" s="107"/>
    </row>
    <row r="139" spans="1:17" ht="10.5" hidden="1" customHeight="1" x14ac:dyDescent="0.25">
      <c r="A139" s="38">
        <v>2329</v>
      </c>
      <c r="B139" s="53" t="s">
        <v>121</v>
      </c>
      <c r="C139" s="54">
        <f t="shared" si="99"/>
        <v>0</v>
      </c>
      <c r="D139" s="226"/>
      <c r="E139" s="444"/>
      <c r="F139" s="401">
        <f t="shared" si="170"/>
        <v>0</v>
      </c>
      <c r="G139" s="226"/>
      <c r="H139" s="257"/>
      <c r="I139" s="110">
        <f t="shared" si="171"/>
        <v>0</v>
      </c>
      <c r="J139" s="257"/>
      <c r="K139" s="56"/>
      <c r="L139" s="110">
        <f t="shared" si="172"/>
        <v>0</v>
      </c>
      <c r="M139" s="317"/>
      <c r="N139" s="56"/>
      <c r="O139" s="110">
        <f t="shared" si="173"/>
        <v>0</v>
      </c>
      <c r="P139" s="107"/>
    </row>
    <row r="140" spans="1:17" hidden="1" x14ac:dyDescent="0.25">
      <c r="A140" s="108">
        <v>2330</v>
      </c>
      <c r="B140" s="53" t="s">
        <v>122</v>
      </c>
      <c r="C140" s="54">
        <f t="shared" si="99"/>
        <v>0</v>
      </c>
      <c r="D140" s="226"/>
      <c r="E140" s="444"/>
      <c r="F140" s="401">
        <f t="shared" si="170"/>
        <v>0</v>
      </c>
      <c r="G140" s="226"/>
      <c r="H140" s="257"/>
      <c r="I140" s="110">
        <f t="shared" si="171"/>
        <v>0</v>
      </c>
      <c r="J140" s="257"/>
      <c r="K140" s="56"/>
      <c r="L140" s="110">
        <f t="shared" si="172"/>
        <v>0</v>
      </c>
      <c r="M140" s="317"/>
      <c r="N140" s="56"/>
      <c r="O140" s="110">
        <f t="shared" si="173"/>
        <v>0</v>
      </c>
      <c r="P140" s="107"/>
    </row>
    <row r="141" spans="1:17" ht="48" x14ac:dyDescent="0.25">
      <c r="A141" s="108">
        <v>2340</v>
      </c>
      <c r="B141" s="53" t="s">
        <v>302</v>
      </c>
      <c r="C141" s="54">
        <f t="shared" si="99"/>
        <v>500</v>
      </c>
      <c r="D141" s="227">
        <f>SUM(D142:D143)</f>
        <v>500</v>
      </c>
      <c r="E141" s="445">
        <f t="shared" ref="E141:F141" si="174">SUM(E142:E143)</f>
        <v>0</v>
      </c>
      <c r="F141" s="401">
        <f t="shared" si="174"/>
        <v>500</v>
      </c>
      <c r="G141" s="227">
        <f>SUM(G142:G143)</f>
        <v>0</v>
      </c>
      <c r="H141" s="117">
        <f t="shared" ref="H141:I141" si="175">SUM(H142:H143)</f>
        <v>0</v>
      </c>
      <c r="I141" s="110">
        <f t="shared" si="175"/>
        <v>0</v>
      </c>
      <c r="J141" s="117">
        <f>SUM(J142:J143)</f>
        <v>0</v>
      </c>
      <c r="K141" s="109">
        <f t="shared" ref="K141:L141" si="176">SUM(K142:K143)</f>
        <v>0</v>
      </c>
      <c r="L141" s="110">
        <f t="shared" si="176"/>
        <v>0</v>
      </c>
      <c r="M141" s="54">
        <f>SUM(M142:M143)</f>
        <v>0</v>
      </c>
      <c r="N141" s="109">
        <f t="shared" ref="N141:O141" si="177">SUM(N142:N143)</f>
        <v>0</v>
      </c>
      <c r="O141" s="110">
        <f t="shared" si="177"/>
        <v>0</v>
      </c>
      <c r="P141" s="107"/>
    </row>
    <row r="142" spans="1:17" x14ac:dyDescent="0.25">
      <c r="A142" s="38">
        <v>2341</v>
      </c>
      <c r="B142" s="53" t="s">
        <v>123</v>
      </c>
      <c r="C142" s="54">
        <f t="shared" si="99"/>
        <v>500</v>
      </c>
      <c r="D142" s="226">
        <v>500</v>
      </c>
      <c r="E142" s="444"/>
      <c r="F142" s="401">
        <f t="shared" ref="F142:F143" si="178">D142+E142</f>
        <v>500</v>
      </c>
      <c r="G142" s="226"/>
      <c r="H142" s="257"/>
      <c r="I142" s="110">
        <f t="shared" ref="I142:I143" si="179">G142+H142</f>
        <v>0</v>
      </c>
      <c r="J142" s="257"/>
      <c r="K142" s="56"/>
      <c r="L142" s="110">
        <f t="shared" ref="L142:L143" si="180">J142+K142</f>
        <v>0</v>
      </c>
      <c r="M142" s="317"/>
      <c r="N142" s="56"/>
      <c r="O142" s="110">
        <f t="shared" ref="O142:O143" si="181">M142+N142</f>
        <v>0</v>
      </c>
      <c r="P142" s="107"/>
    </row>
    <row r="143" spans="1:17" ht="24" hidden="1" x14ac:dyDescent="0.25">
      <c r="A143" s="38">
        <v>2344</v>
      </c>
      <c r="B143" s="53" t="s">
        <v>124</v>
      </c>
      <c r="C143" s="54">
        <f t="shared" si="99"/>
        <v>0</v>
      </c>
      <c r="D143" s="226"/>
      <c r="E143" s="444"/>
      <c r="F143" s="401">
        <f t="shared" si="178"/>
        <v>0</v>
      </c>
      <c r="G143" s="226"/>
      <c r="H143" s="257"/>
      <c r="I143" s="110">
        <f t="shared" si="179"/>
        <v>0</v>
      </c>
      <c r="J143" s="257"/>
      <c r="K143" s="56"/>
      <c r="L143" s="110">
        <f t="shared" si="180"/>
        <v>0</v>
      </c>
      <c r="M143" s="317"/>
      <c r="N143" s="56"/>
      <c r="O143" s="110">
        <f t="shared" si="181"/>
        <v>0</v>
      </c>
      <c r="P143" s="107"/>
    </row>
    <row r="144" spans="1:17" ht="24" x14ac:dyDescent="0.25">
      <c r="A144" s="103">
        <v>2350</v>
      </c>
      <c r="B144" s="74" t="s">
        <v>125</v>
      </c>
      <c r="C144" s="80">
        <f t="shared" si="99"/>
        <v>7214</v>
      </c>
      <c r="D144" s="128">
        <f>SUM(D145:D150)</f>
        <v>7214</v>
      </c>
      <c r="E144" s="440">
        <f t="shared" ref="E144:F144" si="182">SUM(E145:E150)</f>
        <v>0</v>
      </c>
      <c r="F144" s="441">
        <f t="shared" si="182"/>
        <v>7214</v>
      </c>
      <c r="G144" s="128">
        <f>SUM(G145:G150)</f>
        <v>0</v>
      </c>
      <c r="H144" s="203">
        <f t="shared" ref="H144:I144" si="183">SUM(H145:H150)</f>
        <v>0</v>
      </c>
      <c r="I144" s="105">
        <f t="shared" si="183"/>
        <v>0</v>
      </c>
      <c r="J144" s="203">
        <f>SUM(J145:J150)</f>
        <v>0</v>
      </c>
      <c r="K144" s="104">
        <f t="shared" ref="K144:L144" si="184">SUM(K145:K150)</f>
        <v>0</v>
      </c>
      <c r="L144" s="105">
        <f t="shared" si="184"/>
        <v>0</v>
      </c>
      <c r="M144" s="80">
        <f>SUM(M145:M150)</f>
        <v>0</v>
      </c>
      <c r="N144" s="104">
        <f t="shared" ref="N144:O144" si="185">SUM(N145:N150)</f>
        <v>0</v>
      </c>
      <c r="O144" s="105">
        <f t="shared" si="185"/>
        <v>0</v>
      </c>
      <c r="P144" s="112"/>
    </row>
    <row r="145" spans="1:17" x14ac:dyDescent="0.25">
      <c r="A145" s="33">
        <v>2351</v>
      </c>
      <c r="B145" s="48" t="s">
        <v>126</v>
      </c>
      <c r="C145" s="49">
        <f t="shared" si="99"/>
        <v>815</v>
      </c>
      <c r="D145" s="225">
        <v>815</v>
      </c>
      <c r="E145" s="442"/>
      <c r="F145" s="443">
        <f t="shared" ref="F145:F150" si="186">D145+E145</f>
        <v>815</v>
      </c>
      <c r="G145" s="225"/>
      <c r="H145" s="256"/>
      <c r="I145" s="116">
        <f t="shared" ref="I145:I150" si="187">G145+H145</f>
        <v>0</v>
      </c>
      <c r="J145" s="256"/>
      <c r="K145" s="51"/>
      <c r="L145" s="116">
        <f t="shared" ref="L145:L150" si="188">J145+K145</f>
        <v>0</v>
      </c>
      <c r="M145" s="316"/>
      <c r="N145" s="51"/>
      <c r="O145" s="116">
        <f t="shared" ref="O145:O150" si="189">M145+N145</f>
        <v>0</v>
      </c>
      <c r="P145" s="106"/>
    </row>
    <row r="146" spans="1:17" x14ac:dyDescent="0.25">
      <c r="A146" s="38">
        <v>2352</v>
      </c>
      <c r="B146" s="53" t="s">
        <v>127</v>
      </c>
      <c r="C146" s="54">
        <f t="shared" si="99"/>
        <v>3074</v>
      </c>
      <c r="D146" s="226">
        <v>3074</v>
      </c>
      <c r="E146" s="444"/>
      <c r="F146" s="401">
        <f t="shared" si="186"/>
        <v>3074</v>
      </c>
      <c r="G146" s="226"/>
      <c r="H146" s="257"/>
      <c r="I146" s="110">
        <f t="shared" si="187"/>
        <v>0</v>
      </c>
      <c r="J146" s="257"/>
      <c r="K146" s="56"/>
      <c r="L146" s="110">
        <f t="shared" si="188"/>
        <v>0</v>
      </c>
      <c r="M146" s="317"/>
      <c r="N146" s="56"/>
      <c r="O146" s="110">
        <f t="shared" si="189"/>
        <v>0</v>
      </c>
      <c r="P146" s="107"/>
    </row>
    <row r="147" spans="1:17" ht="24" x14ac:dyDescent="0.25">
      <c r="A147" s="38">
        <v>2353</v>
      </c>
      <c r="B147" s="53" t="s">
        <v>128</v>
      </c>
      <c r="C147" s="54">
        <f t="shared" si="99"/>
        <v>100</v>
      </c>
      <c r="D147" s="226">
        <v>100</v>
      </c>
      <c r="E147" s="444"/>
      <c r="F147" s="401">
        <f t="shared" si="186"/>
        <v>100</v>
      </c>
      <c r="G147" s="226"/>
      <c r="H147" s="257"/>
      <c r="I147" s="110">
        <f t="shared" si="187"/>
        <v>0</v>
      </c>
      <c r="J147" s="257"/>
      <c r="K147" s="56"/>
      <c r="L147" s="110">
        <f t="shared" si="188"/>
        <v>0</v>
      </c>
      <c r="M147" s="317"/>
      <c r="N147" s="56"/>
      <c r="O147" s="110">
        <f t="shared" si="189"/>
        <v>0</v>
      </c>
      <c r="P147" s="107"/>
    </row>
    <row r="148" spans="1:17" ht="24" x14ac:dyDescent="0.25">
      <c r="A148" s="38">
        <v>2354</v>
      </c>
      <c r="B148" s="53" t="s">
        <v>129</v>
      </c>
      <c r="C148" s="54">
        <f t="shared" si="99"/>
        <v>3225</v>
      </c>
      <c r="D148" s="226">
        <v>3225</v>
      </c>
      <c r="E148" s="444"/>
      <c r="F148" s="401">
        <f t="shared" si="186"/>
        <v>3225</v>
      </c>
      <c r="G148" s="226"/>
      <c r="H148" s="257"/>
      <c r="I148" s="110">
        <f t="shared" si="187"/>
        <v>0</v>
      </c>
      <c r="J148" s="257"/>
      <c r="K148" s="56"/>
      <c r="L148" s="110">
        <f t="shared" si="188"/>
        <v>0</v>
      </c>
      <c r="M148" s="317"/>
      <c r="N148" s="56"/>
      <c r="O148" s="110">
        <f t="shared" si="189"/>
        <v>0</v>
      </c>
      <c r="P148" s="107"/>
    </row>
    <row r="149" spans="1:17" ht="24" hidden="1" x14ac:dyDescent="0.25">
      <c r="A149" s="38">
        <v>2355</v>
      </c>
      <c r="B149" s="53" t="s">
        <v>130</v>
      </c>
      <c r="C149" s="54">
        <f t="shared" ref="C149:C212" si="190">F149+I149+L149+O149</f>
        <v>0</v>
      </c>
      <c r="D149" s="226"/>
      <c r="E149" s="444"/>
      <c r="F149" s="401">
        <f t="shared" si="186"/>
        <v>0</v>
      </c>
      <c r="G149" s="226"/>
      <c r="H149" s="257"/>
      <c r="I149" s="110">
        <f t="shared" si="187"/>
        <v>0</v>
      </c>
      <c r="J149" s="257"/>
      <c r="K149" s="56"/>
      <c r="L149" s="110">
        <f t="shared" si="188"/>
        <v>0</v>
      </c>
      <c r="M149" s="317"/>
      <c r="N149" s="56"/>
      <c r="O149" s="110">
        <f t="shared" si="189"/>
        <v>0</v>
      </c>
      <c r="P149" s="107"/>
    </row>
    <row r="150" spans="1:17" ht="24" hidden="1" x14ac:dyDescent="0.25">
      <c r="A150" s="38">
        <v>2359</v>
      </c>
      <c r="B150" s="53" t="s">
        <v>131</v>
      </c>
      <c r="C150" s="54">
        <f t="shared" si="190"/>
        <v>0</v>
      </c>
      <c r="D150" s="226"/>
      <c r="E150" s="444"/>
      <c r="F150" s="401">
        <f t="shared" si="186"/>
        <v>0</v>
      </c>
      <c r="G150" s="226"/>
      <c r="H150" s="257"/>
      <c r="I150" s="110">
        <f t="shared" si="187"/>
        <v>0</v>
      </c>
      <c r="J150" s="257"/>
      <c r="K150" s="56"/>
      <c r="L150" s="110">
        <f t="shared" si="188"/>
        <v>0</v>
      </c>
      <c r="M150" s="317"/>
      <c r="N150" s="56"/>
      <c r="O150" s="110">
        <f t="shared" si="189"/>
        <v>0</v>
      </c>
      <c r="P150" s="107"/>
    </row>
    <row r="151" spans="1:17" ht="24.75" customHeight="1" x14ac:dyDescent="0.25">
      <c r="A151" s="108">
        <v>2360</v>
      </c>
      <c r="B151" s="53" t="s">
        <v>132</v>
      </c>
      <c r="C151" s="54">
        <f t="shared" si="190"/>
        <v>14173</v>
      </c>
      <c r="D151" s="227">
        <f>SUM(D152:D158)</f>
        <v>15673</v>
      </c>
      <c r="E151" s="445">
        <f t="shared" ref="E151:F151" si="191">SUM(E152:E158)</f>
        <v>-1500</v>
      </c>
      <c r="F151" s="401">
        <f t="shared" si="191"/>
        <v>14173</v>
      </c>
      <c r="G151" s="227">
        <f>SUM(G152:G158)</f>
        <v>0</v>
      </c>
      <c r="H151" s="117">
        <f t="shared" ref="H151:I151" si="192">SUM(H152:H158)</f>
        <v>0</v>
      </c>
      <c r="I151" s="110">
        <f t="shared" si="192"/>
        <v>0</v>
      </c>
      <c r="J151" s="117">
        <f>SUM(J152:J158)</f>
        <v>0</v>
      </c>
      <c r="K151" s="109">
        <f t="shared" ref="K151:L151" si="193">SUM(K152:K158)</f>
        <v>0</v>
      </c>
      <c r="L151" s="110">
        <f t="shared" si="193"/>
        <v>0</v>
      </c>
      <c r="M151" s="54">
        <f>SUM(M152:M158)</f>
        <v>0</v>
      </c>
      <c r="N151" s="109">
        <f t="shared" ref="N151:O151" si="194">SUM(N152:N158)</f>
        <v>0</v>
      </c>
      <c r="O151" s="110">
        <f t="shared" si="194"/>
        <v>0</v>
      </c>
      <c r="P151" s="107"/>
    </row>
    <row r="152" spans="1:17" x14ac:dyDescent="0.25">
      <c r="A152" s="37">
        <v>2361</v>
      </c>
      <c r="B152" s="53" t="s">
        <v>133</v>
      </c>
      <c r="C152" s="54">
        <f t="shared" si="190"/>
        <v>160</v>
      </c>
      <c r="D152" s="226">
        <v>160</v>
      </c>
      <c r="E152" s="444"/>
      <c r="F152" s="401">
        <f t="shared" ref="F152:F159" si="195">D152+E152</f>
        <v>160</v>
      </c>
      <c r="G152" s="226"/>
      <c r="H152" s="257"/>
      <c r="I152" s="110">
        <f t="shared" ref="I152:I159" si="196">G152+H152</f>
        <v>0</v>
      </c>
      <c r="J152" s="257"/>
      <c r="K152" s="56"/>
      <c r="L152" s="110">
        <f t="shared" ref="L152:L159" si="197">J152+K152</f>
        <v>0</v>
      </c>
      <c r="M152" s="317"/>
      <c r="N152" s="56"/>
      <c r="O152" s="110">
        <f t="shared" ref="O152:O159" si="198">M152+N152</f>
        <v>0</v>
      </c>
      <c r="P152" s="107"/>
    </row>
    <row r="153" spans="1:17" ht="24" hidden="1" x14ac:dyDescent="0.25">
      <c r="A153" s="37">
        <v>2362</v>
      </c>
      <c r="B153" s="53" t="s">
        <v>134</v>
      </c>
      <c r="C153" s="54">
        <f t="shared" si="190"/>
        <v>0</v>
      </c>
      <c r="D153" s="226"/>
      <c r="E153" s="444"/>
      <c r="F153" s="401">
        <f t="shared" si="195"/>
        <v>0</v>
      </c>
      <c r="G153" s="226"/>
      <c r="H153" s="257"/>
      <c r="I153" s="110">
        <f t="shared" si="196"/>
        <v>0</v>
      </c>
      <c r="J153" s="257"/>
      <c r="K153" s="56"/>
      <c r="L153" s="110">
        <f t="shared" si="197"/>
        <v>0</v>
      </c>
      <c r="M153" s="317"/>
      <c r="N153" s="56"/>
      <c r="O153" s="110">
        <f t="shared" si="198"/>
        <v>0</v>
      </c>
      <c r="P153" s="107"/>
    </row>
    <row r="154" spans="1:17" hidden="1" x14ac:dyDescent="0.25">
      <c r="A154" s="37">
        <v>2363</v>
      </c>
      <c r="B154" s="53" t="s">
        <v>135</v>
      </c>
      <c r="C154" s="54">
        <f t="shared" si="190"/>
        <v>0</v>
      </c>
      <c r="D154" s="226"/>
      <c r="E154" s="444"/>
      <c r="F154" s="401">
        <f t="shared" si="195"/>
        <v>0</v>
      </c>
      <c r="G154" s="226"/>
      <c r="H154" s="257"/>
      <c r="I154" s="110">
        <f t="shared" si="196"/>
        <v>0</v>
      </c>
      <c r="J154" s="257"/>
      <c r="K154" s="56"/>
      <c r="L154" s="110">
        <f t="shared" si="197"/>
        <v>0</v>
      </c>
      <c r="M154" s="317"/>
      <c r="N154" s="56"/>
      <c r="O154" s="110">
        <f t="shared" si="198"/>
        <v>0</v>
      </c>
      <c r="P154" s="107"/>
    </row>
    <row r="155" spans="1:17" s="363" customFormat="1" ht="48" x14ac:dyDescent="0.25">
      <c r="A155" s="37">
        <v>2364</v>
      </c>
      <c r="B155" s="53" t="s">
        <v>136</v>
      </c>
      <c r="C155" s="54">
        <f t="shared" si="190"/>
        <v>13768</v>
      </c>
      <c r="D155" s="226">
        <v>15268</v>
      </c>
      <c r="E155" s="444">
        <v>-1500</v>
      </c>
      <c r="F155" s="401">
        <f t="shared" si="195"/>
        <v>13768</v>
      </c>
      <c r="G155" s="226"/>
      <c r="H155" s="257"/>
      <c r="I155" s="110">
        <f t="shared" si="196"/>
        <v>0</v>
      </c>
      <c r="J155" s="257"/>
      <c r="K155" s="56"/>
      <c r="L155" s="110">
        <f t="shared" si="197"/>
        <v>0</v>
      </c>
      <c r="M155" s="317"/>
      <c r="N155" s="56"/>
      <c r="O155" s="110">
        <f t="shared" si="198"/>
        <v>0</v>
      </c>
      <c r="P155" s="361" t="s">
        <v>333</v>
      </c>
      <c r="Q155" s="366"/>
    </row>
    <row r="156" spans="1:17" ht="12.75" hidden="1" customHeight="1" x14ac:dyDescent="0.25">
      <c r="A156" s="37">
        <v>2365</v>
      </c>
      <c r="B156" s="53" t="s">
        <v>137</v>
      </c>
      <c r="C156" s="54">
        <f t="shared" si="190"/>
        <v>0</v>
      </c>
      <c r="D156" s="226"/>
      <c r="E156" s="444"/>
      <c r="F156" s="401">
        <f t="shared" si="195"/>
        <v>0</v>
      </c>
      <c r="G156" s="226"/>
      <c r="H156" s="257"/>
      <c r="I156" s="110">
        <f t="shared" si="196"/>
        <v>0</v>
      </c>
      <c r="J156" s="257"/>
      <c r="K156" s="56"/>
      <c r="L156" s="110">
        <f t="shared" si="197"/>
        <v>0</v>
      </c>
      <c r="M156" s="317"/>
      <c r="N156" s="56"/>
      <c r="O156" s="110">
        <f t="shared" si="198"/>
        <v>0</v>
      </c>
      <c r="P156" s="107"/>
    </row>
    <row r="157" spans="1:17" ht="36" hidden="1" x14ac:dyDescent="0.25">
      <c r="A157" s="37">
        <v>2366</v>
      </c>
      <c r="B157" s="53" t="s">
        <v>138</v>
      </c>
      <c r="C157" s="54">
        <f t="shared" si="190"/>
        <v>0</v>
      </c>
      <c r="D157" s="226"/>
      <c r="E157" s="444"/>
      <c r="F157" s="401">
        <f t="shared" si="195"/>
        <v>0</v>
      </c>
      <c r="G157" s="226"/>
      <c r="H157" s="257"/>
      <c r="I157" s="110">
        <f t="shared" si="196"/>
        <v>0</v>
      </c>
      <c r="J157" s="257"/>
      <c r="K157" s="56"/>
      <c r="L157" s="110">
        <f t="shared" si="197"/>
        <v>0</v>
      </c>
      <c r="M157" s="317"/>
      <c r="N157" s="56"/>
      <c r="O157" s="110">
        <f t="shared" si="198"/>
        <v>0</v>
      </c>
      <c r="P157" s="107"/>
    </row>
    <row r="158" spans="1:17" ht="48" x14ac:dyDescent="0.25">
      <c r="A158" s="37">
        <v>2369</v>
      </c>
      <c r="B158" s="53" t="s">
        <v>139</v>
      </c>
      <c r="C158" s="54">
        <f t="shared" si="190"/>
        <v>245</v>
      </c>
      <c r="D158" s="226">
        <v>245</v>
      </c>
      <c r="E158" s="444"/>
      <c r="F158" s="401">
        <f t="shared" si="195"/>
        <v>245</v>
      </c>
      <c r="G158" s="226"/>
      <c r="H158" s="257"/>
      <c r="I158" s="110">
        <f t="shared" si="196"/>
        <v>0</v>
      </c>
      <c r="J158" s="257"/>
      <c r="K158" s="56"/>
      <c r="L158" s="110">
        <f t="shared" si="197"/>
        <v>0</v>
      </c>
      <c r="M158" s="317"/>
      <c r="N158" s="56"/>
      <c r="O158" s="110">
        <f t="shared" si="198"/>
        <v>0</v>
      </c>
      <c r="P158" s="107"/>
    </row>
    <row r="159" spans="1:17" hidden="1" x14ac:dyDescent="0.25">
      <c r="A159" s="103">
        <v>2370</v>
      </c>
      <c r="B159" s="74" t="s">
        <v>140</v>
      </c>
      <c r="C159" s="80">
        <f t="shared" si="190"/>
        <v>0</v>
      </c>
      <c r="D159" s="228"/>
      <c r="E159" s="446"/>
      <c r="F159" s="441">
        <f t="shared" si="195"/>
        <v>0</v>
      </c>
      <c r="G159" s="228"/>
      <c r="H159" s="258"/>
      <c r="I159" s="105">
        <f t="shared" si="196"/>
        <v>0</v>
      </c>
      <c r="J159" s="258"/>
      <c r="K159" s="111"/>
      <c r="L159" s="105">
        <f t="shared" si="197"/>
        <v>0</v>
      </c>
      <c r="M159" s="318"/>
      <c r="N159" s="111"/>
      <c r="O159" s="105">
        <f t="shared" si="198"/>
        <v>0</v>
      </c>
      <c r="P159" s="112"/>
    </row>
    <row r="160" spans="1:17" x14ac:dyDescent="0.25">
      <c r="A160" s="103">
        <v>2380</v>
      </c>
      <c r="B160" s="74" t="s">
        <v>141</v>
      </c>
      <c r="C160" s="80">
        <f t="shared" si="190"/>
        <v>1225</v>
      </c>
      <c r="D160" s="128">
        <f>SUM(D161:D162)</f>
        <v>1225</v>
      </c>
      <c r="E160" s="440">
        <f t="shared" ref="E160:F160" si="199">SUM(E161:E162)</f>
        <v>0</v>
      </c>
      <c r="F160" s="441">
        <f t="shared" si="199"/>
        <v>1225</v>
      </c>
      <c r="G160" s="128">
        <f>SUM(G161:G162)</f>
        <v>0</v>
      </c>
      <c r="H160" s="203">
        <f t="shared" ref="H160:I160" si="200">SUM(H161:H162)</f>
        <v>0</v>
      </c>
      <c r="I160" s="105">
        <f t="shared" si="200"/>
        <v>0</v>
      </c>
      <c r="J160" s="203">
        <f>SUM(J161:J162)</f>
        <v>0</v>
      </c>
      <c r="K160" s="104">
        <f t="shared" ref="K160:L160" si="201">SUM(K161:K162)</f>
        <v>0</v>
      </c>
      <c r="L160" s="105">
        <f t="shared" si="201"/>
        <v>0</v>
      </c>
      <c r="M160" s="80">
        <f>SUM(M161:M162)</f>
        <v>0</v>
      </c>
      <c r="N160" s="104">
        <f t="shared" ref="N160:O160" si="202">SUM(N161:N162)</f>
        <v>0</v>
      </c>
      <c r="O160" s="105">
        <f t="shared" si="202"/>
        <v>0</v>
      </c>
      <c r="P160" s="112"/>
    </row>
    <row r="161" spans="1:17" x14ac:dyDescent="0.25">
      <c r="A161" s="32">
        <v>2381</v>
      </c>
      <c r="B161" s="48" t="s">
        <v>142</v>
      </c>
      <c r="C161" s="49">
        <f t="shared" si="190"/>
        <v>575</v>
      </c>
      <c r="D161" s="225">
        <v>575</v>
      </c>
      <c r="E161" s="442"/>
      <c r="F161" s="443">
        <f t="shared" ref="F161:F164" si="203">D161+E161</f>
        <v>575</v>
      </c>
      <c r="G161" s="225"/>
      <c r="H161" s="256"/>
      <c r="I161" s="116">
        <f t="shared" ref="I161:I164" si="204">G161+H161</f>
        <v>0</v>
      </c>
      <c r="J161" s="256"/>
      <c r="K161" s="51"/>
      <c r="L161" s="116">
        <f t="shared" ref="L161:L164" si="205">J161+K161</f>
        <v>0</v>
      </c>
      <c r="M161" s="316"/>
      <c r="N161" s="51"/>
      <c r="O161" s="116">
        <f t="shared" ref="O161:O164" si="206">M161+N161</f>
        <v>0</v>
      </c>
      <c r="P161" s="106"/>
    </row>
    <row r="162" spans="1:17" ht="24" x14ac:dyDescent="0.25">
      <c r="A162" s="37">
        <v>2389</v>
      </c>
      <c r="B162" s="53" t="s">
        <v>143</v>
      </c>
      <c r="C162" s="54">
        <f t="shared" si="190"/>
        <v>650</v>
      </c>
      <c r="D162" s="226">
        <v>650</v>
      </c>
      <c r="E162" s="444"/>
      <c r="F162" s="401">
        <f t="shared" si="203"/>
        <v>650</v>
      </c>
      <c r="G162" s="226"/>
      <c r="H162" s="257"/>
      <c r="I162" s="110">
        <f t="shared" si="204"/>
        <v>0</v>
      </c>
      <c r="J162" s="257"/>
      <c r="K162" s="56"/>
      <c r="L162" s="110">
        <f t="shared" si="205"/>
        <v>0</v>
      </c>
      <c r="M162" s="317"/>
      <c r="N162" s="56"/>
      <c r="O162" s="110">
        <f t="shared" si="206"/>
        <v>0</v>
      </c>
      <c r="P162" s="107"/>
    </row>
    <row r="163" spans="1:17" hidden="1" x14ac:dyDescent="0.25">
      <c r="A163" s="103">
        <v>2390</v>
      </c>
      <c r="B163" s="74" t="s">
        <v>144</v>
      </c>
      <c r="C163" s="80">
        <f t="shared" si="190"/>
        <v>0</v>
      </c>
      <c r="D163" s="228"/>
      <c r="E163" s="446"/>
      <c r="F163" s="441">
        <f t="shared" si="203"/>
        <v>0</v>
      </c>
      <c r="G163" s="228"/>
      <c r="H163" s="258"/>
      <c r="I163" s="105">
        <f t="shared" si="204"/>
        <v>0</v>
      </c>
      <c r="J163" s="258"/>
      <c r="K163" s="111"/>
      <c r="L163" s="105">
        <f t="shared" si="205"/>
        <v>0</v>
      </c>
      <c r="M163" s="318"/>
      <c r="N163" s="111"/>
      <c r="O163" s="105">
        <f t="shared" si="206"/>
        <v>0</v>
      </c>
      <c r="P163" s="112"/>
    </row>
    <row r="164" spans="1:17" hidden="1" x14ac:dyDescent="0.25">
      <c r="A164" s="41">
        <v>2400</v>
      </c>
      <c r="B164" s="101" t="s">
        <v>145</v>
      </c>
      <c r="C164" s="42">
        <f t="shared" si="190"/>
        <v>0</v>
      </c>
      <c r="D164" s="230"/>
      <c r="E164" s="448"/>
      <c r="F164" s="406">
        <f t="shared" si="203"/>
        <v>0</v>
      </c>
      <c r="G164" s="230"/>
      <c r="H164" s="260"/>
      <c r="I164" s="113">
        <f t="shared" si="204"/>
        <v>0</v>
      </c>
      <c r="J164" s="260"/>
      <c r="K164" s="118"/>
      <c r="L164" s="113">
        <f t="shared" si="205"/>
        <v>0</v>
      </c>
      <c r="M164" s="319"/>
      <c r="N164" s="118"/>
      <c r="O164" s="113">
        <f t="shared" si="206"/>
        <v>0</v>
      </c>
      <c r="P164" s="119"/>
    </row>
    <row r="165" spans="1:17" ht="24" x14ac:dyDescent="0.25">
      <c r="A165" s="41">
        <v>2500</v>
      </c>
      <c r="B165" s="101" t="s">
        <v>146</v>
      </c>
      <c r="C165" s="42">
        <f t="shared" si="190"/>
        <v>15651</v>
      </c>
      <c r="D165" s="224">
        <f>SUM(D166,D171)</f>
        <v>15051</v>
      </c>
      <c r="E165" s="439">
        <f t="shared" ref="E165:F165" si="207">SUM(E166,E171)</f>
        <v>0</v>
      </c>
      <c r="F165" s="406">
        <f t="shared" si="207"/>
        <v>15051</v>
      </c>
      <c r="G165" s="224">
        <f t="shared" ref="G165:M165" si="208">SUM(G166,G171)</f>
        <v>0</v>
      </c>
      <c r="H165" s="102">
        <f t="shared" ref="H165:I165" si="209">SUM(H166,H171)</f>
        <v>0</v>
      </c>
      <c r="I165" s="113">
        <f t="shared" si="209"/>
        <v>0</v>
      </c>
      <c r="J165" s="102">
        <f t="shared" si="208"/>
        <v>0</v>
      </c>
      <c r="K165" s="46">
        <f t="shared" ref="K165:L165" si="210">SUM(K166,K171)</f>
        <v>600</v>
      </c>
      <c r="L165" s="113">
        <f t="shared" si="210"/>
        <v>600</v>
      </c>
      <c r="M165" s="126">
        <f t="shared" si="208"/>
        <v>0</v>
      </c>
      <c r="N165" s="127">
        <f t="shared" ref="N165:O165" si="211">SUM(N166,N171)</f>
        <v>0</v>
      </c>
      <c r="O165" s="287">
        <f t="shared" si="211"/>
        <v>0</v>
      </c>
      <c r="P165" s="340"/>
    </row>
    <row r="166" spans="1:17" ht="16.5" customHeight="1" x14ac:dyDescent="0.25">
      <c r="A166" s="114">
        <v>2510</v>
      </c>
      <c r="B166" s="48" t="s">
        <v>147</v>
      </c>
      <c r="C166" s="49">
        <f t="shared" si="190"/>
        <v>15632</v>
      </c>
      <c r="D166" s="229">
        <f>SUM(D167:D170)</f>
        <v>15032</v>
      </c>
      <c r="E166" s="447">
        <f t="shared" ref="E166:F166" si="212">SUM(E167:E170)</f>
        <v>0</v>
      </c>
      <c r="F166" s="443">
        <f t="shared" si="212"/>
        <v>15032</v>
      </c>
      <c r="G166" s="229">
        <f t="shared" ref="G166:M166" si="213">SUM(G167:G170)</f>
        <v>0</v>
      </c>
      <c r="H166" s="259">
        <f t="shared" ref="H166:I166" si="214">SUM(H167:H170)</f>
        <v>0</v>
      </c>
      <c r="I166" s="116">
        <f t="shared" si="214"/>
        <v>0</v>
      </c>
      <c r="J166" s="259">
        <f t="shared" si="213"/>
        <v>0</v>
      </c>
      <c r="K166" s="115">
        <f t="shared" ref="K166:L166" si="215">SUM(K167:K170)</f>
        <v>600</v>
      </c>
      <c r="L166" s="116">
        <f t="shared" si="215"/>
        <v>600</v>
      </c>
      <c r="M166" s="60">
        <f t="shared" si="213"/>
        <v>0</v>
      </c>
      <c r="N166" s="297">
        <f t="shared" ref="N166:O166" si="216">SUM(N167:N170)</f>
        <v>0</v>
      </c>
      <c r="O166" s="302">
        <f t="shared" si="216"/>
        <v>0</v>
      </c>
      <c r="P166" s="151"/>
    </row>
    <row r="167" spans="1:17" ht="24" hidden="1" x14ac:dyDescent="0.25">
      <c r="A167" s="38">
        <v>2512</v>
      </c>
      <c r="B167" s="53" t="s">
        <v>148</v>
      </c>
      <c r="C167" s="54">
        <f t="shared" si="190"/>
        <v>0</v>
      </c>
      <c r="D167" s="226"/>
      <c r="E167" s="444"/>
      <c r="F167" s="401">
        <f t="shared" ref="F167:F172" si="217">D167+E167</f>
        <v>0</v>
      </c>
      <c r="G167" s="226"/>
      <c r="H167" s="257"/>
      <c r="I167" s="110">
        <f t="shared" ref="I167:I172" si="218">G167+H167</f>
        <v>0</v>
      </c>
      <c r="J167" s="257"/>
      <c r="K167" s="56"/>
      <c r="L167" s="110">
        <f t="shared" ref="L167:L172" si="219">J167+K167</f>
        <v>0</v>
      </c>
      <c r="M167" s="317"/>
      <c r="N167" s="56"/>
      <c r="O167" s="110">
        <f t="shared" ref="O167:O172" si="220">M167+N167</f>
        <v>0</v>
      </c>
      <c r="P167" s="107"/>
    </row>
    <row r="168" spans="1:17" ht="36" x14ac:dyDescent="0.25">
      <c r="A168" s="38">
        <v>2513</v>
      </c>
      <c r="B168" s="53" t="s">
        <v>149</v>
      </c>
      <c r="C168" s="54">
        <f t="shared" si="190"/>
        <v>189</v>
      </c>
      <c r="D168" s="226">
        <v>189</v>
      </c>
      <c r="E168" s="444"/>
      <c r="F168" s="401">
        <f t="shared" si="217"/>
        <v>189</v>
      </c>
      <c r="G168" s="226"/>
      <c r="H168" s="257"/>
      <c r="I168" s="110">
        <f t="shared" si="218"/>
        <v>0</v>
      </c>
      <c r="J168" s="257"/>
      <c r="K168" s="56"/>
      <c r="L168" s="110">
        <f t="shared" si="219"/>
        <v>0</v>
      </c>
      <c r="M168" s="317"/>
      <c r="N168" s="56"/>
      <c r="O168" s="110">
        <f t="shared" si="220"/>
        <v>0</v>
      </c>
      <c r="P168" s="107"/>
    </row>
    <row r="169" spans="1:17" ht="24" hidden="1" x14ac:dyDescent="0.25">
      <c r="A169" s="38">
        <v>2515</v>
      </c>
      <c r="B169" s="53" t="s">
        <v>150</v>
      </c>
      <c r="C169" s="54">
        <f t="shared" si="190"/>
        <v>0</v>
      </c>
      <c r="D169" s="226"/>
      <c r="E169" s="444"/>
      <c r="F169" s="401">
        <f t="shared" si="217"/>
        <v>0</v>
      </c>
      <c r="G169" s="226"/>
      <c r="H169" s="257"/>
      <c r="I169" s="110">
        <f t="shared" si="218"/>
        <v>0</v>
      </c>
      <c r="J169" s="257"/>
      <c r="K169" s="56"/>
      <c r="L169" s="110">
        <f t="shared" si="219"/>
        <v>0</v>
      </c>
      <c r="M169" s="317"/>
      <c r="N169" s="56"/>
      <c r="O169" s="110">
        <f t="shared" si="220"/>
        <v>0</v>
      </c>
      <c r="P169" s="107"/>
    </row>
    <row r="170" spans="1:17" s="363" customFormat="1" ht="84" x14ac:dyDescent="0.25">
      <c r="A170" s="38">
        <v>2519</v>
      </c>
      <c r="B170" s="53" t="s">
        <v>151</v>
      </c>
      <c r="C170" s="54">
        <f t="shared" si="190"/>
        <v>15443</v>
      </c>
      <c r="D170" s="226">
        <v>14843</v>
      </c>
      <c r="E170" s="444"/>
      <c r="F170" s="401">
        <f t="shared" si="217"/>
        <v>14843</v>
      </c>
      <c r="G170" s="226"/>
      <c r="H170" s="257"/>
      <c r="I170" s="110">
        <f t="shared" si="218"/>
        <v>0</v>
      </c>
      <c r="J170" s="257"/>
      <c r="K170" s="56">
        <v>600</v>
      </c>
      <c r="L170" s="110">
        <f t="shared" si="219"/>
        <v>600</v>
      </c>
      <c r="M170" s="317"/>
      <c r="N170" s="56"/>
      <c r="O170" s="110">
        <f t="shared" si="220"/>
        <v>0</v>
      </c>
      <c r="P170" s="361" t="s">
        <v>335</v>
      </c>
      <c r="Q170" s="366"/>
    </row>
    <row r="171" spans="1:17" ht="24" x14ac:dyDescent="0.25">
      <c r="A171" s="108">
        <v>2520</v>
      </c>
      <c r="B171" s="53" t="s">
        <v>152</v>
      </c>
      <c r="C171" s="54">
        <f t="shared" si="190"/>
        <v>19</v>
      </c>
      <c r="D171" s="226">
        <v>19</v>
      </c>
      <c r="E171" s="444"/>
      <c r="F171" s="401">
        <f t="shared" si="217"/>
        <v>19</v>
      </c>
      <c r="G171" s="226"/>
      <c r="H171" s="257"/>
      <c r="I171" s="110">
        <f t="shared" si="218"/>
        <v>0</v>
      </c>
      <c r="J171" s="257"/>
      <c r="K171" s="56"/>
      <c r="L171" s="110">
        <f t="shared" si="219"/>
        <v>0</v>
      </c>
      <c r="M171" s="317"/>
      <c r="N171" s="56"/>
      <c r="O171" s="110">
        <f t="shared" si="220"/>
        <v>0</v>
      </c>
      <c r="P171" s="107"/>
    </row>
    <row r="172" spans="1:17" s="120" customFormat="1" ht="36" hidden="1" customHeight="1" x14ac:dyDescent="0.25">
      <c r="A172" s="17">
        <v>2800</v>
      </c>
      <c r="B172" s="48" t="s">
        <v>153</v>
      </c>
      <c r="C172" s="49">
        <f t="shared" si="190"/>
        <v>0</v>
      </c>
      <c r="D172" s="210"/>
      <c r="E172" s="398"/>
      <c r="F172" s="399">
        <f t="shared" si="217"/>
        <v>0</v>
      </c>
      <c r="G172" s="210"/>
      <c r="H172" s="244"/>
      <c r="I172" s="348">
        <f t="shared" si="218"/>
        <v>0</v>
      </c>
      <c r="J172" s="244"/>
      <c r="K172" s="35"/>
      <c r="L172" s="348">
        <f t="shared" si="219"/>
        <v>0</v>
      </c>
      <c r="M172" s="308"/>
      <c r="N172" s="35"/>
      <c r="O172" s="348">
        <f t="shared" si="220"/>
        <v>0</v>
      </c>
      <c r="P172" s="36"/>
    </row>
    <row r="173" spans="1:17" hidden="1" x14ac:dyDescent="0.25">
      <c r="A173" s="97">
        <v>3000</v>
      </c>
      <c r="B173" s="97" t="s">
        <v>154</v>
      </c>
      <c r="C173" s="98">
        <f t="shared" si="190"/>
        <v>0</v>
      </c>
      <c r="D173" s="223">
        <f>SUM(D174,D184)</f>
        <v>0</v>
      </c>
      <c r="E173" s="437">
        <f t="shared" ref="E173:F173" si="221">SUM(E174,E184)</f>
        <v>0</v>
      </c>
      <c r="F173" s="438">
        <f t="shared" si="221"/>
        <v>0</v>
      </c>
      <c r="G173" s="223">
        <f>SUM(G174,G184)</f>
        <v>0</v>
      </c>
      <c r="H173" s="255">
        <f t="shared" ref="H173:I173" si="222">SUM(H174,H184)</f>
        <v>0</v>
      </c>
      <c r="I173" s="100">
        <f t="shared" si="222"/>
        <v>0</v>
      </c>
      <c r="J173" s="255">
        <f>SUM(J174,J184)</f>
        <v>0</v>
      </c>
      <c r="K173" s="99">
        <f t="shared" ref="K173:L173" si="223">SUM(K174,K184)</f>
        <v>0</v>
      </c>
      <c r="L173" s="100">
        <f t="shared" si="223"/>
        <v>0</v>
      </c>
      <c r="M173" s="98">
        <f>SUM(M174,M184)</f>
        <v>0</v>
      </c>
      <c r="N173" s="99">
        <f t="shared" ref="N173:O173" si="224">SUM(N174,N184)</f>
        <v>0</v>
      </c>
      <c r="O173" s="100">
        <f t="shared" si="224"/>
        <v>0</v>
      </c>
      <c r="P173" s="339"/>
    </row>
    <row r="174" spans="1:17" ht="24" hidden="1" x14ac:dyDescent="0.25">
      <c r="A174" s="41">
        <v>3200</v>
      </c>
      <c r="B174" s="121" t="s">
        <v>155</v>
      </c>
      <c r="C174" s="42">
        <f t="shared" si="190"/>
        <v>0</v>
      </c>
      <c r="D174" s="224">
        <f>SUM(D175,D179)</f>
        <v>0</v>
      </c>
      <c r="E174" s="439">
        <f t="shared" ref="E174:F174" si="225">SUM(E175,E179)</f>
        <v>0</v>
      </c>
      <c r="F174" s="406">
        <f t="shared" si="225"/>
        <v>0</v>
      </c>
      <c r="G174" s="224">
        <f t="shared" ref="G174:M174" si="226">SUM(G175,G179)</f>
        <v>0</v>
      </c>
      <c r="H174" s="102">
        <f t="shared" ref="H174:I174" si="227">SUM(H175,H179)</f>
        <v>0</v>
      </c>
      <c r="I174" s="113">
        <f t="shared" si="227"/>
        <v>0</v>
      </c>
      <c r="J174" s="102">
        <f t="shared" si="226"/>
        <v>0</v>
      </c>
      <c r="K174" s="46">
        <f t="shared" ref="K174:L174" si="228">SUM(K175,K179)</f>
        <v>0</v>
      </c>
      <c r="L174" s="113">
        <f t="shared" si="228"/>
        <v>0</v>
      </c>
      <c r="M174" s="126">
        <f t="shared" si="226"/>
        <v>0</v>
      </c>
      <c r="N174" s="127">
        <f t="shared" ref="N174:O174" si="229">SUM(N175,N179)</f>
        <v>0</v>
      </c>
      <c r="O174" s="287">
        <f t="shared" si="229"/>
        <v>0</v>
      </c>
      <c r="P174" s="340"/>
    </row>
    <row r="175" spans="1:17" ht="36" hidden="1" x14ac:dyDescent="0.25">
      <c r="A175" s="114">
        <v>3260</v>
      </c>
      <c r="B175" s="48" t="s">
        <v>156</v>
      </c>
      <c r="C175" s="49">
        <f t="shared" si="190"/>
        <v>0</v>
      </c>
      <c r="D175" s="229">
        <f>SUM(D176:D178)</f>
        <v>0</v>
      </c>
      <c r="E175" s="447">
        <f t="shared" ref="E175:F175" si="230">SUM(E176:E178)</f>
        <v>0</v>
      </c>
      <c r="F175" s="443">
        <f t="shared" si="230"/>
        <v>0</v>
      </c>
      <c r="G175" s="229">
        <f>SUM(G176:G178)</f>
        <v>0</v>
      </c>
      <c r="H175" s="259">
        <f t="shared" ref="H175:I175" si="231">SUM(H176:H178)</f>
        <v>0</v>
      </c>
      <c r="I175" s="116">
        <f t="shared" si="231"/>
        <v>0</v>
      </c>
      <c r="J175" s="259">
        <f>SUM(J176:J178)</f>
        <v>0</v>
      </c>
      <c r="K175" s="115">
        <f t="shared" ref="K175:L175" si="232">SUM(K176:K178)</f>
        <v>0</v>
      </c>
      <c r="L175" s="116">
        <f t="shared" si="232"/>
        <v>0</v>
      </c>
      <c r="M175" s="49">
        <f>SUM(M176:M178)</f>
        <v>0</v>
      </c>
      <c r="N175" s="115">
        <f t="shared" ref="N175:O175" si="233">SUM(N176:N178)</f>
        <v>0</v>
      </c>
      <c r="O175" s="116">
        <f t="shared" si="233"/>
        <v>0</v>
      </c>
      <c r="P175" s="106"/>
    </row>
    <row r="176" spans="1:17" ht="24" hidden="1" x14ac:dyDescent="0.25">
      <c r="A176" s="38">
        <v>3261</v>
      </c>
      <c r="B176" s="53" t="s">
        <v>157</v>
      </c>
      <c r="C176" s="54">
        <f t="shared" si="190"/>
        <v>0</v>
      </c>
      <c r="D176" s="226"/>
      <c r="E176" s="444"/>
      <c r="F176" s="401">
        <f t="shared" ref="F176:F178" si="234">D176+E176</f>
        <v>0</v>
      </c>
      <c r="G176" s="226"/>
      <c r="H176" s="257"/>
      <c r="I176" s="110">
        <f t="shared" ref="I176:I178" si="235">G176+H176</f>
        <v>0</v>
      </c>
      <c r="J176" s="257"/>
      <c r="K176" s="56"/>
      <c r="L176" s="110">
        <f t="shared" ref="L176:L178" si="236">J176+K176</f>
        <v>0</v>
      </c>
      <c r="M176" s="317"/>
      <c r="N176" s="56"/>
      <c r="O176" s="110">
        <f t="shared" ref="O176:O178" si="237">M176+N176</f>
        <v>0</v>
      </c>
      <c r="P176" s="107"/>
    </row>
    <row r="177" spans="1:16" ht="36" hidden="1" x14ac:dyDescent="0.25">
      <c r="A177" s="38">
        <v>3262</v>
      </c>
      <c r="B177" s="53" t="s">
        <v>158</v>
      </c>
      <c r="C177" s="54">
        <f t="shared" si="190"/>
        <v>0</v>
      </c>
      <c r="D177" s="226"/>
      <c r="E177" s="444"/>
      <c r="F177" s="401">
        <f t="shared" si="234"/>
        <v>0</v>
      </c>
      <c r="G177" s="226"/>
      <c r="H177" s="257"/>
      <c r="I177" s="110">
        <f t="shared" si="235"/>
        <v>0</v>
      </c>
      <c r="J177" s="257"/>
      <c r="K177" s="56"/>
      <c r="L177" s="110">
        <f t="shared" si="236"/>
        <v>0</v>
      </c>
      <c r="M177" s="317"/>
      <c r="N177" s="56"/>
      <c r="O177" s="110">
        <f t="shared" si="237"/>
        <v>0</v>
      </c>
      <c r="P177" s="107"/>
    </row>
    <row r="178" spans="1:16" ht="24" hidden="1" x14ac:dyDescent="0.25">
      <c r="A178" s="38">
        <v>3263</v>
      </c>
      <c r="B178" s="53" t="s">
        <v>159</v>
      </c>
      <c r="C178" s="54">
        <f t="shared" si="190"/>
        <v>0</v>
      </c>
      <c r="D178" s="226"/>
      <c r="E178" s="444"/>
      <c r="F178" s="401">
        <f t="shared" si="234"/>
        <v>0</v>
      </c>
      <c r="G178" s="226"/>
      <c r="H178" s="257"/>
      <c r="I178" s="110">
        <f t="shared" si="235"/>
        <v>0</v>
      </c>
      <c r="J178" s="257"/>
      <c r="K178" s="56"/>
      <c r="L178" s="110">
        <f t="shared" si="236"/>
        <v>0</v>
      </c>
      <c r="M178" s="317"/>
      <c r="N178" s="56"/>
      <c r="O178" s="110">
        <f t="shared" si="237"/>
        <v>0</v>
      </c>
      <c r="P178" s="107"/>
    </row>
    <row r="179" spans="1:16" ht="84" hidden="1" x14ac:dyDescent="0.25">
      <c r="A179" s="114">
        <v>3290</v>
      </c>
      <c r="B179" s="48" t="s">
        <v>286</v>
      </c>
      <c r="C179" s="123">
        <f t="shared" si="190"/>
        <v>0</v>
      </c>
      <c r="D179" s="229">
        <f>SUM(D180:D183)</f>
        <v>0</v>
      </c>
      <c r="E179" s="447">
        <f t="shared" ref="E179:F179" si="238">SUM(E180:E183)</f>
        <v>0</v>
      </c>
      <c r="F179" s="443">
        <f t="shared" si="238"/>
        <v>0</v>
      </c>
      <c r="G179" s="229">
        <f t="shared" ref="G179:M179" si="239">SUM(G180:G183)</f>
        <v>0</v>
      </c>
      <c r="H179" s="259">
        <f t="shared" ref="H179:I179" si="240">SUM(H180:H183)</f>
        <v>0</v>
      </c>
      <c r="I179" s="116">
        <f t="shared" si="240"/>
        <v>0</v>
      </c>
      <c r="J179" s="259">
        <f t="shared" si="239"/>
        <v>0</v>
      </c>
      <c r="K179" s="115">
        <f t="shared" ref="K179:L179" si="241">SUM(K180:K183)</f>
        <v>0</v>
      </c>
      <c r="L179" s="116">
        <f t="shared" si="241"/>
        <v>0</v>
      </c>
      <c r="M179" s="123">
        <f t="shared" si="239"/>
        <v>0</v>
      </c>
      <c r="N179" s="298">
        <f t="shared" ref="N179:O179" si="242">SUM(N180:N183)</f>
        <v>0</v>
      </c>
      <c r="O179" s="303">
        <f t="shared" si="242"/>
        <v>0</v>
      </c>
      <c r="P179" s="154"/>
    </row>
    <row r="180" spans="1:16" ht="72" hidden="1" x14ac:dyDescent="0.25">
      <c r="A180" s="38">
        <v>3291</v>
      </c>
      <c r="B180" s="53" t="s">
        <v>160</v>
      </c>
      <c r="C180" s="54">
        <f t="shared" si="190"/>
        <v>0</v>
      </c>
      <c r="D180" s="226"/>
      <c r="E180" s="444"/>
      <c r="F180" s="401">
        <f t="shared" ref="F180:F183" si="243">D180+E180</f>
        <v>0</v>
      </c>
      <c r="G180" s="226"/>
      <c r="H180" s="257"/>
      <c r="I180" s="110">
        <f t="shared" ref="I180:I183" si="244">G180+H180</f>
        <v>0</v>
      </c>
      <c r="J180" s="257"/>
      <c r="K180" s="56"/>
      <c r="L180" s="110">
        <f t="shared" ref="L180:L183" si="245">J180+K180</f>
        <v>0</v>
      </c>
      <c r="M180" s="317"/>
      <c r="N180" s="56"/>
      <c r="O180" s="110">
        <f t="shared" ref="O180:O183" si="246">M180+N180</f>
        <v>0</v>
      </c>
      <c r="P180" s="107"/>
    </row>
    <row r="181" spans="1:16" ht="72" hidden="1" x14ac:dyDescent="0.25">
      <c r="A181" s="38">
        <v>3292</v>
      </c>
      <c r="B181" s="53" t="s">
        <v>161</v>
      </c>
      <c r="C181" s="54">
        <f t="shared" si="190"/>
        <v>0</v>
      </c>
      <c r="D181" s="226"/>
      <c r="E181" s="444"/>
      <c r="F181" s="401">
        <f t="shared" si="243"/>
        <v>0</v>
      </c>
      <c r="G181" s="226"/>
      <c r="H181" s="257"/>
      <c r="I181" s="110">
        <f t="shared" si="244"/>
        <v>0</v>
      </c>
      <c r="J181" s="257"/>
      <c r="K181" s="56"/>
      <c r="L181" s="110">
        <f t="shared" si="245"/>
        <v>0</v>
      </c>
      <c r="M181" s="317"/>
      <c r="N181" s="56"/>
      <c r="O181" s="110">
        <f t="shared" si="246"/>
        <v>0</v>
      </c>
      <c r="P181" s="107"/>
    </row>
    <row r="182" spans="1:16" ht="72" hidden="1" x14ac:dyDescent="0.25">
      <c r="A182" s="38">
        <v>3293</v>
      </c>
      <c r="B182" s="53" t="s">
        <v>162</v>
      </c>
      <c r="C182" s="54">
        <f t="shared" si="190"/>
        <v>0</v>
      </c>
      <c r="D182" s="226"/>
      <c r="E182" s="444"/>
      <c r="F182" s="401">
        <f t="shared" si="243"/>
        <v>0</v>
      </c>
      <c r="G182" s="226"/>
      <c r="H182" s="257"/>
      <c r="I182" s="110">
        <f t="shared" si="244"/>
        <v>0</v>
      </c>
      <c r="J182" s="257"/>
      <c r="K182" s="56"/>
      <c r="L182" s="110">
        <f t="shared" si="245"/>
        <v>0</v>
      </c>
      <c r="M182" s="317"/>
      <c r="N182" s="56"/>
      <c r="O182" s="110">
        <f t="shared" si="246"/>
        <v>0</v>
      </c>
      <c r="P182" s="107"/>
    </row>
    <row r="183" spans="1:16" ht="60" hidden="1" x14ac:dyDescent="0.25">
      <c r="A183" s="124">
        <v>3294</v>
      </c>
      <c r="B183" s="53" t="s">
        <v>163</v>
      </c>
      <c r="C183" s="123">
        <f t="shared" si="190"/>
        <v>0</v>
      </c>
      <c r="D183" s="231"/>
      <c r="E183" s="449"/>
      <c r="F183" s="450">
        <f t="shared" si="243"/>
        <v>0</v>
      </c>
      <c r="G183" s="231"/>
      <c r="H183" s="261"/>
      <c r="I183" s="303">
        <f t="shared" si="244"/>
        <v>0</v>
      </c>
      <c r="J183" s="261"/>
      <c r="K183" s="125"/>
      <c r="L183" s="303">
        <f t="shared" si="245"/>
        <v>0</v>
      </c>
      <c r="M183" s="320"/>
      <c r="N183" s="125"/>
      <c r="O183" s="303">
        <f t="shared" si="246"/>
        <v>0</v>
      </c>
      <c r="P183" s="154"/>
    </row>
    <row r="184" spans="1:16" ht="48" hidden="1" x14ac:dyDescent="0.25">
      <c r="A184" s="65">
        <v>3300</v>
      </c>
      <c r="B184" s="121" t="s">
        <v>164</v>
      </c>
      <c r="C184" s="126">
        <f t="shared" si="190"/>
        <v>0</v>
      </c>
      <c r="D184" s="232">
        <f>SUM(D185:D186)</f>
        <v>0</v>
      </c>
      <c r="E184" s="451">
        <f t="shared" ref="E184:F184" si="247">SUM(E185:E186)</f>
        <v>0</v>
      </c>
      <c r="F184" s="452">
        <f t="shared" si="247"/>
        <v>0</v>
      </c>
      <c r="G184" s="232">
        <f t="shared" ref="G184:M184" si="248">SUM(G185:G186)</f>
        <v>0</v>
      </c>
      <c r="H184" s="262">
        <f t="shared" ref="H184:I184" si="249">SUM(H185:H186)</f>
        <v>0</v>
      </c>
      <c r="I184" s="287">
        <f t="shared" si="249"/>
        <v>0</v>
      </c>
      <c r="J184" s="262">
        <f t="shared" si="248"/>
        <v>0</v>
      </c>
      <c r="K184" s="127">
        <f t="shared" ref="K184:L184" si="250">SUM(K185:K186)</f>
        <v>0</v>
      </c>
      <c r="L184" s="287">
        <f t="shared" si="250"/>
        <v>0</v>
      </c>
      <c r="M184" s="126">
        <f t="shared" si="248"/>
        <v>0</v>
      </c>
      <c r="N184" s="127">
        <f t="shared" ref="N184:O184" si="251">SUM(N185:N186)</f>
        <v>0</v>
      </c>
      <c r="O184" s="287">
        <f t="shared" si="251"/>
        <v>0</v>
      </c>
      <c r="P184" s="340"/>
    </row>
    <row r="185" spans="1:16" ht="48" hidden="1" x14ac:dyDescent="0.25">
      <c r="A185" s="73">
        <v>3310</v>
      </c>
      <c r="B185" s="74" t="s">
        <v>165</v>
      </c>
      <c r="C185" s="80">
        <f t="shared" si="190"/>
        <v>0</v>
      </c>
      <c r="D185" s="228"/>
      <c r="E185" s="446"/>
      <c r="F185" s="441">
        <f t="shared" ref="F185:F186" si="252">D185+E185</f>
        <v>0</v>
      </c>
      <c r="G185" s="228"/>
      <c r="H185" s="258"/>
      <c r="I185" s="105">
        <f t="shared" ref="I185:I186" si="253">G185+H185</f>
        <v>0</v>
      </c>
      <c r="J185" s="258"/>
      <c r="K185" s="111"/>
      <c r="L185" s="105">
        <f t="shared" ref="L185:L186" si="254">J185+K185</f>
        <v>0</v>
      </c>
      <c r="M185" s="318"/>
      <c r="N185" s="111"/>
      <c r="O185" s="105">
        <f t="shared" ref="O185:O186" si="255">M185+N185</f>
        <v>0</v>
      </c>
      <c r="P185" s="112"/>
    </row>
    <row r="186" spans="1:16" ht="48.75" hidden="1" customHeight="1" x14ac:dyDescent="0.25">
      <c r="A186" s="33">
        <v>3320</v>
      </c>
      <c r="B186" s="48" t="s">
        <v>166</v>
      </c>
      <c r="C186" s="49">
        <f t="shared" si="190"/>
        <v>0</v>
      </c>
      <c r="D186" s="225"/>
      <c r="E186" s="442"/>
      <c r="F186" s="443">
        <f t="shared" si="252"/>
        <v>0</v>
      </c>
      <c r="G186" s="225"/>
      <c r="H186" s="256"/>
      <c r="I186" s="116">
        <f t="shared" si="253"/>
        <v>0</v>
      </c>
      <c r="J186" s="256"/>
      <c r="K186" s="51"/>
      <c r="L186" s="116">
        <f t="shared" si="254"/>
        <v>0</v>
      </c>
      <c r="M186" s="316"/>
      <c r="N186" s="51"/>
      <c r="O186" s="116">
        <f t="shared" si="255"/>
        <v>0</v>
      </c>
      <c r="P186" s="106"/>
    </row>
    <row r="187" spans="1:16" hidden="1" x14ac:dyDescent="0.25">
      <c r="A187" s="129">
        <v>4000</v>
      </c>
      <c r="B187" s="97" t="s">
        <v>167</v>
      </c>
      <c r="C187" s="98">
        <f t="shared" si="190"/>
        <v>0</v>
      </c>
      <c r="D187" s="223">
        <f>SUM(D188,D191)</f>
        <v>0</v>
      </c>
      <c r="E187" s="437">
        <f t="shared" ref="E187:F187" si="256">SUM(E188,E191)</f>
        <v>0</v>
      </c>
      <c r="F187" s="438">
        <f t="shared" si="256"/>
        <v>0</v>
      </c>
      <c r="G187" s="223">
        <f>SUM(G188,G191)</f>
        <v>0</v>
      </c>
      <c r="H187" s="255">
        <f t="shared" ref="H187:I187" si="257">SUM(H188,H191)</f>
        <v>0</v>
      </c>
      <c r="I187" s="100">
        <f t="shared" si="257"/>
        <v>0</v>
      </c>
      <c r="J187" s="255">
        <f>SUM(J188,J191)</f>
        <v>0</v>
      </c>
      <c r="K187" s="99">
        <f t="shared" ref="K187:L187" si="258">SUM(K188,K191)</f>
        <v>0</v>
      </c>
      <c r="L187" s="100">
        <f t="shared" si="258"/>
        <v>0</v>
      </c>
      <c r="M187" s="98">
        <f>SUM(M188,M191)</f>
        <v>0</v>
      </c>
      <c r="N187" s="99">
        <f t="shared" ref="N187:O187" si="259">SUM(N188,N191)</f>
        <v>0</v>
      </c>
      <c r="O187" s="100">
        <f t="shared" si="259"/>
        <v>0</v>
      </c>
      <c r="P187" s="339"/>
    </row>
    <row r="188" spans="1:16" ht="24" hidden="1" x14ac:dyDescent="0.25">
      <c r="A188" s="130">
        <v>4200</v>
      </c>
      <c r="B188" s="101" t="s">
        <v>168</v>
      </c>
      <c r="C188" s="42">
        <f t="shared" si="190"/>
        <v>0</v>
      </c>
      <c r="D188" s="224">
        <f>SUM(D189,D190)</f>
        <v>0</v>
      </c>
      <c r="E188" s="439">
        <f t="shared" ref="E188:F188" si="260">SUM(E189,E190)</f>
        <v>0</v>
      </c>
      <c r="F188" s="406">
        <f t="shared" si="260"/>
        <v>0</v>
      </c>
      <c r="G188" s="224">
        <f>SUM(G189,G190)</f>
        <v>0</v>
      </c>
      <c r="H188" s="102">
        <f t="shared" ref="H188:I188" si="261">SUM(H189,H190)</f>
        <v>0</v>
      </c>
      <c r="I188" s="113">
        <f t="shared" si="261"/>
        <v>0</v>
      </c>
      <c r="J188" s="102">
        <f>SUM(J189,J190)</f>
        <v>0</v>
      </c>
      <c r="K188" s="46">
        <f t="shared" ref="K188:L188" si="262">SUM(K189,K190)</f>
        <v>0</v>
      </c>
      <c r="L188" s="113">
        <f t="shared" si="262"/>
        <v>0</v>
      </c>
      <c r="M188" s="42">
        <f>SUM(M189,M190)</f>
        <v>0</v>
      </c>
      <c r="N188" s="46">
        <f t="shared" ref="N188:O188" si="263">SUM(N189,N190)</f>
        <v>0</v>
      </c>
      <c r="O188" s="113">
        <f t="shared" si="263"/>
        <v>0</v>
      </c>
      <c r="P188" s="119"/>
    </row>
    <row r="189" spans="1:16" ht="36" hidden="1" x14ac:dyDescent="0.25">
      <c r="A189" s="114">
        <v>4240</v>
      </c>
      <c r="B189" s="48" t="s">
        <v>169</v>
      </c>
      <c r="C189" s="49">
        <f t="shared" si="190"/>
        <v>0</v>
      </c>
      <c r="D189" s="225"/>
      <c r="E189" s="442"/>
      <c r="F189" s="443">
        <f t="shared" ref="F189:F190" si="264">D189+E189</f>
        <v>0</v>
      </c>
      <c r="G189" s="225"/>
      <c r="H189" s="256"/>
      <c r="I189" s="116">
        <f t="shared" ref="I189:I190" si="265">G189+H189</f>
        <v>0</v>
      </c>
      <c r="J189" s="256"/>
      <c r="K189" s="51"/>
      <c r="L189" s="116">
        <f t="shared" ref="L189:L190" si="266">J189+K189</f>
        <v>0</v>
      </c>
      <c r="M189" s="316"/>
      <c r="N189" s="51"/>
      <c r="O189" s="116">
        <f t="shared" ref="O189:O190" si="267">M189+N189</f>
        <v>0</v>
      </c>
      <c r="P189" s="106"/>
    </row>
    <row r="190" spans="1:16" ht="24" hidden="1" x14ac:dyDescent="0.25">
      <c r="A190" s="108">
        <v>4250</v>
      </c>
      <c r="B190" s="53" t="s">
        <v>170</v>
      </c>
      <c r="C190" s="54">
        <f t="shared" si="190"/>
        <v>0</v>
      </c>
      <c r="D190" s="226"/>
      <c r="E190" s="444"/>
      <c r="F190" s="401">
        <f t="shared" si="264"/>
        <v>0</v>
      </c>
      <c r="G190" s="226"/>
      <c r="H190" s="257"/>
      <c r="I190" s="110">
        <f t="shared" si="265"/>
        <v>0</v>
      </c>
      <c r="J190" s="257"/>
      <c r="K190" s="56"/>
      <c r="L190" s="110">
        <f t="shared" si="266"/>
        <v>0</v>
      </c>
      <c r="M190" s="317"/>
      <c r="N190" s="56"/>
      <c r="O190" s="110">
        <f t="shared" si="267"/>
        <v>0</v>
      </c>
      <c r="P190" s="107"/>
    </row>
    <row r="191" spans="1:16" hidden="1" x14ac:dyDescent="0.25">
      <c r="A191" s="41">
        <v>4300</v>
      </c>
      <c r="B191" s="101" t="s">
        <v>171</v>
      </c>
      <c r="C191" s="42">
        <f t="shared" si="190"/>
        <v>0</v>
      </c>
      <c r="D191" s="224">
        <f>SUM(D192)</f>
        <v>0</v>
      </c>
      <c r="E191" s="439">
        <f t="shared" ref="E191:F191" si="268">SUM(E192)</f>
        <v>0</v>
      </c>
      <c r="F191" s="406">
        <f t="shared" si="268"/>
        <v>0</v>
      </c>
      <c r="G191" s="224">
        <f>SUM(G192)</f>
        <v>0</v>
      </c>
      <c r="H191" s="102">
        <f t="shared" ref="H191:I191" si="269">SUM(H192)</f>
        <v>0</v>
      </c>
      <c r="I191" s="113">
        <f t="shared" si="269"/>
        <v>0</v>
      </c>
      <c r="J191" s="102">
        <f>SUM(J192)</f>
        <v>0</v>
      </c>
      <c r="K191" s="46">
        <f t="shared" ref="K191:L191" si="270">SUM(K192)</f>
        <v>0</v>
      </c>
      <c r="L191" s="113">
        <f t="shared" si="270"/>
        <v>0</v>
      </c>
      <c r="M191" s="42">
        <f>SUM(M192)</f>
        <v>0</v>
      </c>
      <c r="N191" s="46">
        <f t="shared" ref="N191:O191" si="271">SUM(N192)</f>
        <v>0</v>
      </c>
      <c r="O191" s="113">
        <f t="shared" si="271"/>
        <v>0</v>
      </c>
      <c r="P191" s="119"/>
    </row>
    <row r="192" spans="1:16" ht="24" hidden="1" x14ac:dyDescent="0.25">
      <c r="A192" s="114">
        <v>4310</v>
      </c>
      <c r="B192" s="48" t="s">
        <v>172</v>
      </c>
      <c r="C192" s="49">
        <f t="shared" si="190"/>
        <v>0</v>
      </c>
      <c r="D192" s="229">
        <f>SUM(D193:D193)</f>
        <v>0</v>
      </c>
      <c r="E192" s="447">
        <f t="shared" ref="E192:F192" si="272">SUM(E193:E193)</f>
        <v>0</v>
      </c>
      <c r="F192" s="443">
        <f t="shared" si="272"/>
        <v>0</v>
      </c>
      <c r="G192" s="229">
        <f>SUM(G193:G193)</f>
        <v>0</v>
      </c>
      <c r="H192" s="259">
        <f t="shared" ref="H192:I192" si="273">SUM(H193:H193)</f>
        <v>0</v>
      </c>
      <c r="I192" s="116">
        <f t="shared" si="273"/>
        <v>0</v>
      </c>
      <c r="J192" s="259">
        <f>SUM(J193:J193)</f>
        <v>0</v>
      </c>
      <c r="K192" s="115">
        <f t="shared" ref="K192:L192" si="274">SUM(K193:K193)</f>
        <v>0</v>
      </c>
      <c r="L192" s="116">
        <f t="shared" si="274"/>
        <v>0</v>
      </c>
      <c r="M192" s="49">
        <f>SUM(M193:M193)</f>
        <v>0</v>
      </c>
      <c r="N192" s="115">
        <f t="shared" ref="N192:O192" si="275">SUM(N193:N193)</f>
        <v>0</v>
      </c>
      <c r="O192" s="116">
        <f t="shared" si="275"/>
        <v>0</v>
      </c>
      <c r="P192" s="106"/>
    </row>
    <row r="193" spans="1:16" ht="36" hidden="1" x14ac:dyDescent="0.25">
      <c r="A193" s="38">
        <v>4311</v>
      </c>
      <c r="B193" s="53" t="s">
        <v>173</v>
      </c>
      <c r="C193" s="54">
        <f t="shared" si="190"/>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90"/>
        <v>95095</v>
      </c>
      <c r="D194" s="222">
        <f>SUM(D195,D230,D269)</f>
        <v>50160</v>
      </c>
      <c r="E194" s="435">
        <f t="shared" ref="E194:F194" si="276">SUM(E195,E230,E269)</f>
        <v>39735</v>
      </c>
      <c r="F194" s="436">
        <f t="shared" si="276"/>
        <v>89895</v>
      </c>
      <c r="G194" s="222">
        <f>SUM(G195,G230,G269)</f>
        <v>0</v>
      </c>
      <c r="H194" s="254">
        <f t="shared" ref="H194:I194" si="277">SUM(H195,H230,H269)</f>
        <v>0</v>
      </c>
      <c r="I194" s="96">
        <f t="shared" si="277"/>
        <v>0</v>
      </c>
      <c r="J194" s="254">
        <f>SUM(J195,J230,J269)</f>
        <v>5200</v>
      </c>
      <c r="K194" s="95">
        <f t="shared" ref="K194:L194" si="278">SUM(K195,K230,K269)</f>
        <v>0</v>
      </c>
      <c r="L194" s="96">
        <f t="shared" si="278"/>
        <v>5200</v>
      </c>
      <c r="M194" s="321">
        <f>SUM(M195,M230,M269)</f>
        <v>0</v>
      </c>
      <c r="N194" s="299">
        <f t="shared" ref="N194:O194" si="279">SUM(N195,N230,N269)</f>
        <v>0</v>
      </c>
      <c r="O194" s="304">
        <f t="shared" si="279"/>
        <v>0</v>
      </c>
      <c r="P194" s="342"/>
    </row>
    <row r="195" spans="1:16" x14ac:dyDescent="0.25">
      <c r="A195" s="97">
        <v>5000</v>
      </c>
      <c r="B195" s="97" t="s">
        <v>175</v>
      </c>
      <c r="C195" s="98">
        <f t="shared" si="190"/>
        <v>89895</v>
      </c>
      <c r="D195" s="223">
        <f>D196+D204</f>
        <v>50160</v>
      </c>
      <c r="E195" s="437">
        <f t="shared" ref="E195:F195" si="280">E196+E204</f>
        <v>39735</v>
      </c>
      <c r="F195" s="438">
        <f t="shared" si="280"/>
        <v>89895</v>
      </c>
      <c r="G195" s="223">
        <f>G196+G204</f>
        <v>0</v>
      </c>
      <c r="H195" s="255">
        <f t="shared" ref="H195:I195" si="281">H196+H204</f>
        <v>0</v>
      </c>
      <c r="I195" s="100">
        <f t="shared" si="281"/>
        <v>0</v>
      </c>
      <c r="J195" s="255">
        <f>J196+J204</f>
        <v>0</v>
      </c>
      <c r="K195" s="99">
        <f t="shared" ref="K195:L195" si="282">K196+K204</f>
        <v>0</v>
      </c>
      <c r="L195" s="100">
        <f t="shared" si="282"/>
        <v>0</v>
      </c>
      <c r="M195" s="98">
        <f>M196+M204</f>
        <v>0</v>
      </c>
      <c r="N195" s="99">
        <f t="shared" ref="N195:O195" si="283">N196+N204</f>
        <v>0</v>
      </c>
      <c r="O195" s="100">
        <f t="shared" si="283"/>
        <v>0</v>
      </c>
      <c r="P195" s="339"/>
    </row>
    <row r="196" spans="1:16" x14ac:dyDescent="0.25">
      <c r="A196" s="41">
        <v>5100</v>
      </c>
      <c r="B196" s="101" t="s">
        <v>176</v>
      </c>
      <c r="C196" s="42">
        <f t="shared" si="190"/>
        <v>380</v>
      </c>
      <c r="D196" s="224">
        <f>D197+D198+D201+D202+D203</f>
        <v>380</v>
      </c>
      <c r="E196" s="439">
        <f t="shared" ref="E196:F196" si="284">E197+E198+E201+E202+E203</f>
        <v>0</v>
      </c>
      <c r="F196" s="406">
        <f t="shared" si="284"/>
        <v>380</v>
      </c>
      <c r="G196" s="224">
        <f>G197+G198+G201+G202+G203</f>
        <v>0</v>
      </c>
      <c r="H196" s="102">
        <f t="shared" ref="H196:I196" si="285">H197+H198+H201+H202+H203</f>
        <v>0</v>
      </c>
      <c r="I196" s="113">
        <f t="shared" si="285"/>
        <v>0</v>
      </c>
      <c r="J196" s="102">
        <f>J197+J198+J201+J202+J203</f>
        <v>0</v>
      </c>
      <c r="K196" s="46">
        <f t="shared" ref="K196:L196" si="286">K197+K198+K201+K202+K203</f>
        <v>0</v>
      </c>
      <c r="L196" s="113">
        <f t="shared" si="286"/>
        <v>0</v>
      </c>
      <c r="M196" s="42">
        <f>M197+M198+M201+M202+M203</f>
        <v>0</v>
      </c>
      <c r="N196" s="46">
        <f t="shared" ref="N196:O196" si="287">N197+N198+N201+N202+N203</f>
        <v>0</v>
      </c>
      <c r="O196" s="113">
        <f t="shared" si="287"/>
        <v>0</v>
      </c>
      <c r="P196" s="119"/>
    </row>
    <row r="197" spans="1:16" hidden="1" x14ac:dyDescent="0.25">
      <c r="A197" s="114">
        <v>5110</v>
      </c>
      <c r="B197" s="48" t="s">
        <v>177</v>
      </c>
      <c r="C197" s="49">
        <f t="shared" si="190"/>
        <v>0</v>
      </c>
      <c r="D197" s="225"/>
      <c r="E197" s="442"/>
      <c r="F197" s="443">
        <f>D197+E197</f>
        <v>0</v>
      </c>
      <c r="G197" s="225"/>
      <c r="H197" s="256"/>
      <c r="I197" s="116">
        <f>G197+H197</f>
        <v>0</v>
      </c>
      <c r="J197" s="256"/>
      <c r="K197" s="51"/>
      <c r="L197" s="116">
        <f>J197+K197</f>
        <v>0</v>
      </c>
      <c r="M197" s="316"/>
      <c r="N197" s="51"/>
      <c r="O197" s="116">
        <f>M197+N197</f>
        <v>0</v>
      </c>
      <c r="P197" s="106"/>
    </row>
    <row r="198" spans="1:16" ht="24" x14ac:dyDescent="0.25">
      <c r="A198" s="108">
        <v>5120</v>
      </c>
      <c r="B198" s="53" t="s">
        <v>178</v>
      </c>
      <c r="C198" s="54">
        <f t="shared" si="190"/>
        <v>380</v>
      </c>
      <c r="D198" s="227">
        <f>D199+D200</f>
        <v>380</v>
      </c>
      <c r="E198" s="445">
        <f t="shared" ref="E198:F198" si="288">E199+E200</f>
        <v>0</v>
      </c>
      <c r="F198" s="401">
        <f t="shared" si="288"/>
        <v>380</v>
      </c>
      <c r="G198" s="227">
        <f>G199+G200</f>
        <v>0</v>
      </c>
      <c r="H198" s="117">
        <f t="shared" ref="H198:I198" si="289">H199+H200</f>
        <v>0</v>
      </c>
      <c r="I198" s="110">
        <f t="shared" si="289"/>
        <v>0</v>
      </c>
      <c r="J198" s="117">
        <f>J199+J200</f>
        <v>0</v>
      </c>
      <c r="K198" s="109">
        <f t="shared" ref="K198:L198" si="290">K199+K200</f>
        <v>0</v>
      </c>
      <c r="L198" s="110">
        <f t="shared" si="290"/>
        <v>0</v>
      </c>
      <c r="M198" s="54">
        <f>M199+M200</f>
        <v>0</v>
      </c>
      <c r="N198" s="109">
        <f t="shared" ref="N198:O198" si="291">N199+N200</f>
        <v>0</v>
      </c>
      <c r="O198" s="110">
        <f t="shared" si="291"/>
        <v>0</v>
      </c>
      <c r="P198" s="107"/>
    </row>
    <row r="199" spans="1:16" x14ac:dyDescent="0.25">
      <c r="A199" s="38">
        <v>5121</v>
      </c>
      <c r="B199" s="53" t="s">
        <v>179</v>
      </c>
      <c r="C199" s="54">
        <f t="shared" si="190"/>
        <v>380</v>
      </c>
      <c r="D199" s="226">
        <v>380</v>
      </c>
      <c r="E199" s="444"/>
      <c r="F199" s="401">
        <f t="shared" ref="F199:F203" si="292">D199+E199</f>
        <v>380</v>
      </c>
      <c r="G199" s="226"/>
      <c r="H199" s="257"/>
      <c r="I199" s="110">
        <f t="shared" ref="I199:I203" si="293">G199+H199</f>
        <v>0</v>
      </c>
      <c r="J199" s="257"/>
      <c r="K199" s="56"/>
      <c r="L199" s="110">
        <f t="shared" ref="L199:L203" si="294">J199+K199</f>
        <v>0</v>
      </c>
      <c r="M199" s="317"/>
      <c r="N199" s="56"/>
      <c r="O199" s="110">
        <f t="shared" ref="O199:O203" si="295">M199+N199</f>
        <v>0</v>
      </c>
      <c r="P199" s="107"/>
    </row>
    <row r="200" spans="1:16" ht="24" hidden="1" x14ac:dyDescent="0.25">
      <c r="A200" s="38">
        <v>5129</v>
      </c>
      <c r="B200" s="53" t="s">
        <v>180</v>
      </c>
      <c r="C200" s="54">
        <f t="shared" si="190"/>
        <v>0</v>
      </c>
      <c r="D200" s="226"/>
      <c r="E200" s="444"/>
      <c r="F200" s="401">
        <f t="shared" si="292"/>
        <v>0</v>
      </c>
      <c r="G200" s="226"/>
      <c r="H200" s="257"/>
      <c r="I200" s="110">
        <f t="shared" si="293"/>
        <v>0</v>
      </c>
      <c r="J200" s="257"/>
      <c r="K200" s="56"/>
      <c r="L200" s="110">
        <f t="shared" si="294"/>
        <v>0</v>
      </c>
      <c r="M200" s="317"/>
      <c r="N200" s="56"/>
      <c r="O200" s="110">
        <f t="shared" si="295"/>
        <v>0</v>
      </c>
      <c r="P200" s="107"/>
    </row>
    <row r="201" spans="1:16" hidden="1" x14ac:dyDescent="0.25">
      <c r="A201" s="108">
        <v>5130</v>
      </c>
      <c r="B201" s="53" t="s">
        <v>181</v>
      </c>
      <c r="C201" s="54">
        <f t="shared" si="190"/>
        <v>0</v>
      </c>
      <c r="D201" s="226"/>
      <c r="E201" s="444"/>
      <c r="F201" s="401">
        <f t="shared" si="292"/>
        <v>0</v>
      </c>
      <c r="G201" s="226"/>
      <c r="H201" s="257"/>
      <c r="I201" s="110">
        <f t="shared" si="293"/>
        <v>0</v>
      </c>
      <c r="J201" s="257"/>
      <c r="K201" s="56"/>
      <c r="L201" s="110">
        <f t="shared" si="294"/>
        <v>0</v>
      </c>
      <c r="M201" s="317"/>
      <c r="N201" s="56"/>
      <c r="O201" s="110">
        <f t="shared" si="295"/>
        <v>0</v>
      </c>
      <c r="P201" s="107"/>
    </row>
    <row r="202" spans="1:16" hidden="1" x14ac:dyDescent="0.25">
      <c r="A202" s="108">
        <v>5140</v>
      </c>
      <c r="B202" s="53" t="s">
        <v>182</v>
      </c>
      <c r="C202" s="54">
        <f t="shared" si="190"/>
        <v>0</v>
      </c>
      <c r="D202" s="226"/>
      <c r="E202" s="444"/>
      <c r="F202" s="401">
        <f t="shared" si="292"/>
        <v>0</v>
      </c>
      <c r="G202" s="226"/>
      <c r="H202" s="257"/>
      <c r="I202" s="110">
        <f t="shared" si="293"/>
        <v>0</v>
      </c>
      <c r="J202" s="257"/>
      <c r="K202" s="56"/>
      <c r="L202" s="110">
        <f t="shared" si="294"/>
        <v>0</v>
      </c>
      <c r="M202" s="317"/>
      <c r="N202" s="56"/>
      <c r="O202" s="110">
        <f t="shared" si="295"/>
        <v>0</v>
      </c>
      <c r="P202" s="107"/>
    </row>
    <row r="203" spans="1:16" ht="24" hidden="1" x14ac:dyDescent="0.25">
      <c r="A203" s="108">
        <v>5170</v>
      </c>
      <c r="B203" s="53" t="s">
        <v>183</v>
      </c>
      <c r="C203" s="54">
        <f t="shared" si="190"/>
        <v>0</v>
      </c>
      <c r="D203" s="226"/>
      <c r="E203" s="444"/>
      <c r="F203" s="401">
        <f t="shared" si="292"/>
        <v>0</v>
      </c>
      <c r="G203" s="226"/>
      <c r="H203" s="257"/>
      <c r="I203" s="110">
        <f t="shared" si="293"/>
        <v>0</v>
      </c>
      <c r="J203" s="257"/>
      <c r="K203" s="56"/>
      <c r="L203" s="110">
        <f t="shared" si="294"/>
        <v>0</v>
      </c>
      <c r="M203" s="317"/>
      <c r="N203" s="56"/>
      <c r="O203" s="110">
        <f t="shared" si="295"/>
        <v>0</v>
      </c>
      <c r="P203" s="107"/>
    </row>
    <row r="204" spans="1:16" x14ac:dyDescent="0.25">
      <c r="A204" s="41">
        <v>5200</v>
      </c>
      <c r="B204" s="101" t="s">
        <v>184</v>
      </c>
      <c r="C204" s="42">
        <f t="shared" si="190"/>
        <v>89515</v>
      </c>
      <c r="D204" s="224">
        <f>D205+D215+D216+D225+D226+D227+D229</f>
        <v>49780</v>
      </c>
      <c r="E204" s="439">
        <f t="shared" ref="E204:F204" si="296">E205+E215+E216+E225+E226+E227+E229</f>
        <v>39735</v>
      </c>
      <c r="F204" s="406">
        <f t="shared" si="296"/>
        <v>89515</v>
      </c>
      <c r="G204" s="224">
        <f>G205+G215+G216+G225+G226+G227+G229</f>
        <v>0</v>
      </c>
      <c r="H204" s="102">
        <f t="shared" ref="H204:I204" si="297">H205+H215+H216+H225+H226+H227+H229</f>
        <v>0</v>
      </c>
      <c r="I204" s="113">
        <f t="shared" si="297"/>
        <v>0</v>
      </c>
      <c r="J204" s="102">
        <f>J205+J215+J216+J225+J226+J227+J229</f>
        <v>0</v>
      </c>
      <c r="K204" s="46">
        <f t="shared" ref="K204:L204" si="298">K205+K215+K216+K225+K226+K227+K229</f>
        <v>0</v>
      </c>
      <c r="L204" s="113">
        <f t="shared" si="298"/>
        <v>0</v>
      </c>
      <c r="M204" s="42">
        <f>M205+M215+M216+M225+M226+M227+M229</f>
        <v>0</v>
      </c>
      <c r="N204" s="46">
        <f t="shared" ref="N204:O204" si="299">N205+N215+N216+N225+N226+N227+N229</f>
        <v>0</v>
      </c>
      <c r="O204" s="113">
        <f t="shared" si="299"/>
        <v>0</v>
      </c>
      <c r="P204" s="119"/>
    </row>
    <row r="205" spans="1:16" hidden="1" x14ac:dyDescent="0.25">
      <c r="A205" s="103">
        <v>5210</v>
      </c>
      <c r="B205" s="74" t="s">
        <v>185</v>
      </c>
      <c r="C205" s="80">
        <f t="shared" si="190"/>
        <v>0</v>
      </c>
      <c r="D205" s="128">
        <f>SUM(D206:D214)</f>
        <v>0</v>
      </c>
      <c r="E205" s="440">
        <f t="shared" ref="E205:F205" si="300">SUM(E206:E214)</f>
        <v>0</v>
      </c>
      <c r="F205" s="441">
        <f t="shared" si="300"/>
        <v>0</v>
      </c>
      <c r="G205" s="128">
        <f>SUM(G206:G214)</f>
        <v>0</v>
      </c>
      <c r="H205" s="203">
        <f t="shared" ref="H205:I205" si="301">SUM(H206:H214)</f>
        <v>0</v>
      </c>
      <c r="I205" s="105">
        <f t="shared" si="301"/>
        <v>0</v>
      </c>
      <c r="J205" s="203">
        <f>SUM(J206:J214)</f>
        <v>0</v>
      </c>
      <c r="K205" s="104">
        <f t="shared" ref="K205:L205" si="302">SUM(K206:K214)</f>
        <v>0</v>
      </c>
      <c r="L205" s="105">
        <f t="shared" si="302"/>
        <v>0</v>
      </c>
      <c r="M205" s="80">
        <f>SUM(M206:M214)</f>
        <v>0</v>
      </c>
      <c r="N205" s="104">
        <f t="shared" ref="N205:O205" si="303">SUM(N206:N214)</f>
        <v>0</v>
      </c>
      <c r="O205" s="105">
        <f t="shared" si="303"/>
        <v>0</v>
      </c>
      <c r="P205" s="112"/>
    </row>
    <row r="206" spans="1:16" hidden="1" x14ac:dyDescent="0.25">
      <c r="A206" s="33">
        <v>5211</v>
      </c>
      <c r="B206" s="48" t="s">
        <v>186</v>
      </c>
      <c r="C206" s="49">
        <f t="shared" si="190"/>
        <v>0</v>
      </c>
      <c r="D206" s="225"/>
      <c r="E206" s="442"/>
      <c r="F206" s="443">
        <f t="shared" ref="F206:F215" si="304">D206+E206</f>
        <v>0</v>
      </c>
      <c r="G206" s="225"/>
      <c r="H206" s="256"/>
      <c r="I206" s="116">
        <f t="shared" ref="I206:I215" si="305">G206+H206</f>
        <v>0</v>
      </c>
      <c r="J206" s="256"/>
      <c r="K206" s="51"/>
      <c r="L206" s="116">
        <f t="shared" ref="L206:L215" si="306">J206+K206</f>
        <v>0</v>
      </c>
      <c r="M206" s="316"/>
      <c r="N206" s="51"/>
      <c r="O206" s="116">
        <f t="shared" ref="O206:O215" si="307">M206+N206</f>
        <v>0</v>
      </c>
      <c r="P206" s="106"/>
    </row>
    <row r="207" spans="1:16" hidden="1" x14ac:dyDescent="0.25">
      <c r="A207" s="38">
        <v>5212</v>
      </c>
      <c r="B207" s="53" t="s">
        <v>187</v>
      </c>
      <c r="C207" s="54">
        <f t="shared" si="190"/>
        <v>0</v>
      </c>
      <c r="D207" s="226"/>
      <c r="E207" s="444"/>
      <c r="F207" s="401">
        <f t="shared" si="304"/>
        <v>0</v>
      </c>
      <c r="G207" s="226"/>
      <c r="H207" s="257"/>
      <c r="I207" s="110">
        <f t="shared" si="305"/>
        <v>0</v>
      </c>
      <c r="J207" s="257"/>
      <c r="K207" s="56"/>
      <c r="L207" s="110">
        <f t="shared" si="306"/>
        <v>0</v>
      </c>
      <c r="M207" s="317"/>
      <c r="N207" s="56"/>
      <c r="O207" s="110">
        <f t="shared" si="307"/>
        <v>0</v>
      </c>
      <c r="P207" s="107"/>
    </row>
    <row r="208" spans="1:16" hidden="1" x14ac:dyDescent="0.25">
      <c r="A208" s="38">
        <v>5213</v>
      </c>
      <c r="B208" s="53" t="s">
        <v>188</v>
      </c>
      <c r="C208" s="54">
        <f t="shared" si="190"/>
        <v>0</v>
      </c>
      <c r="D208" s="226"/>
      <c r="E208" s="444"/>
      <c r="F208" s="401">
        <f t="shared" si="304"/>
        <v>0</v>
      </c>
      <c r="G208" s="226"/>
      <c r="H208" s="257"/>
      <c r="I208" s="110">
        <f t="shared" si="305"/>
        <v>0</v>
      </c>
      <c r="J208" s="257"/>
      <c r="K208" s="56"/>
      <c r="L208" s="110">
        <f t="shared" si="306"/>
        <v>0</v>
      </c>
      <c r="M208" s="317"/>
      <c r="N208" s="56"/>
      <c r="O208" s="110">
        <f t="shared" si="307"/>
        <v>0</v>
      </c>
      <c r="P208" s="107"/>
    </row>
    <row r="209" spans="1:17" hidden="1" x14ac:dyDescent="0.25">
      <c r="A209" s="38">
        <v>5214</v>
      </c>
      <c r="B209" s="53" t="s">
        <v>189</v>
      </c>
      <c r="C209" s="54">
        <f t="shared" si="190"/>
        <v>0</v>
      </c>
      <c r="D209" s="226"/>
      <c r="E209" s="444"/>
      <c r="F209" s="401">
        <f t="shared" si="304"/>
        <v>0</v>
      </c>
      <c r="G209" s="226"/>
      <c r="H209" s="257"/>
      <c r="I209" s="110">
        <f t="shared" si="305"/>
        <v>0</v>
      </c>
      <c r="J209" s="257"/>
      <c r="K209" s="56"/>
      <c r="L209" s="110">
        <f t="shared" si="306"/>
        <v>0</v>
      </c>
      <c r="M209" s="317"/>
      <c r="N209" s="56"/>
      <c r="O209" s="110">
        <f t="shared" si="307"/>
        <v>0</v>
      </c>
      <c r="P209" s="107"/>
    </row>
    <row r="210" spans="1:17" hidden="1" x14ac:dyDescent="0.25">
      <c r="A210" s="38">
        <v>5215</v>
      </c>
      <c r="B210" s="53" t="s">
        <v>190</v>
      </c>
      <c r="C210" s="54">
        <f t="shared" si="190"/>
        <v>0</v>
      </c>
      <c r="D210" s="226"/>
      <c r="E210" s="444"/>
      <c r="F210" s="401">
        <f t="shared" si="304"/>
        <v>0</v>
      </c>
      <c r="G210" s="226"/>
      <c r="H210" s="257"/>
      <c r="I210" s="110">
        <f t="shared" si="305"/>
        <v>0</v>
      </c>
      <c r="J210" s="257"/>
      <c r="K210" s="56"/>
      <c r="L210" s="110">
        <f t="shared" si="306"/>
        <v>0</v>
      </c>
      <c r="M210" s="317"/>
      <c r="N210" s="56"/>
      <c r="O210" s="110">
        <f t="shared" si="307"/>
        <v>0</v>
      </c>
      <c r="P210" s="107"/>
    </row>
    <row r="211" spans="1:17" ht="14.25" hidden="1" customHeight="1" x14ac:dyDescent="0.25">
      <c r="A211" s="38">
        <v>5216</v>
      </c>
      <c r="B211" s="53" t="s">
        <v>191</v>
      </c>
      <c r="C211" s="54">
        <f t="shared" si="190"/>
        <v>0</v>
      </c>
      <c r="D211" s="226"/>
      <c r="E211" s="444"/>
      <c r="F211" s="401">
        <f t="shared" si="304"/>
        <v>0</v>
      </c>
      <c r="G211" s="226"/>
      <c r="H211" s="257"/>
      <c r="I211" s="110">
        <f t="shared" si="305"/>
        <v>0</v>
      </c>
      <c r="J211" s="257"/>
      <c r="K211" s="56"/>
      <c r="L211" s="110">
        <f t="shared" si="306"/>
        <v>0</v>
      </c>
      <c r="M211" s="317"/>
      <c r="N211" s="56"/>
      <c r="O211" s="110">
        <f t="shared" si="307"/>
        <v>0</v>
      </c>
      <c r="P211" s="107"/>
    </row>
    <row r="212" spans="1:17" hidden="1" x14ac:dyDescent="0.25">
      <c r="A212" s="38">
        <v>5217</v>
      </c>
      <c r="B212" s="53" t="s">
        <v>192</v>
      </c>
      <c r="C212" s="54">
        <f t="shared" si="190"/>
        <v>0</v>
      </c>
      <c r="D212" s="226"/>
      <c r="E212" s="444"/>
      <c r="F212" s="401">
        <f t="shared" si="304"/>
        <v>0</v>
      </c>
      <c r="G212" s="226"/>
      <c r="H212" s="257"/>
      <c r="I212" s="110">
        <f t="shared" si="305"/>
        <v>0</v>
      </c>
      <c r="J212" s="257"/>
      <c r="K212" s="56"/>
      <c r="L212" s="110">
        <f t="shared" si="306"/>
        <v>0</v>
      </c>
      <c r="M212" s="317"/>
      <c r="N212" s="56"/>
      <c r="O212" s="110">
        <f t="shared" si="307"/>
        <v>0</v>
      </c>
      <c r="P212" s="107"/>
    </row>
    <row r="213" spans="1:17" hidden="1" x14ac:dyDescent="0.25">
      <c r="A213" s="38">
        <v>5218</v>
      </c>
      <c r="B213" s="53" t="s">
        <v>193</v>
      </c>
      <c r="C213" s="54">
        <f t="shared" ref="C213:C276" si="308">F213+I213+L213+O213</f>
        <v>0</v>
      </c>
      <c r="D213" s="226"/>
      <c r="E213" s="444"/>
      <c r="F213" s="401">
        <f t="shared" si="304"/>
        <v>0</v>
      </c>
      <c r="G213" s="226"/>
      <c r="H213" s="257"/>
      <c r="I213" s="110">
        <f t="shared" si="305"/>
        <v>0</v>
      </c>
      <c r="J213" s="257"/>
      <c r="K213" s="56"/>
      <c r="L213" s="110">
        <f t="shared" si="306"/>
        <v>0</v>
      </c>
      <c r="M213" s="317"/>
      <c r="N213" s="56"/>
      <c r="O213" s="110">
        <f t="shared" si="307"/>
        <v>0</v>
      </c>
      <c r="P213" s="107"/>
    </row>
    <row r="214" spans="1:17" hidden="1" x14ac:dyDescent="0.25">
      <c r="A214" s="38">
        <v>5219</v>
      </c>
      <c r="B214" s="53" t="s">
        <v>194</v>
      </c>
      <c r="C214" s="54">
        <f t="shared" si="308"/>
        <v>0</v>
      </c>
      <c r="D214" s="226"/>
      <c r="E214" s="444"/>
      <c r="F214" s="401">
        <f t="shared" si="304"/>
        <v>0</v>
      </c>
      <c r="G214" s="226"/>
      <c r="H214" s="257"/>
      <c r="I214" s="110">
        <f t="shared" si="305"/>
        <v>0</v>
      </c>
      <c r="J214" s="257"/>
      <c r="K214" s="56"/>
      <c r="L214" s="110">
        <f t="shared" si="306"/>
        <v>0</v>
      </c>
      <c r="M214" s="317"/>
      <c r="N214" s="56"/>
      <c r="O214" s="110">
        <f t="shared" si="307"/>
        <v>0</v>
      </c>
      <c r="P214" s="107"/>
    </row>
    <row r="215" spans="1:17" ht="13.5" hidden="1" customHeight="1" x14ac:dyDescent="0.25">
      <c r="A215" s="108">
        <v>5220</v>
      </c>
      <c r="B215" s="53" t="s">
        <v>195</v>
      </c>
      <c r="C215" s="54">
        <f t="shared" si="308"/>
        <v>0</v>
      </c>
      <c r="D215" s="226"/>
      <c r="E215" s="444"/>
      <c r="F215" s="401">
        <f t="shared" si="304"/>
        <v>0</v>
      </c>
      <c r="G215" s="226"/>
      <c r="H215" s="257"/>
      <c r="I215" s="110">
        <f t="shared" si="305"/>
        <v>0</v>
      </c>
      <c r="J215" s="257"/>
      <c r="K215" s="56"/>
      <c r="L215" s="110">
        <f t="shared" si="306"/>
        <v>0</v>
      </c>
      <c r="M215" s="317"/>
      <c r="N215" s="56"/>
      <c r="O215" s="110">
        <f t="shared" si="307"/>
        <v>0</v>
      </c>
      <c r="P215" s="107"/>
    </row>
    <row r="216" spans="1:17" x14ac:dyDescent="0.25">
      <c r="A216" s="108">
        <v>5230</v>
      </c>
      <c r="B216" s="53" t="s">
        <v>196</v>
      </c>
      <c r="C216" s="54">
        <f t="shared" si="308"/>
        <v>89515</v>
      </c>
      <c r="D216" s="227">
        <f>SUM(D217:D224)</f>
        <v>49780</v>
      </c>
      <c r="E216" s="445">
        <f t="shared" ref="E216:F216" si="309">SUM(E217:E224)</f>
        <v>39735</v>
      </c>
      <c r="F216" s="401">
        <f t="shared" si="309"/>
        <v>89515</v>
      </c>
      <c r="G216" s="227">
        <f>SUM(G217:G224)</f>
        <v>0</v>
      </c>
      <c r="H216" s="117">
        <f t="shared" ref="H216:I216" si="310">SUM(H217:H224)</f>
        <v>0</v>
      </c>
      <c r="I216" s="110">
        <f t="shared" si="310"/>
        <v>0</v>
      </c>
      <c r="J216" s="117">
        <f>SUM(J217:J224)</f>
        <v>0</v>
      </c>
      <c r="K216" s="109">
        <f t="shared" ref="K216:L216" si="311">SUM(K217:K224)</f>
        <v>0</v>
      </c>
      <c r="L216" s="110">
        <f t="shared" si="311"/>
        <v>0</v>
      </c>
      <c r="M216" s="54">
        <f>SUM(M217:M224)</f>
        <v>0</v>
      </c>
      <c r="N216" s="109">
        <f t="shared" ref="N216:O216" si="312">SUM(N217:N224)</f>
        <v>0</v>
      </c>
      <c r="O216" s="110">
        <f t="shared" si="312"/>
        <v>0</v>
      </c>
      <c r="P216" s="107"/>
    </row>
    <row r="217" spans="1:17" s="363" customFormat="1" ht="57" customHeight="1" x14ac:dyDescent="0.2">
      <c r="A217" s="38">
        <v>5231</v>
      </c>
      <c r="B217" s="53" t="s">
        <v>197</v>
      </c>
      <c r="C217" s="54">
        <f t="shared" si="308"/>
        <v>67559</v>
      </c>
      <c r="D217" s="226">
        <v>35000</v>
      </c>
      <c r="E217" s="444">
        <v>32559</v>
      </c>
      <c r="F217" s="401">
        <f t="shared" ref="F217:F226" si="313">D217+E217</f>
        <v>67559</v>
      </c>
      <c r="G217" s="226"/>
      <c r="H217" s="257"/>
      <c r="I217" s="110">
        <f t="shared" ref="I217:I226" si="314">G217+H217</f>
        <v>0</v>
      </c>
      <c r="J217" s="257"/>
      <c r="K217" s="56"/>
      <c r="L217" s="110">
        <f t="shared" ref="L217:L226" si="315">J217+K217</f>
        <v>0</v>
      </c>
      <c r="M217" s="317"/>
      <c r="N217" s="56"/>
      <c r="O217" s="110">
        <f t="shared" ref="O217:O226" si="316">M217+N217</f>
        <v>0</v>
      </c>
      <c r="P217" s="385" t="s">
        <v>340</v>
      </c>
      <c r="Q217" s="366"/>
    </row>
    <row r="218" spans="1:17" hidden="1" x14ac:dyDescent="0.25">
      <c r="A218" s="38">
        <v>5232</v>
      </c>
      <c r="B218" s="53" t="s">
        <v>198</v>
      </c>
      <c r="C218" s="54">
        <f t="shared" si="308"/>
        <v>0</v>
      </c>
      <c r="D218" s="226"/>
      <c r="E218" s="444"/>
      <c r="F218" s="401">
        <f t="shared" si="313"/>
        <v>0</v>
      </c>
      <c r="G218" s="226"/>
      <c r="H218" s="257"/>
      <c r="I218" s="110">
        <f t="shared" si="314"/>
        <v>0</v>
      </c>
      <c r="J218" s="257"/>
      <c r="K218" s="56"/>
      <c r="L218" s="110">
        <f t="shared" si="315"/>
        <v>0</v>
      </c>
      <c r="M218" s="317"/>
      <c r="N218" s="56"/>
      <c r="O218" s="110">
        <f t="shared" si="316"/>
        <v>0</v>
      </c>
      <c r="P218" s="107"/>
    </row>
    <row r="219" spans="1:17" hidden="1" x14ac:dyDescent="0.25">
      <c r="A219" s="38">
        <v>5233</v>
      </c>
      <c r="B219" s="53" t="s">
        <v>199</v>
      </c>
      <c r="C219" s="54">
        <f t="shared" si="308"/>
        <v>0</v>
      </c>
      <c r="D219" s="226"/>
      <c r="E219" s="444"/>
      <c r="F219" s="401">
        <f t="shared" si="313"/>
        <v>0</v>
      </c>
      <c r="G219" s="226"/>
      <c r="H219" s="257"/>
      <c r="I219" s="110">
        <f t="shared" si="314"/>
        <v>0</v>
      </c>
      <c r="J219" s="257"/>
      <c r="K219" s="56"/>
      <c r="L219" s="110">
        <f t="shared" si="315"/>
        <v>0</v>
      </c>
      <c r="M219" s="317"/>
      <c r="N219" s="56"/>
      <c r="O219" s="110">
        <f t="shared" si="316"/>
        <v>0</v>
      </c>
      <c r="P219" s="107"/>
    </row>
    <row r="220" spans="1:17" ht="24" hidden="1" x14ac:dyDescent="0.25">
      <c r="A220" s="38">
        <v>5234</v>
      </c>
      <c r="B220" s="53" t="s">
        <v>200</v>
      </c>
      <c r="C220" s="54">
        <f t="shared" si="308"/>
        <v>0</v>
      </c>
      <c r="D220" s="226"/>
      <c r="E220" s="444"/>
      <c r="F220" s="401">
        <f t="shared" si="313"/>
        <v>0</v>
      </c>
      <c r="G220" s="226"/>
      <c r="H220" s="257"/>
      <c r="I220" s="110">
        <f t="shared" si="314"/>
        <v>0</v>
      </c>
      <c r="J220" s="257"/>
      <c r="K220" s="56"/>
      <c r="L220" s="110">
        <f t="shared" si="315"/>
        <v>0</v>
      </c>
      <c r="M220" s="317"/>
      <c r="N220" s="56"/>
      <c r="O220" s="110">
        <f t="shared" si="316"/>
        <v>0</v>
      </c>
      <c r="P220" s="107"/>
    </row>
    <row r="221" spans="1:17" ht="14.25" hidden="1" customHeight="1" x14ac:dyDescent="0.25">
      <c r="A221" s="38">
        <v>5236</v>
      </c>
      <c r="B221" s="53" t="s">
        <v>201</v>
      </c>
      <c r="C221" s="54">
        <f t="shared" si="308"/>
        <v>0</v>
      </c>
      <c r="D221" s="226"/>
      <c r="E221" s="444"/>
      <c r="F221" s="401">
        <f t="shared" si="313"/>
        <v>0</v>
      </c>
      <c r="G221" s="226"/>
      <c r="H221" s="257"/>
      <c r="I221" s="110">
        <f t="shared" si="314"/>
        <v>0</v>
      </c>
      <c r="J221" s="257"/>
      <c r="K221" s="56"/>
      <c r="L221" s="110">
        <f t="shared" si="315"/>
        <v>0</v>
      </c>
      <c r="M221" s="317"/>
      <c r="N221" s="56"/>
      <c r="O221" s="110">
        <f t="shared" si="316"/>
        <v>0</v>
      </c>
      <c r="P221" s="107"/>
    </row>
    <row r="222" spans="1:17" ht="14.25" hidden="1" customHeight="1" x14ac:dyDescent="0.25">
      <c r="A222" s="38">
        <v>5237</v>
      </c>
      <c r="B222" s="53" t="s">
        <v>202</v>
      </c>
      <c r="C222" s="54">
        <f t="shared" si="308"/>
        <v>0</v>
      </c>
      <c r="D222" s="226"/>
      <c r="E222" s="444"/>
      <c r="F222" s="401">
        <f t="shared" si="313"/>
        <v>0</v>
      </c>
      <c r="G222" s="226"/>
      <c r="H222" s="257"/>
      <c r="I222" s="110">
        <f t="shared" si="314"/>
        <v>0</v>
      </c>
      <c r="J222" s="257"/>
      <c r="K222" s="56"/>
      <c r="L222" s="110">
        <f t="shared" si="315"/>
        <v>0</v>
      </c>
      <c r="M222" s="317"/>
      <c r="N222" s="56"/>
      <c r="O222" s="110">
        <f t="shared" si="316"/>
        <v>0</v>
      </c>
      <c r="P222" s="107"/>
    </row>
    <row r="223" spans="1:17" s="363" customFormat="1" ht="24" x14ac:dyDescent="0.25">
      <c r="A223" s="38">
        <v>5238</v>
      </c>
      <c r="B223" s="53" t="s">
        <v>203</v>
      </c>
      <c r="C223" s="54">
        <f t="shared" si="308"/>
        <v>2088</v>
      </c>
      <c r="D223" s="226">
        <v>2100</v>
      </c>
      <c r="E223" s="444">
        <v>-12</v>
      </c>
      <c r="F223" s="401">
        <f t="shared" si="313"/>
        <v>2088</v>
      </c>
      <c r="G223" s="226"/>
      <c r="H223" s="257"/>
      <c r="I223" s="110">
        <f t="shared" si="314"/>
        <v>0</v>
      </c>
      <c r="J223" s="257"/>
      <c r="K223" s="56"/>
      <c r="L223" s="110">
        <f t="shared" si="315"/>
        <v>0</v>
      </c>
      <c r="M223" s="317"/>
      <c r="N223" s="56"/>
      <c r="O223" s="110">
        <f t="shared" si="316"/>
        <v>0</v>
      </c>
      <c r="P223" s="361" t="s">
        <v>334</v>
      </c>
      <c r="Q223" s="366"/>
    </row>
    <row r="224" spans="1:17" s="363" customFormat="1" ht="55.5" customHeight="1" x14ac:dyDescent="0.25">
      <c r="A224" s="38">
        <v>5239</v>
      </c>
      <c r="B224" s="53" t="s">
        <v>204</v>
      </c>
      <c r="C224" s="54">
        <f t="shared" si="308"/>
        <v>19868</v>
      </c>
      <c r="D224" s="226">
        <v>12680</v>
      </c>
      <c r="E224" s="444">
        <v>7188</v>
      </c>
      <c r="F224" s="401">
        <f t="shared" si="313"/>
        <v>19868</v>
      </c>
      <c r="G224" s="226"/>
      <c r="H224" s="257"/>
      <c r="I224" s="110">
        <f t="shared" si="314"/>
        <v>0</v>
      </c>
      <c r="J224" s="257"/>
      <c r="K224" s="56"/>
      <c r="L224" s="110">
        <f t="shared" si="315"/>
        <v>0</v>
      </c>
      <c r="M224" s="317"/>
      <c r="N224" s="56"/>
      <c r="O224" s="110">
        <f t="shared" si="316"/>
        <v>0</v>
      </c>
      <c r="P224" s="361" t="s">
        <v>339</v>
      </c>
      <c r="Q224" s="366"/>
    </row>
    <row r="225" spans="1:16" ht="24" hidden="1" x14ac:dyDescent="0.25">
      <c r="A225" s="108">
        <v>5240</v>
      </c>
      <c r="B225" s="53" t="s">
        <v>205</v>
      </c>
      <c r="C225" s="54">
        <f t="shared" si="308"/>
        <v>0</v>
      </c>
      <c r="D225" s="226"/>
      <c r="E225" s="444"/>
      <c r="F225" s="401">
        <f t="shared" si="313"/>
        <v>0</v>
      </c>
      <c r="G225" s="226"/>
      <c r="H225" s="257"/>
      <c r="I225" s="110">
        <f t="shared" si="314"/>
        <v>0</v>
      </c>
      <c r="J225" s="257"/>
      <c r="K225" s="56"/>
      <c r="L225" s="110">
        <f t="shared" si="315"/>
        <v>0</v>
      </c>
      <c r="M225" s="317"/>
      <c r="N225" s="56"/>
      <c r="O225" s="110">
        <f t="shared" si="316"/>
        <v>0</v>
      </c>
      <c r="P225" s="107"/>
    </row>
    <row r="226" spans="1:16" hidden="1" x14ac:dyDescent="0.25">
      <c r="A226" s="108">
        <v>5250</v>
      </c>
      <c r="B226" s="53" t="s">
        <v>206</v>
      </c>
      <c r="C226" s="54">
        <f t="shared" si="308"/>
        <v>0</v>
      </c>
      <c r="D226" s="226"/>
      <c r="E226" s="444"/>
      <c r="F226" s="401">
        <f t="shared" si="313"/>
        <v>0</v>
      </c>
      <c r="G226" s="226"/>
      <c r="H226" s="257"/>
      <c r="I226" s="110">
        <f t="shared" si="314"/>
        <v>0</v>
      </c>
      <c r="J226" s="257"/>
      <c r="K226" s="56"/>
      <c r="L226" s="110">
        <f t="shared" si="315"/>
        <v>0</v>
      </c>
      <c r="M226" s="317"/>
      <c r="N226" s="56"/>
      <c r="O226" s="110">
        <f t="shared" si="316"/>
        <v>0</v>
      </c>
      <c r="P226" s="107"/>
    </row>
    <row r="227" spans="1:16" hidden="1" x14ac:dyDescent="0.25">
      <c r="A227" s="108">
        <v>5260</v>
      </c>
      <c r="B227" s="53" t="s">
        <v>207</v>
      </c>
      <c r="C227" s="54">
        <f t="shared" si="308"/>
        <v>0</v>
      </c>
      <c r="D227" s="227">
        <f>SUM(D228)</f>
        <v>0</v>
      </c>
      <c r="E227" s="445">
        <f t="shared" ref="E227:F227" si="317">SUM(E228)</f>
        <v>0</v>
      </c>
      <c r="F227" s="401">
        <f t="shared" si="317"/>
        <v>0</v>
      </c>
      <c r="G227" s="227">
        <f>SUM(G228)</f>
        <v>0</v>
      </c>
      <c r="H227" s="117">
        <f t="shared" ref="H227:I227" si="318">SUM(H228)</f>
        <v>0</v>
      </c>
      <c r="I227" s="110">
        <f t="shared" si="318"/>
        <v>0</v>
      </c>
      <c r="J227" s="117">
        <f>SUM(J228)</f>
        <v>0</v>
      </c>
      <c r="K227" s="109">
        <f t="shared" ref="K227:L227" si="319">SUM(K228)</f>
        <v>0</v>
      </c>
      <c r="L227" s="110">
        <f t="shared" si="319"/>
        <v>0</v>
      </c>
      <c r="M227" s="54">
        <f>SUM(M228)</f>
        <v>0</v>
      </c>
      <c r="N227" s="109">
        <f t="shared" ref="N227:O227" si="320">SUM(N228)</f>
        <v>0</v>
      </c>
      <c r="O227" s="110">
        <f t="shared" si="320"/>
        <v>0</v>
      </c>
      <c r="P227" s="107"/>
    </row>
    <row r="228" spans="1:16" ht="24" hidden="1" x14ac:dyDescent="0.25">
      <c r="A228" s="38">
        <v>5269</v>
      </c>
      <c r="B228" s="53" t="s">
        <v>208</v>
      </c>
      <c r="C228" s="54">
        <f t="shared" si="308"/>
        <v>0</v>
      </c>
      <c r="D228" s="226"/>
      <c r="E228" s="444"/>
      <c r="F228" s="401">
        <f t="shared" ref="F228:F229" si="321">D228+E228</f>
        <v>0</v>
      </c>
      <c r="G228" s="226"/>
      <c r="H228" s="257"/>
      <c r="I228" s="110">
        <f t="shared" ref="I228:I229" si="322">G228+H228</f>
        <v>0</v>
      </c>
      <c r="J228" s="257"/>
      <c r="K228" s="56"/>
      <c r="L228" s="110">
        <f t="shared" ref="L228:L229" si="323">J228+K228</f>
        <v>0</v>
      </c>
      <c r="M228" s="317"/>
      <c r="N228" s="56"/>
      <c r="O228" s="110">
        <f t="shared" ref="O228:O229" si="324">M228+N228</f>
        <v>0</v>
      </c>
      <c r="P228" s="107"/>
    </row>
    <row r="229" spans="1:16" ht="24" hidden="1" x14ac:dyDescent="0.25">
      <c r="A229" s="103">
        <v>5270</v>
      </c>
      <c r="B229" s="74" t="s">
        <v>209</v>
      </c>
      <c r="C229" s="80">
        <f t="shared" si="308"/>
        <v>0</v>
      </c>
      <c r="D229" s="228"/>
      <c r="E229" s="446"/>
      <c r="F229" s="441">
        <f t="shared" si="321"/>
        <v>0</v>
      </c>
      <c r="G229" s="228"/>
      <c r="H229" s="258"/>
      <c r="I229" s="105">
        <f t="shared" si="322"/>
        <v>0</v>
      </c>
      <c r="J229" s="258"/>
      <c r="K229" s="111"/>
      <c r="L229" s="105">
        <f t="shared" si="323"/>
        <v>0</v>
      </c>
      <c r="M229" s="318"/>
      <c r="N229" s="111"/>
      <c r="O229" s="105">
        <f t="shared" si="324"/>
        <v>0</v>
      </c>
      <c r="P229" s="112"/>
    </row>
    <row r="230" spans="1:16" x14ac:dyDescent="0.25">
      <c r="A230" s="97">
        <v>6000</v>
      </c>
      <c r="B230" s="97" t="s">
        <v>210</v>
      </c>
      <c r="C230" s="98">
        <f t="shared" si="308"/>
        <v>1000</v>
      </c>
      <c r="D230" s="223">
        <f>D231+D251+D259</f>
        <v>0</v>
      </c>
      <c r="E230" s="437">
        <f t="shared" ref="E230:F230" si="325">E231+E251+E259</f>
        <v>0</v>
      </c>
      <c r="F230" s="438">
        <f t="shared" si="325"/>
        <v>0</v>
      </c>
      <c r="G230" s="223">
        <f>G231+G251+G259</f>
        <v>0</v>
      </c>
      <c r="H230" s="255">
        <f t="shared" ref="H230:I230" si="326">H231+H251+H259</f>
        <v>0</v>
      </c>
      <c r="I230" s="100">
        <f t="shared" si="326"/>
        <v>0</v>
      </c>
      <c r="J230" s="255">
        <f>J231+J251+J259</f>
        <v>1000</v>
      </c>
      <c r="K230" s="99">
        <f t="shared" ref="K230:L230" si="327">K231+K251+K259</f>
        <v>0</v>
      </c>
      <c r="L230" s="100">
        <f t="shared" si="327"/>
        <v>1000</v>
      </c>
      <c r="M230" s="98">
        <f>M231+M251+M259</f>
        <v>0</v>
      </c>
      <c r="N230" s="99">
        <f t="shared" ref="N230:O230" si="328">N231+N251+N259</f>
        <v>0</v>
      </c>
      <c r="O230" s="100">
        <f t="shared" si="328"/>
        <v>0</v>
      </c>
      <c r="P230" s="339"/>
    </row>
    <row r="231" spans="1:16" ht="14.25" hidden="1" customHeight="1" x14ac:dyDescent="0.25">
      <c r="A231" s="65">
        <v>6200</v>
      </c>
      <c r="B231" s="121" t="s">
        <v>211</v>
      </c>
      <c r="C231" s="126">
        <f t="shared" si="308"/>
        <v>0</v>
      </c>
      <c r="D231" s="232">
        <f>SUM(D232,D233,D235,D238,D244,D245,D246)</f>
        <v>0</v>
      </c>
      <c r="E231" s="451">
        <f t="shared" ref="E231:F231" si="329">SUM(E232,E233,E235,E238,E244,E245,E246)</f>
        <v>0</v>
      </c>
      <c r="F231" s="452">
        <f t="shared" si="329"/>
        <v>0</v>
      </c>
      <c r="G231" s="232">
        <f>SUM(G232,G233,G235,G238,G244,G245,G246)</f>
        <v>0</v>
      </c>
      <c r="H231" s="262">
        <f t="shared" ref="H231:I231" si="330">SUM(H232,H233,H235,H238,H244,H245,H246)</f>
        <v>0</v>
      </c>
      <c r="I231" s="287">
        <f t="shared" si="330"/>
        <v>0</v>
      </c>
      <c r="J231" s="262">
        <f>SUM(J232,J233,J235,J238,J244,J245,J246)</f>
        <v>0</v>
      </c>
      <c r="K231" s="127">
        <f t="shared" ref="K231:L231" si="331">SUM(K232,K233,K235,K238,K244,K245,K246)</f>
        <v>0</v>
      </c>
      <c r="L231" s="287">
        <f t="shared" si="331"/>
        <v>0</v>
      </c>
      <c r="M231" s="126">
        <f>SUM(M232,M233,M235,M238,M244,M245,M246)</f>
        <v>0</v>
      </c>
      <c r="N231" s="127">
        <f t="shared" ref="N231:O231" si="332">SUM(N232,N233,N235,N238,N244,N245,N246)</f>
        <v>0</v>
      </c>
      <c r="O231" s="287">
        <f t="shared" si="332"/>
        <v>0</v>
      </c>
      <c r="P231" s="340"/>
    </row>
    <row r="232" spans="1:16" ht="24" hidden="1" x14ac:dyDescent="0.25">
      <c r="A232" s="114">
        <v>6220</v>
      </c>
      <c r="B232" s="48" t="s">
        <v>212</v>
      </c>
      <c r="C232" s="49">
        <f t="shared" si="308"/>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308"/>
        <v>0</v>
      </c>
      <c r="D233" s="227">
        <f t="shared" ref="D233:O233" si="333">SUM(D234)</f>
        <v>0</v>
      </c>
      <c r="E233" s="445">
        <f t="shared" si="333"/>
        <v>0</v>
      </c>
      <c r="F233" s="401">
        <f t="shared" si="333"/>
        <v>0</v>
      </c>
      <c r="G233" s="227">
        <f t="shared" si="333"/>
        <v>0</v>
      </c>
      <c r="H233" s="117">
        <f t="shared" si="333"/>
        <v>0</v>
      </c>
      <c r="I233" s="110">
        <f t="shared" si="333"/>
        <v>0</v>
      </c>
      <c r="J233" s="117">
        <f t="shared" si="333"/>
        <v>0</v>
      </c>
      <c r="K233" s="109">
        <f t="shared" si="333"/>
        <v>0</v>
      </c>
      <c r="L233" s="110">
        <f t="shared" si="333"/>
        <v>0</v>
      </c>
      <c r="M233" s="54">
        <f t="shared" si="333"/>
        <v>0</v>
      </c>
      <c r="N233" s="109">
        <f t="shared" si="333"/>
        <v>0</v>
      </c>
      <c r="O233" s="110">
        <f t="shared" si="333"/>
        <v>0</v>
      </c>
      <c r="P233" s="107"/>
    </row>
    <row r="234" spans="1:16" ht="24" hidden="1" x14ac:dyDescent="0.25">
      <c r="A234" s="38">
        <v>6239</v>
      </c>
      <c r="B234" s="48" t="s">
        <v>214</v>
      </c>
      <c r="C234" s="54">
        <f t="shared" si="308"/>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308"/>
        <v>0</v>
      </c>
      <c r="D235" s="227">
        <f>SUM(D236:D237)</f>
        <v>0</v>
      </c>
      <c r="E235" s="445">
        <f t="shared" ref="E235:F235" si="334">SUM(E236:E237)</f>
        <v>0</v>
      </c>
      <c r="F235" s="401">
        <f t="shared" si="334"/>
        <v>0</v>
      </c>
      <c r="G235" s="227">
        <f>SUM(G236:G237)</f>
        <v>0</v>
      </c>
      <c r="H235" s="117">
        <f t="shared" ref="H235:I235" si="335">SUM(H236:H237)</f>
        <v>0</v>
      </c>
      <c r="I235" s="110">
        <f t="shared" si="335"/>
        <v>0</v>
      </c>
      <c r="J235" s="117">
        <f>SUM(J236:J237)</f>
        <v>0</v>
      </c>
      <c r="K235" s="109">
        <f t="shared" ref="K235:L235" si="336">SUM(K236:K237)</f>
        <v>0</v>
      </c>
      <c r="L235" s="110">
        <f t="shared" si="336"/>
        <v>0</v>
      </c>
      <c r="M235" s="54">
        <f>SUM(M236:M237)</f>
        <v>0</v>
      </c>
      <c r="N235" s="109">
        <f t="shared" ref="N235:O235" si="337">SUM(N236:N237)</f>
        <v>0</v>
      </c>
      <c r="O235" s="110">
        <f t="shared" si="337"/>
        <v>0</v>
      </c>
      <c r="P235" s="107"/>
    </row>
    <row r="236" spans="1:16" hidden="1" x14ac:dyDescent="0.25">
      <c r="A236" s="38">
        <v>6241</v>
      </c>
      <c r="B236" s="53" t="s">
        <v>216</v>
      </c>
      <c r="C236" s="54">
        <f t="shared" si="308"/>
        <v>0</v>
      </c>
      <c r="D236" s="226"/>
      <c r="E236" s="444"/>
      <c r="F236" s="401">
        <f t="shared" ref="F236:F237" si="338">D236+E236</f>
        <v>0</v>
      </c>
      <c r="G236" s="226"/>
      <c r="H236" s="257"/>
      <c r="I236" s="110">
        <f t="shared" ref="I236:I237" si="339">G236+H236</f>
        <v>0</v>
      </c>
      <c r="J236" s="257"/>
      <c r="K236" s="56"/>
      <c r="L236" s="110">
        <f t="shared" ref="L236:L237" si="340">J236+K236</f>
        <v>0</v>
      </c>
      <c r="M236" s="317"/>
      <c r="N236" s="56"/>
      <c r="O236" s="110">
        <f t="shared" ref="O236:O237" si="341">M236+N236</f>
        <v>0</v>
      </c>
      <c r="P236" s="107"/>
    </row>
    <row r="237" spans="1:16" hidden="1" x14ac:dyDescent="0.25">
      <c r="A237" s="38">
        <v>6242</v>
      </c>
      <c r="B237" s="53" t="s">
        <v>217</v>
      </c>
      <c r="C237" s="54">
        <f t="shared" si="308"/>
        <v>0</v>
      </c>
      <c r="D237" s="226"/>
      <c r="E237" s="444"/>
      <c r="F237" s="401">
        <f t="shared" si="338"/>
        <v>0</v>
      </c>
      <c r="G237" s="226"/>
      <c r="H237" s="257"/>
      <c r="I237" s="110">
        <f t="shared" si="339"/>
        <v>0</v>
      </c>
      <c r="J237" s="257"/>
      <c r="K237" s="56"/>
      <c r="L237" s="110">
        <f t="shared" si="340"/>
        <v>0</v>
      </c>
      <c r="M237" s="317"/>
      <c r="N237" s="56"/>
      <c r="O237" s="110">
        <f t="shared" si="341"/>
        <v>0</v>
      </c>
      <c r="P237" s="107"/>
    </row>
    <row r="238" spans="1:16" ht="25.5" hidden="1" customHeight="1" x14ac:dyDescent="0.25">
      <c r="A238" s="108">
        <v>6250</v>
      </c>
      <c r="B238" s="53" t="s">
        <v>218</v>
      </c>
      <c r="C238" s="54">
        <f t="shared" si="308"/>
        <v>0</v>
      </c>
      <c r="D238" s="227">
        <f>SUM(D239:D243)</f>
        <v>0</v>
      </c>
      <c r="E238" s="445">
        <f t="shared" ref="E238:F238" si="342">SUM(E239:E243)</f>
        <v>0</v>
      </c>
      <c r="F238" s="401">
        <f t="shared" si="342"/>
        <v>0</v>
      </c>
      <c r="G238" s="227">
        <f>SUM(G239:G243)</f>
        <v>0</v>
      </c>
      <c r="H238" s="117">
        <f t="shared" ref="H238:I238" si="343">SUM(H239:H243)</f>
        <v>0</v>
      </c>
      <c r="I238" s="110">
        <f t="shared" si="343"/>
        <v>0</v>
      </c>
      <c r="J238" s="117">
        <f>SUM(J239:J243)</f>
        <v>0</v>
      </c>
      <c r="K238" s="109">
        <f t="shared" ref="K238:L238" si="344">SUM(K239:K243)</f>
        <v>0</v>
      </c>
      <c r="L238" s="110">
        <f t="shared" si="344"/>
        <v>0</v>
      </c>
      <c r="M238" s="54">
        <f>SUM(M239:M243)</f>
        <v>0</v>
      </c>
      <c r="N238" s="109">
        <f t="shared" ref="N238:O238" si="345">SUM(N239:N243)</f>
        <v>0</v>
      </c>
      <c r="O238" s="110">
        <f t="shared" si="345"/>
        <v>0</v>
      </c>
      <c r="P238" s="107"/>
    </row>
    <row r="239" spans="1:16" ht="14.25" hidden="1" customHeight="1" x14ac:dyDescent="0.25">
      <c r="A239" s="38">
        <v>6252</v>
      </c>
      <c r="B239" s="53" t="s">
        <v>219</v>
      </c>
      <c r="C239" s="54">
        <f t="shared" si="308"/>
        <v>0</v>
      </c>
      <c r="D239" s="226"/>
      <c r="E239" s="444"/>
      <c r="F239" s="401">
        <f t="shared" ref="F239:F245" si="346">D239+E239</f>
        <v>0</v>
      </c>
      <c r="G239" s="226"/>
      <c r="H239" s="257"/>
      <c r="I239" s="110">
        <f t="shared" ref="I239:I245" si="347">G239+H239</f>
        <v>0</v>
      </c>
      <c r="J239" s="257"/>
      <c r="K239" s="56"/>
      <c r="L239" s="110">
        <f t="shared" ref="L239:L245" si="348">J239+K239</f>
        <v>0</v>
      </c>
      <c r="M239" s="317"/>
      <c r="N239" s="56"/>
      <c r="O239" s="110">
        <f t="shared" ref="O239:O245" si="349">M239+N239</f>
        <v>0</v>
      </c>
      <c r="P239" s="107"/>
    </row>
    <row r="240" spans="1:16" ht="14.25" hidden="1" customHeight="1" x14ac:dyDescent="0.25">
      <c r="A240" s="38">
        <v>6253</v>
      </c>
      <c r="B240" s="53" t="s">
        <v>220</v>
      </c>
      <c r="C240" s="54">
        <f t="shared" si="308"/>
        <v>0</v>
      </c>
      <c r="D240" s="226"/>
      <c r="E240" s="444"/>
      <c r="F240" s="401">
        <f t="shared" si="346"/>
        <v>0</v>
      </c>
      <c r="G240" s="226"/>
      <c r="H240" s="257"/>
      <c r="I240" s="110">
        <f t="shared" si="347"/>
        <v>0</v>
      </c>
      <c r="J240" s="257"/>
      <c r="K240" s="56"/>
      <c r="L240" s="110">
        <f t="shared" si="348"/>
        <v>0</v>
      </c>
      <c r="M240" s="317"/>
      <c r="N240" s="56"/>
      <c r="O240" s="110">
        <f t="shared" si="349"/>
        <v>0</v>
      </c>
      <c r="P240" s="107"/>
    </row>
    <row r="241" spans="1:16" ht="24" hidden="1" x14ac:dyDescent="0.25">
      <c r="A241" s="38">
        <v>6254</v>
      </c>
      <c r="B241" s="53" t="s">
        <v>221</v>
      </c>
      <c r="C241" s="54">
        <f t="shared" si="308"/>
        <v>0</v>
      </c>
      <c r="D241" s="226"/>
      <c r="E241" s="444"/>
      <c r="F241" s="401">
        <f t="shared" si="346"/>
        <v>0</v>
      </c>
      <c r="G241" s="226"/>
      <c r="H241" s="257"/>
      <c r="I241" s="110">
        <f t="shared" si="347"/>
        <v>0</v>
      </c>
      <c r="J241" s="257"/>
      <c r="K241" s="56"/>
      <c r="L241" s="110">
        <f t="shared" si="348"/>
        <v>0</v>
      </c>
      <c r="M241" s="317"/>
      <c r="N241" s="56"/>
      <c r="O241" s="110">
        <f t="shared" si="349"/>
        <v>0</v>
      </c>
      <c r="P241" s="107"/>
    </row>
    <row r="242" spans="1:16" ht="24" hidden="1" x14ac:dyDescent="0.25">
      <c r="A242" s="38">
        <v>6255</v>
      </c>
      <c r="B242" s="53" t="s">
        <v>222</v>
      </c>
      <c r="C242" s="54">
        <f t="shared" si="308"/>
        <v>0</v>
      </c>
      <c r="D242" s="226"/>
      <c r="E242" s="444"/>
      <c r="F242" s="401">
        <f t="shared" si="346"/>
        <v>0</v>
      </c>
      <c r="G242" s="226"/>
      <c r="H242" s="257"/>
      <c r="I242" s="110">
        <f t="shared" si="347"/>
        <v>0</v>
      </c>
      <c r="J242" s="257"/>
      <c r="K242" s="56"/>
      <c r="L242" s="110">
        <f t="shared" si="348"/>
        <v>0</v>
      </c>
      <c r="M242" s="317"/>
      <c r="N242" s="56"/>
      <c r="O242" s="110">
        <f t="shared" si="349"/>
        <v>0</v>
      </c>
      <c r="P242" s="107"/>
    </row>
    <row r="243" spans="1:16" hidden="1" x14ac:dyDescent="0.25">
      <c r="A243" s="38">
        <v>6259</v>
      </c>
      <c r="B243" s="53" t="s">
        <v>223</v>
      </c>
      <c r="C243" s="54">
        <f t="shared" si="308"/>
        <v>0</v>
      </c>
      <c r="D243" s="226"/>
      <c r="E243" s="444"/>
      <c r="F243" s="401">
        <f t="shared" si="346"/>
        <v>0</v>
      </c>
      <c r="G243" s="226"/>
      <c r="H243" s="257"/>
      <c r="I243" s="110">
        <f t="shared" si="347"/>
        <v>0</v>
      </c>
      <c r="J243" s="257"/>
      <c r="K243" s="56"/>
      <c r="L243" s="110">
        <f t="shared" si="348"/>
        <v>0</v>
      </c>
      <c r="M243" s="317"/>
      <c r="N243" s="56"/>
      <c r="O243" s="110">
        <f t="shared" si="349"/>
        <v>0</v>
      </c>
      <c r="P243" s="107"/>
    </row>
    <row r="244" spans="1:16" ht="24" hidden="1" x14ac:dyDescent="0.25">
      <c r="A244" s="108">
        <v>6260</v>
      </c>
      <c r="B244" s="53" t="s">
        <v>224</v>
      </c>
      <c r="C244" s="54">
        <f t="shared" si="308"/>
        <v>0</v>
      </c>
      <c r="D244" s="226"/>
      <c r="E244" s="444"/>
      <c r="F244" s="401">
        <f t="shared" si="346"/>
        <v>0</v>
      </c>
      <c r="G244" s="226"/>
      <c r="H244" s="257"/>
      <c r="I244" s="110">
        <f t="shared" si="347"/>
        <v>0</v>
      </c>
      <c r="J244" s="257"/>
      <c r="K244" s="56"/>
      <c r="L244" s="110">
        <f t="shared" si="348"/>
        <v>0</v>
      </c>
      <c r="M244" s="317"/>
      <c r="N244" s="56"/>
      <c r="O244" s="110">
        <f t="shared" si="349"/>
        <v>0</v>
      </c>
      <c r="P244" s="107"/>
    </row>
    <row r="245" spans="1:16" hidden="1" x14ac:dyDescent="0.25">
      <c r="A245" s="108">
        <v>6270</v>
      </c>
      <c r="B245" s="53" t="s">
        <v>225</v>
      </c>
      <c r="C245" s="54">
        <f t="shared" si="308"/>
        <v>0</v>
      </c>
      <c r="D245" s="226"/>
      <c r="E245" s="444"/>
      <c r="F245" s="401">
        <f t="shared" si="346"/>
        <v>0</v>
      </c>
      <c r="G245" s="226"/>
      <c r="H245" s="257"/>
      <c r="I245" s="110">
        <f t="shared" si="347"/>
        <v>0</v>
      </c>
      <c r="J245" s="257"/>
      <c r="K245" s="56"/>
      <c r="L245" s="110">
        <f t="shared" si="348"/>
        <v>0</v>
      </c>
      <c r="M245" s="317"/>
      <c r="N245" s="56"/>
      <c r="O245" s="110">
        <f t="shared" si="349"/>
        <v>0</v>
      </c>
      <c r="P245" s="107"/>
    </row>
    <row r="246" spans="1:16" ht="24" hidden="1" x14ac:dyDescent="0.25">
      <c r="A246" s="114">
        <v>6290</v>
      </c>
      <c r="B246" s="48" t="s">
        <v>226</v>
      </c>
      <c r="C246" s="123">
        <f t="shared" si="308"/>
        <v>0</v>
      </c>
      <c r="D246" s="229">
        <f>SUM(D247:D250)</f>
        <v>0</v>
      </c>
      <c r="E246" s="447">
        <f t="shared" ref="E246:F246" si="350">SUM(E247:E250)</f>
        <v>0</v>
      </c>
      <c r="F246" s="443">
        <f t="shared" si="350"/>
        <v>0</v>
      </c>
      <c r="G246" s="229">
        <f t="shared" ref="G246:M246" si="351">SUM(G247:G250)</f>
        <v>0</v>
      </c>
      <c r="H246" s="259">
        <f t="shared" ref="H246:I246" si="352">SUM(H247:H250)</f>
        <v>0</v>
      </c>
      <c r="I246" s="116">
        <f t="shared" si="352"/>
        <v>0</v>
      </c>
      <c r="J246" s="259">
        <f t="shared" si="351"/>
        <v>0</v>
      </c>
      <c r="K246" s="115">
        <f t="shared" ref="K246:L246" si="353">SUM(K247:K250)</f>
        <v>0</v>
      </c>
      <c r="L246" s="116">
        <f t="shared" si="353"/>
        <v>0</v>
      </c>
      <c r="M246" s="123">
        <f t="shared" si="351"/>
        <v>0</v>
      </c>
      <c r="N246" s="298">
        <f t="shared" ref="N246:O246" si="354">SUM(N247:N250)</f>
        <v>0</v>
      </c>
      <c r="O246" s="303">
        <f t="shared" si="354"/>
        <v>0</v>
      </c>
      <c r="P246" s="154"/>
    </row>
    <row r="247" spans="1:16" hidden="1" x14ac:dyDescent="0.25">
      <c r="A247" s="38">
        <v>6291</v>
      </c>
      <c r="B247" s="53" t="s">
        <v>227</v>
      </c>
      <c r="C247" s="54">
        <f t="shared" si="308"/>
        <v>0</v>
      </c>
      <c r="D247" s="226"/>
      <c r="E247" s="444"/>
      <c r="F247" s="401">
        <f t="shared" ref="F247:F250" si="355">D247+E247</f>
        <v>0</v>
      </c>
      <c r="G247" s="226"/>
      <c r="H247" s="257"/>
      <c r="I247" s="110">
        <f t="shared" ref="I247:I250" si="356">G247+H247</f>
        <v>0</v>
      </c>
      <c r="J247" s="257"/>
      <c r="K247" s="56"/>
      <c r="L247" s="110">
        <f t="shared" ref="L247:L250" si="357">J247+K247</f>
        <v>0</v>
      </c>
      <c r="M247" s="317"/>
      <c r="N247" s="56"/>
      <c r="O247" s="110">
        <f t="shared" ref="O247:O250" si="358">M247+N247</f>
        <v>0</v>
      </c>
      <c r="P247" s="107"/>
    </row>
    <row r="248" spans="1:16" hidden="1" x14ac:dyDescent="0.25">
      <c r="A248" s="38">
        <v>6292</v>
      </c>
      <c r="B248" s="53" t="s">
        <v>228</v>
      </c>
      <c r="C248" s="54">
        <f t="shared" si="308"/>
        <v>0</v>
      </c>
      <c r="D248" s="226"/>
      <c r="E248" s="444"/>
      <c r="F248" s="401">
        <f t="shared" si="355"/>
        <v>0</v>
      </c>
      <c r="G248" s="226"/>
      <c r="H248" s="257"/>
      <c r="I248" s="110">
        <f t="shared" si="356"/>
        <v>0</v>
      </c>
      <c r="J248" s="257"/>
      <c r="K248" s="56"/>
      <c r="L248" s="110">
        <f t="shared" si="357"/>
        <v>0</v>
      </c>
      <c r="M248" s="317"/>
      <c r="N248" s="56"/>
      <c r="O248" s="110">
        <f t="shared" si="358"/>
        <v>0</v>
      </c>
      <c r="P248" s="107"/>
    </row>
    <row r="249" spans="1:16" ht="72" hidden="1" x14ac:dyDescent="0.25">
      <c r="A249" s="38">
        <v>6296</v>
      </c>
      <c r="B249" s="53" t="s">
        <v>229</v>
      </c>
      <c r="C249" s="54">
        <f t="shared" si="308"/>
        <v>0</v>
      </c>
      <c r="D249" s="226"/>
      <c r="E249" s="444"/>
      <c r="F249" s="401">
        <f t="shared" si="355"/>
        <v>0</v>
      </c>
      <c r="G249" s="226"/>
      <c r="H249" s="257"/>
      <c r="I249" s="110">
        <f t="shared" si="356"/>
        <v>0</v>
      </c>
      <c r="J249" s="257"/>
      <c r="K249" s="56"/>
      <c r="L249" s="110">
        <f t="shared" si="357"/>
        <v>0</v>
      </c>
      <c r="M249" s="317"/>
      <c r="N249" s="56"/>
      <c r="O249" s="110">
        <f t="shared" si="358"/>
        <v>0</v>
      </c>
      <c r="P249" s="107"/>
    </row>
    <row r="250" spans="1:16" ht="39.75" hidden="1" customHeight="1" x14ac:dyDescent="0.25">
      <c r="A250" s="38">
        <v>6299</v>
      </c>
      <c r="B250" s="53" t="s">
        <v>230</v>
      </c>
      <c r="C250" s="54">
        <f t="shared" si="308"/>
        <v>0</v>
      </c>
      <c r="D250" s="226"/>
      <c r="E250" s="444"/>
      <c r="F250" s="401">
        <f t="shared" si="355"/>
        <v>0</v>
      </c>
      <c r="G250" s="226"/>
      <c r="H250" s="257"/>
      <c r="I250" s="110">
        <f t="shared" si="356"/>
        <v>0</v>
      </c>
      <c r="J250" s="257"/>
      <c r="K250" s="56"/>
      <c r="L250" s="110">
        <f t="shared" si="357"/>
        <v>0</v>
      </c>
      <c r="M250" s="317"/>
      <c r="N250" s="56"/>
      <c r="O250" s="110">
        <f t="shared" si="358"/>
        <v>0</v>
      </c>
      <c r="P250" s="107"/>
    </row>
    <row r="251" spans="1:16" hidden="1" x14ac:dyDescent="0.25">
      <c r="A251" s="41">
        <v>6300</v>
      </c>
      <c r="B251" s="101" t="s">
        <v>231</v>
      </c>
      <c r="C251" s="42">
        <f t="shared" si="308"/>
        <v>0</v>
      </c>
      <c r="D251" s="224">
        <f>SUM(D252,D257,D258)</f>
        <v>0</v>
      </c>
      <c r="E251" s="439">
        <f t="shared" ref="E251:F251" si="359">SUM(E252,E257,E258)</f>
        <v>0</v>
      </c>
      <c r="F251" s="406">
        <f t="shared" si="359"/>
        <v>0</v>
      </c>
      <c r="G251" s="224">
        <f t="shared" ref="G251:M251" si="360">SUM(G252,G257,G258)</f>
        <v>0</v>
      </c>
      <c r="H251" s="102">
        <f t="shared" ref="H251:I251" si="361">SUM(H252,H257,H258)</f>
        <v>0</v>
      </c>
      <c r="I251" s="113">
        <f t="shared" si="361"/>
        <v>0</v>
      </c>
      <c r="J251" s="102">
        <f t="shared" si="360"/>
        <v>0</v>
      </c>
      <c r="K251" s="46">
        <f t="shared" ref="K251:L251" si="362">SUM(K252,K257,K258)</f>
        <v>0</v>
      </c>
      <c r="L251" s="113">
        <f t="shared" si="362"/>
        <v>0</v>
      </c>
      <c r="M251" s="162">
        <f t="shared" si="360"/>
        <v>0</v>
      </c>
      <c r="N251" s="163">
        <f t="shared" ref="N251:O251" si="363">SUM(N252,N257,N258)</f>
        <v>0</v>
      </c>
      <c r="O251" s="164">
        <f t="shared" si="363"/>
        <v>0</v>
      </c>
      <c r="P251" s="341"/>
    </row>
    <row r="252" spans="1:16" ht="24" hidden="1" x14ac:dyDescent="0.25">
      <c r="A252" s="114">
        <v>6320</v>
      </c>
      <c r="B252" s="48" t="s">
        <v>303</v>
      </c>
      <c r="C252" s="123">
        <f t="shared" si="308"/>
        <v>0</v>
      </c>
      <c r="D252" s="229">
        <f>SUM(D253:D256)</f>
        <v>0</v>
      </c>
      <c r="E252" s="447">
        <f t="shared" ref="E252:F252" si="364">SUM(E253:E256)</f>
        <v>0</v>
      </c>
      <c r="F252" s="443">
        <f t="shared" si="364"/>
        <v>0</v>
      </c>
      <c r="G252" s="229">
        <f t="shared" ref="G252:M252" si="365">SUM(G253:G256)</f>
        <v>0</v>
      </c>
      <c r="H252" s="259">
        <f t="shared" ref="H252:I252" si="366">SUM(H253:H256)</f>
        <v>0</v>
      </c>
      <c r="I252" s="116">
        <f t="shared" si="366"/>
        <v>0</v>
      </c>
      <c r="J252" s="259">
        <f t="shared" si="365"/>
        <v>0</v>
      </c>
      <c r="K252" s="115">
        <f t="shared" ref="K252:L252" si="367">SUM(K253:K256)</f>
        <v>0</v>
      </c>
      <c r="L252" s="116">
        <f t="shared" si="367"/>
        <v>0</v>
      </c>
      <c r="M252" s="49">
        <f t="shared" si="365"/>
        <v>0</v>
      </c>
      <c r="N252" s="115">
        <f t="shared" ref="N252:O252" si="368">SUM(N253:N256)</f>
        <v>0</v>
      </c>
      <c r="O252" s="116">
        <f t="shared" si="368"/>
        <v>0</v>
      </c>
      <c r="P252" s="106"/>
    </row>
    <row r="253" spans="1:16" hidden="1" x14ac:dyDescent="0.25">
      <c r="A253" s="38">
        <v>6322</v>
      </c>
      <c r="B253" s="53" t="s">
        <v>232</v>
      </c>
      <c r="C253" s="54">
        <f t="shared" si="308"/>
        <v>0</v>
      </c>
      <c r="D253" s="226"/>
      <c r="E253" s="444"/>
      <c r="F253" s="401">
        <f t="shared" ref="F253:F258" si="369">D253+E253</f>
        <v>0</v>
      </c>
      <c r="G253" s="226"/>
      <c r="H253" s="257"/>
      <c r="I253" s="110">
        <f t="shared" ref="I253:I258" si="370">G253+H253</f>
        <v>0</v>
      </c>
      <c r="J253" s="257"/>
      <c r="K253" s="56"/>
      <c r="L253" s="110">
        <f t="shared" ref="L253:L258" si="371">J253+K253</f>
        <v>0</v>
      </c>
      <c r="M253" s="317"/>
      <c r="N253" s="56"/>
      <c r="O253" s="110">
        <f t="shared" ref="O253:O258" si="372">M253+N253</f>
        <v>0</v>
      </c>
      <c r="P253" s="107"/>
    </row>
    <row r="254" spans="1:16" ht="24" hidden="1" x14ac:dyDescent="0.25">
      <c r="A254" s="38">
        <v>6323</v>
      </c>
      <c r="B254" s="53" t="s">
        <v>233</v>
      </c>
      <c r="C254" s="54">
        <f t="shared" si="308"/>
        <v>0</v>
      </c>
      <c r="D254" s="226"/>
      <c r="E254" s="444"/>
      <c r="F254" s="401">
        <f t="shared" si="369"/>
        <v>0</v>
      </c>
      <c r="G254" s="226"/>
      <c r="H254" s="257"/>
      <c r="I254" s="110">
        <f t="shared" si="370"/>
        <v>0</v>
      </c>
      <c r="J254" s="257"/>
      <c r="K254" s="56"/>
      <c r="L254" s="110">
        <f t="shared" si="371"/>
        <v>0</v>
      </c>
      <c r="M254" s="317"/>
      <c r="N254" s="56"/>
      <c r="O254" s="110">
        <f t="shared" si="372"/>
        <v>0</v>
      </c>
      <c r="P254" s="107"/>
    </row>
    <row r="255" spans="1:16" ht="24" hidden="1" x14ac:dyDescent="0.25">
      <c r="A255" s="38">
        <v>6324</v>
      </c>
      <c r="B255" s="53" t="s">
        <v>287</v>
      </c>
      <c r="C255" s="54">
        <f t="shared" si="308"/>
        <v>0</v>
      </c>
      <c r="D255" s="226"/>
      <c r="E255" s="444"/>
      <c r="F255" s="401">
        <f t="shared" si="369"/>
        <v>0</v>
      </c>
      <c r="G255" s="226"/>
      <c r="H255" s="257"/>
      <c r="I255" s="110">
        <f t="shared" si="370"/>
        <v>0</v>
      </c>
      <c r="J255" s="257"/>
      <c r="K255" s="56"/>
      <c r="L255" s="110">
        <f t="shared" si="371"/>
        <v>0</v>
      </c>
      <c r="M255" s="317"/>
      <c r="N255" s="56"/>
      <c r="O255" s="110">
        <f t="shared" si="372"/>
        <v>0</v>
      </c>
      <c r="P255" s="107"/>
    </row>
    <row r="256" spans="1:16" hidden="1" x14ac:dyDescent="0.25">
      <c r="A256" s="33">
        <v>6329</v>
      </c>
      <c r="B256" s="48" t="s">
        <v>288</v>
      </c>
      <c r="C256" s="49">
        <f t="shared" si="308"/>
        <v>0</v>
      </c>
      <c r="D256" s="225"/>
      <c r="E256" s="442"/>
      <c r="F256" s="443">
        <f t="shared" si="369"/>
        <v>0</v>
      </c>
      <c r="G256" s="225"/>
      <c r="H256" s="256"/>
      <c r="I256" s="116">
        <f t="shared" si="370"/>
        <v>0</v>
      </c>
      <c r="J256" s="256"/>
      <c r="K256" s="51"/>
      <c r="L256" s="116">
        <f t="shared" si="371"/>
        <v>0</v>
      </c>
      <c r="M256" s="316"/>
      <c r="N256" s="51"/>
      <c r="O256" s="116">
        <f t="shared" si="372"/>
        <v>0</v>
      </c>
      <c r="P256" s="106"/>
    </row>
    <row r="257" spans="1:16" ht="24" hidden="1" x14ac:dyDescent="0.25">
      <c r="A257" s="139">
        <v>6330</v>
      </c>
      <c r="B257" s="140" t="s">
        <v>234</v>
      </c>
      <c r="C257" s="123">
        <f t="shared" si="308"/>
        <v>0</v>
      </c>
      <c r="D257" s="231"/>
      <c r="E257" s="449"/>
      <c r="F257" s="450">
        <f t="shared" si="369"/>
        <v>0</v>
      </c>
      <c r="G257" s="231"/>
      <c r="H257" s="261"/>
      <c r="I257" s="303">
        <f t="shared" si="370"/>
        <v>0</v>
      </c>
      <c r="J257" s="261"/>
      <c r="K257" s="125"/>
      <c r="L257" s="303">
        <f t="shared" si="371"/>
        <v>0</v>
      </c>
      <c r="M257" s="320"/>
      <c r="N257" s="125"/>
      <c r="O257" s="303">
        <f t="shared" si="372"/>
        <v>0</v>
      </c>
      <c r="P257" s="154"/>
    </row>
    <row r="258" spans="1:16" hidden="1" x14ac:dyDescent="0.25">
      <c r="A258" s="108">
        <v>6360</v>
      </c>
      <c r="B258" s="53" t="s">
        <v>235</v>
      </c>
      <c r="C258" s="54">
        <f t="shared" si="308"/>
        <v>0</v>
      </c>
      <c r="D258" s="226"/>
      <c r="E258" s="444"/>
      <c r="F258" s="401">
        <f t="shared" si="369"/>
        <v>0</v>
      </c>
      <c r="G258" s="226"/>
      <c r="H258" s="257"/>
      <c r="I258" s="110">
        <f t="shared" si="370"/>
        <v>0</v>
      </c>
      <c r="J258" s="257"/>
      <c r="K258" s="56"/>
      <c r="L258" s="110">
        <f t="shared" si="371"/>
        <v>0</v>
      </c>
      <c r="M258" s="317"/>
      <c r="N258" s="56"/>
      <c r="O258" s="110">
        <f t="shared" si="372"/>
        <v>0</v>
      </c>
      <c r="P258" s="107"/>
    </row>
    <row r="259" spans="1:16" ht="36" x14ac:dyDescent="0.25">
      <c r="A259" s="41">
        <v>6400</v>
      </c>
      <c r="B259" s="101" t="s">
        <v>236</v>
      </c>
      <c r="C259" s="42">
        <f t="shared" si="308"/>
        <v>1000</v>
      </c>
      <c r="D259" s="224">
        <f>SUM(D260,D264)</f>
        <v>0</v>
      </c>
      <c r="E259" s="439">
        <f t="shared" ref="E259:F259" si="373">SUM(E260,E264)</f>
        <v>0</v>
      </c>
      <c r="F259" s="406">
        <f t="shared" si="373"/>
        <v>0</v>
      </c>
      <c r="G259" s="224">
        <f t="shared" ref="G259:M259" si="374">SUM(G260,G264)</f>
        <v>0</v>
      </c>
      <c r="H259" s="102">
        <f t="shared" ref="H259:I259" si="375">SUM(H260,H264)</f>
        <v>0</v>
      </c>
      <c r="I259" s="113">
        <f t="shared" si="375"/>
        <v>0</v>
      </c>
      <c r="J259" s="102">
        <f t="shared" si="374"/>
        <v>1000</v>
      </c>
      <c r="K259" s="46">
        <f t="shared" ref="K259:L259" si="376">SUM(K260,K264)</f>
        <v>0</v>
      </c>
      <c r="L259" s="113">
        <f t="shared" si="376"/>
        <v>1000</v>
      </c>
      <c r="M259" s="162">
        <f t="shared" si="374"/>
        <v>0</v>
      </c>
      <c r="N259" s="163">
        <f t="shared" ref="N259:O259" si="377">SUM(N260,N264)</f>
        <v>0</v>
      </c>
      <c r="O259" s="164">
        <f t="shared" si="377"/>
        <v>0</v>
      </c>
      <c r="P259" s="341"/>
    </row>
    <row r="260" spans="1:16" ht="24" hidden="1" x14ac:dyDescent="0.25">
      <c r="A260" s="114">
        <v>6410</v>
      </c>
      <c r="B260" s="48" t="s">
        <v>237</v>
      </c>
      <c r="C260" s="49">
        <f t="shared" si="308"/>
        <v>0</v>
      </c>
      <c r="D260" s="229">
        <f>SUM(D261:D263)</f>
        <v>0</v>
      </c>
      <c r="E260" s="447">
        <f t="shared" ref="E260:F260" si="378">SUM(E261:E263)</f>
        <v>0</v>
      </c>
      <c r="F260" s="443">
        <f t="shared" si="378"/>
        <v>0</v>
      </c>
      <c r="G260" s="229">
        <f t="shared" ref="G260:M260" si="379">SUM(G261:G263)</f>
        <v>0</v>
      </c>
      <c r="H260" s="259">
        <f t="shared" ref="H260:I260" si="380">SUM(H261:H263)</f>
        <v>0</v>
      </c>
      <c r="I260" s="116">
        <f t="shared" si="380"/>
        <v>0</v>
      </c>
      <c r="J260" s="259">
        <f t="shared" si="379"/>
        <v>0</v>
      </c>
      <c r="K260" s="115">
        <f t="shared" ref="K260:L260" si="381">SUM(K261:K263)</f>
        <v>0</v>
      </c>
      <c r="L260" s="116">
        <f t="shared" si="381"/>
        <v>0</v>
      </c>
      <c r="M260" s="60">
        <f t="shared" si="379"/>
        <v>0</v>
      </c>
      <c r="N260" s="297">
        <f t="shared" ref="N260:O260" si="382">SUM(N261:N263)</f>
        <v>0</v>
      </c>
      <c r="O260" s="302">
        <f t="shared" si="382"/>
        <v>0</v>
      </c>
      <c r="P260" s="151"/>
    </row>
    <row r="261" spans="1:16" hidden="1" x14ac:dyDescent="0.25">
      <c r="A261" s="38">
        <v>6411</v>
      </c>
      <c r="B261" s="142" t="s">
        <v>238</v>
      </c>
      <c r="C261" s="54">
        <f t="shared" si="308"/>
        <v>0</v>
      </c>
      <c r="D261" s="226"/>
      <c r="E261" s="444"/>
      <c r="F261" s="401">
        <f t="shared" ref="F261:F263" si="383">D261+E261</f>
        <v>0</v>
      </c>
      <c r="G261" s="226"/>
      <c r="H261" s="257"/>
      <c r="I261" s="110">
        <f t="shared" ref="I261:I263" si="384">G261+H261</f>
        <v>0</v>
      </c>
      <c r="J261" s="257"/>
      <c r="K261" s="56"/>
      <c r="L261" s="110">
        <f t="shared" ref="L261:L263" si="385">J261+K261</f>
        <v>0</v>
      </c>
      <c r="M261" s="317"/>
      <c r="N261" s="56"/>
      <c r="O261" s="110">
        <f t="shared" ref="O261:O263" si="386">M261+N261</f>
        <v>0</v>
      </c>
      <c r="P261" s="107"/>
    </row>
    <row r="262" spans="1:16" ht="36" hidden="1" x14ac:dyDescent="0.25">
      <c r="A262" s="38">
        <v>6412</v>
      </c>
      <c r="B262" s="53" t="s">
        <v>239</v>
      </c>
      <c r="C262" s="54">
        <f t="shared" si="308"/>
        <v>0</v>
      </c>
      <c r="D262" s="226"/>
      <c r="E262" s="444"/>
      <c r="F262" s="401">
        <f t="shared" si="383"/>
        <v>0</v>
      </c>
      <c r="G262" s="226"/>
      <c r="H262" s="257"/>
      <c r="I262" s="110">
        <f t="shared" si="384"/>
        <v>0</v>
      </c>
      <c r="J262" s="257"/>
      <c r="K262" s="56"/>
      <c r="L262" s="110">
        <f t="shared" si="385"/>
        <v>0</v>
      </c>
      <c r="M262" s="317"/>
      <c r="N262" s="56"/>
      <c r="O262" s="110">
        <f t="shared" si="386"/>
        <v>0</v>
      </c>
      <c r="P262" s="107"/>
    </row>
    <row r="263" spans="1:16" ht="36" hidden="1" x14ac:dyDescent="0.25">
      <c r="A263" s="38">
        <v>6419</v>
      </c>
      <c r="B263" s="53" t="s">
        <v>240</v>
      </c>
      <c r="C263" s="54">
        <f t="shared" si="308"/>
        <v>0</v>
      </c>
      <c r="D263" s="226"/>
      <c r="E263" s="444"/>
      <c r="F263" s="401">
        <f t="shared" si="383"/>
        <v>0</v>
      </c>
      <c r="G263" s="226"/>
      <c r="H263" s="257"/>
      <c r="I263" s="110">
        <f t="shared" si="384"/>
        <v>0</v>
      </c>
      <c r="J263" s="257"/>
      <c r="K263" s="56"/>
      <c r="L263" s="110">
        <f t="shared" si="385"/>
        <v>0</v>
      </c>
      <c r="M263" s="317"/>
      <c r="N263" s="56"/>
      <c r="O263" s="110">
        <f t="shared" si="386"/>
        <v>0</v>
      </c>
      <c r="P263" s="107"/>
    </row>
    <row r="264" spans="1:16" ht="36" x14ac:dyDescent="0.25">
      <c r="A264" s="108">
        <v>6420</v>
      </c>
      <c r="B264" s="53" t="s">
        <v>241</v>
      </c>
      <c r="C264" s="54">
        <f t="shared" si="308"/>
        <v>1000</v>
      </c>
      <c r="D264" s="227">
        <f>SUM(D265:D268)</f>
        <v>0</v>
      </c>
      <c r="E264" s="445">
        <f t="shared" ref="E264:F264" si="387">SUM(E265:E268)</f>
        <v>0</v>
      </c>
      <c r="F264" s="401">
        <f t="shared" si="387"/>
        <v>0</v>
      </c>
      <c r="G264" s="227">
        <f>SUM(G265:G268)</f>
        <v>0</v>
      </c>
      <c r="H264" s="117">
        <f t="shared" ref="H264:I264" si="388">SUM(H265:H268)</f>
        <v>0</v>
      </c>
      <c r="I264" s="110">
        <f t="shared" si="388"/>
        <v>0</v>
      </c>
      <c r="J264" s="117">
        <f>SUM(J265:J268)</f>
        <v>1000</v>
      </c>
      <c r="K264" s="109">
        <f t="shared" ref="K264:L264" si="389">SUM(K265:K268)</f>
        <v>0</v>
      </c>
      <c r="L264" s="110">
        <f t="shared" si="389"/>
        <v>1000</v>
      </c>
      <c r="M264" s="54">
        <f>SUM(M265:M268)</f>
        <v>0</v>
      </c>
      <c r="N264" s="109">
        <f t="shared" ref="N264:O264" si="390">SUM(N265:N268)</f>
        <v>0</v>
      </c>
      <c r="O264" s="110">
        <f t="shared" si="390"/>
        <v>0</v>
      </c>
      <c r="P264" s="107"/>
    </row>
    <row r="265" spans="1:16" hidden="1" x14ac:dyDescent="0.25">
      <c r="A265" s="38">
        <v>6421</v>
      </c>
      <c r="B265" s="53" t="s">
        <v>242</v>
      </c>
      <c r="C265" s="54">
        <f t="shared" si="308"/>
        <v>0</v>
      </c>
      <c r="D265" s="226"/>
      <c r="E265" s="444"/>
      <c r="F265" s="401">
        <f t="shared" ref="F265:F268" si="391">D265+E265</f>
        <v>0</v>
      </c>
      <c r="G265" s="226"/>
      <c r="H265" s="257"/>
      <c r="I265" s="110">
        <f t="shared" ref="I265:I268" si="392">G265+H265</f>
        <v>0</v>
      </c>
      <c r="J265" s="257"/>
      <c r="K265" s="56"/>
      <c r="L265" s="110">
        <f t="shared" ref="L265:L268" si="393">J265+K265</f>
        <v>0</v>
      </c>
      <c r="M265" s="317"/>
      <c r="N265" s="56"/>
      <c r="O265" s="110">
        <f t="shared" ref="O265:O268" si="394">M265+N265</f>
        <v>0</v>
      </c>
      <c r="P265" s="107"/>
    </row>
    <row r="266" spans="1:16" hidden="1" x14ac:dyDescent="0.25">
      <c r="A266" s="38">
        <v>6422</v>
      </c>
      <c r="B266" s="53" t="s">
        <v>243</v>
      </c>
      <c r="C266" s="54">
        <f t="shared" si="308"/>
        <v>0</v>
      </c>
      <c r="D266" s="226"/>
      <c r="E266" s="444"/>
      <c r="F266" s="401">
        <f t="shared" si="391"/>
        <v>0</v>
      </c>
      <c r="G266" s="226"/>
      <c r="H266" s="257"/>
      <c r="I266" s="110">
        <f t="shared" si="392"/>
        <v>0</v>
      </c>
      <c r="J266" s="257"/>
      <c r="K266" s="56"/>
      <c r="L266" s="110">
        <f t="shared" si="393"/>
        <v>0</v>
      </c>
      <c r="M266" s="317"/>
      <c r="N266" s="56"/>
      <c r="O266" s="110">
        <f t="shared" si="394"/>
        <v>0</v>
      </c>
      <c r="P266" s="107"/>
    </row>
    <row r="267" spans="1:16" ht="13.5" hidden="1" customHeight="1" x14ac:dyDescent="0.25">
      <c r="A267" s="38">
        <v>6423</v>
      </c>
      <c r="B267" s="53" t="s">
        <v>244</v>
      </c>
      <c r="C267" s="54">
        <f t="shared" si="308"/>
        <v>0</v>
      </c>
      <c r="D267" s="226"/>
      <c r="E267" s="444"/>
      <c r="F267" s="401">
        <f t="shared" si="391"/>
        <v>0</v>
      </c>
      <c r="G267" s="226"/>
      <c r="H267" s="257"/>
      <c r="I267" s="110">
        <f t="shared" si="392"/>
        <v>0</v>
      </c>
      <c r="J267" s="257"/>
      <c r="K267" s="56"/>
      <c r="L267" s="110">
        <f t="shared" si="393"/>
        <v>0</v>
      </c>
      <c r="M267" s="317"/>
      <c r="N267" s="56"/>
      <c r="O267" s="110">
        <f t="shared" si="394"/>
        <v>0</v>
      </c>
      <c r="P267" s="107"/>
    </row>
    <row r="268" spans="1:16" ht="36" x14ac:dyDescent="0.25">
      <c r="A268" s="38">
        <v>6424</v>
      </c>
      <c r="B268" s="53" t="s">
        <v>245</v>
      </c>
      <c r="C268" s="54">
        <f t="shared" si="308"/>
        <v>1000</v>
      </c>
      <c r="D268" s="226"/>
      <c r="E268" s="444"/>
      <c r="F268" s="401">
        <f t="shared" si="391"/>
        <v>0</v>
      </c>
      <c r="G268" s="226"/>
      <c r="H268" s="257"/>
      <c r="I268" s="110">
        <f t="shared" si="392"/>
        <v>0</v>
      </c>
      <c r="J268" s="257">
        <v>1000</v>
      </c>
      <c r="K268" s="56"/>
      <c r="L268" s="110">
        <f t="shared" si="393"/>
        <v>1000</v>
      </c>
      <c r="M268" s="317"/>
      <c r="N268" s="56"/>
      <c r="O268" s="110">
        <f t="shared" si="394"/>
        <v>0</v>
      </c>
      <c r="P268" s="107"/>
    </row>
    <row r="269" spans="1:16" ht="36" x14ac:dyDescent="0.25">
      <c r="A269" s="145">
        <v>7000</v>
      </c>
      <c r="B269" s="145" t="s">
        <v>246</v>
      </c>
      <c r="C269" s="148">
        <f t="shared" si="308"/>
        <v>4200</v>
      </c>
      <c r="D269" s="233">
        <f>SUM(D270,D281)</f>
        <v>0</v>
      </c>
      <c r="E269" s="453">
        <f t="shared" ref="E269:F269" si="395">SUM(E270,E281)</f>
        <v>0</v>
      </c>
      <c r="F269" s="454">
        <f t="shared" si="395"/>
        <v>0</v>
      </c>
      <c r="G269" s="233">
        <f>SUM(G270,G281)</f>
        <v>0</v>
      </c>
      <c r="H269" s="263">
        <f t="shared" ref="H269:I269" si="396">SUM(H270,H281)</f>
        <v>0</v>
      </c>
      <c r="I269" s="288">
        <f t="shared" si="396"/>
        <v>0</v>
      </c>
      <c r="J269" s="263">
        <f>SUM(J270,J281)</f>
        <v>4200</v>
      </c>
      <c r="K269" s="147">
        <f t="shared" ref="K269:L269" si="397">SUM(K270,K281)</f>
        <v>0</v>
      </c>
      <c r="L269" s="288">
        <f t="shared" si="397"/>
        <v>4200</v>
      </c>
      <c r="M269" s="322">
        <f>SUM(M270,M281)</f>
        <v>0</v>
      </c>
      <c r="N269" s="300">
        <f t="shared" ref="N269:O269" si="398">SUM(N270,N281)</f>
        <v>0</v>
      </c>
      <c r="O269" s="305">
        <f t="shared" si="398"/>
        <v>0</v>
      </c>
      <c r="P269" s="343"/>
    </row>
    <row r="270" spans="1:16" ht="24" x14ac:dyDescent="0.25">
      <c r="A270" s="41">
        <v>7200</v>
      </c>
      <c r="B270" s="101" t="s">
        <v>247</v>
      </c>
      <c r="C270" s="42">
        <f t="shared" si="308"/>
        <v>4200</v>
      </c>
      <c r="D270" s="224">
        <f>SUM(D271,D272,D275,D276,D280)</f>
        <v>0</v>
      </c>
      <c r="E270" s="439">
        <f t="shared" ref="E270:F270" si="399">SUM(E271,E272,E275,E276,E280)</f>
        <v>0</v>
      </c>
      <c r="F270" s="406">
        <f t="shared" si="399"/>
        <v>0</v>
      </c>
      <c r="G270" s="224">
        <f>SUM(G271,G272,G275,G276,G280)</f>
        <v>0</v>
      </c>
      <c r="H270" s="102">
        <f t="shared" ref="H270:I270" si="400">SUM(H271,H272,H275,H276,H280)</f>
        <v>0</v>
      </c>
      <c r="I270" s="113">
        <f t="shared" si="400"/>
        <v>0</v>
      </c>
      <c r="J270" s="102">
        <f>SUM(J271,J272,J275,J276,J280)</f>
        <v>4200</v>
      </c>
      <c r="K270" s="46">
        <f t="shared" ref="K270:L270" si="401">SUM(K271,K272,K275,K276,K280)</f>
        <v>0</v>
      </c>
      <c r="L270" s="113">
        <f t="shared" si="401"/>
        <v>4200</v>
      </c>
      <c r="M270" s="126">
        <f>SUM(M271,M272,M275,M276,M280)</f>
        <v>0</v>
      </c>
      <c r="N270" s="127">
        <f t="shared" ref="N270:O270" si="402">SUM(N271,N272,N275,N276,N280)</f>
        <v>0</v>
      </c>
      <c r="O270" s="287">
        <f t="shared" si="402"/>
        <v>0</v>
      </c>
      <c r="P270" s="340"/>
    </row>
    <row r="271" spans="1:16" ht="24" hidden="1" x14ac:dyDescent="0.25">
      <c r="A271" s="114">
        <v>7210</v>
      </c>
      <c r="B271" s="48" t="s">
        <v>248</v>
      </c>
      <c r="C271" s="49">
        <f t="shared" si="308"/>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308"/>
        <v>0</v>
      </c>
      <c r="D272" s="227">
        <f>SUM(D273:D274)</f>
        <v>0</v>
      </c>
      <c r="E272" s="445">
        <f t="shared" ref="E272:F272" si="403">SUM(E273:E274)</f>
        <v>0</v>
      </c>
      <c r="F272" s="401">
        <f t="shared" si="403"/>
        <v>0</v>
      </c>
      <c r="G272" s="227">
        <f>SUM(G273:G274)</f>
        <v>0</v>
      </c>
      <c r="H272" s="117">
        <f t="shared" ref="H272:I272" si="404">SUM(H273:H274)</f>
        <v>0</v>
      </c>
      <c r="I272" s="110">
        <f t="shared" si="404"/>
        <v>0</v>
      </c>
      <c r="J272" s="117">
        <f>SUM(J273:J274)</f>
        <v>0</v>
      </c>
      <c r="K272" s="109">
        <f t="shared" ref="K272:L272" si="405">SUM(K273:K274)</f>
        <v>0</v>
      </c>
      <c r="L272" s="110">
        <f t="shared" si="405"/>
        <v>0</v>
      </c>
      <c r="M272" s="54">
        <f>SUM(M273:M274)</f>
        <v>0</v>
      </c>
      <c r="N272" s="109">
        <f t="shared" ref="N272:O272" si="406">SUM(N273:N274)</f>
        <v>0</v>
      </c>
      <c r="O272" s="110">
        <f t="shared" si="406"/>
        <v>0</v>
      </c>
      <c r="P272" s="107"/>
    </row>
    <row r="273" spans="1:16" s="144" customFormat="1" ht="36" hidden="1" x14ac:dyDescent="0.25">
      <c r="A273" s="38">
        <v>7221</v>
      </c>
      <c r="B273" s="53" t="s">
        <v>250</v>
      </c>
      <c r="C273" s="54">
        <f t="shared" si="308"/>
        <v>0</v>
      </c>
      <c r="D273" s="226"/>
      <c r="E273" s="444"/>
      <c r="F273" s="401">
        <f t="shared" ref="F273:F275" si="407">D273+E273</f>
        <v>0</v>
      </c>
      <c r="G273" s="226"/>
      <c r="H273" s="257"/>
      <c r="I273" s="110">
        <f t="shared" ref="I273:I275" si="408">G273+H273</f>
        <v>0</v>
      </c>
      <c r="J273" s="257"/>
      <c r="K273" s="56"/>
      <c r="L273" s="110">
        <f t="shared" ref="L273:L275" si="409">J273+K273</f>
        <v>0</v>
      </c>
      <c r="M273" s="317"/>
      <c r="N273" s="56"/>
      <c r="O273" s="110">
        <f t="shared" ref="O273:O275" si="410">M273+N273</f>
        <v>0</v>
      </c>
      <c r="P273" s="107"/>
    </row>
    <row r="274" spans="1:16" s="144" customFormat="1" ht="36" hidden="1" x14ac:dyDescent="0.25">
      <c r="A274" s="38">
        <v>7222</v>
      </c>
      <c r="B274" s="53" t="s">
        <v>251</v>
      </c>
      <c r="C274" s="54">
        <f t="shared" si="308"/>
        <v>0</v>
      </c>
      <c r="D274" s="226"/>
      <c r="E274" s="444"/>
      <c r="F274" s="401">
        <f t="shared" si="407"/>
        <v>0</v>
      </c>
      <c r="G274" s="226"/>
      <c r="H274" s="257"/>
      <c r="I274" s="110">
        <f t="shared" si="408"/>
        <v>0</v>
      </c>
      <c r="J274" s="257"/>
      <c r="K274" s="56"/>
      <c r="L274" s="110">
        <f t="shared" si="409"/>
        <v>0</v>
      </c>
      <c r="M274" s="317"/>
      <c r="N274" s="56"/>
      <c r="O274" s="110">
        <f t="shared" si="410"/>
        <v>0</v>
      </c>
      <c r="P274" s="107"/>
    </row>
    <row r="275" spans="1:16" ht="24" x14ac:dyDescent="0.25">
      <c r="A275" s="108">
        <v>7230</v>
      </c>
      <c r="B275" s="53" t="s">
        <v>292</v>
      </c>
      <c r="C275" s="54">
        <f t="shared" si="308"/>
        <v>4200</v>
      </c>
      <c r="D275" s="226"/>
      <c r="E275" s="444"/>
      <c r="F275" s="401">
        <f t="shared" si="407"/>
        <v>0</v>
      </c>
      <c r="G275" s="226"/>
      <c r="H275" s="257"/>
      <c r="I275" s="110">
        <f t="shared" si="408"/>
        <v>0</v>
      </c>
      <c r="J275" s="257">
        <v>4200</v>
      </c>
      <c r="K275" s="56"/>
      <c r="L275" s="110">
        <f t="shared" si="409"/>
        <v>4200</v>
      </c>
      <c r="M275" s="317"/>
      <c r="N275" s="56"/>
      <c r="O275" s="110">
        <f t="shared" si="410"/>
        <v>0</v>
      </c>
      <c r="P275" s="107"/>
    </row>
    <row r="276" spans="1:16" ht="24" hidden="1" x14ac:dyDescent="0.25">
      <c r="A276" s="108">
        <v>7240</v>
      </c>
      <c r="B276" s="53" t="s">
        <v>252</v>
      </c>
      <c r="C276" s="54">
        <f t="shared" si="308"/>
        <v>0</v>
      </c>
      <c r="D276" s="227">
        <f t="shared" ref="D276:M276" si="411">SUM(D277:D279)</f>
        <v>0</v>
      </c>
      <c r="E276" s="445">
        <f t="shared" ref="E276:F276" si="412">SUM(E277:E279)</f>
        <v>0</v>
      </c>
      <c r="F276" s="401">
        <f t="shared" si="412"/>
        <v>0</v>
      </c>
      <c r="G276" s="227">
        <f t="shared" si="411"/>
        <v>0</v>
      </c>
      <c r="H276" s="117">
        <f t="shared" ref="H276:I276" si="413">SUM(H277:H279)</f>
        <v>0</v>
      </c>
      <c r="I276" s="110">
        <f t="shared" si="413"/>
        <v>0</v>
      </c>
      <c r="J276" s="117">
        <f>SUM(J277:J279)</f>
        <v>0</v>
      </c>
      <c r="K276" s="109">
        <f t="shared" ref="K276:L276" si="414">SUM(K277:K279)</f>
        <v>0</v>
      </c>
      <c r="L276" s="110">
        <f t="shared" si="414"/>
        <v>0</v>
      </c>
      <c r="M276" s="54">
        <f t="shared" si="411"/>
        <v>0</v>
      </c>
      <c r="N276" s="109">
        <f t="shared" ref="N276:O276" si="415">SUM(N277:N279)</f>
        <v>0</v>
      </c>
      <c r="O276" s="110">
        <f t="shared" si="415"/>
        <v>0</v>
      </c>
      <c r="P276" s="107"/>
    </row>
    <row r="277" spans="1:16" ht="48" hidden="1" x14ac:dyDescent="0.25">
      <c r="A277" s="38">
        <v>7245</v>
      </c>
      <c r="B277" s="53" t="s">
        <v>253</v>
      </c>
      <c r="C277" s="54">
        <f t="shared" ref="C277:C298" si="416">F277+I277+L277+O277</f>
        <v>0</v>
      </c>
      <c r="D277" s="226"/>
      <c r="E277" s="444"/>
      <c r="F277" s="401">
        <f t="shared" ref="F277:F280" si="417">D277+E277</f>
        <v>0</v>
      </c>
      <c r="G277" s="226"/>
      <c r="H277" s="257"/>
      <c r="I277" s="110">
        <f t="shared" ref="I277:I280" si="418">G277+H277</f>
        <v>0</v>
      </c>
      <c r="J277" s="257"/>
      <c r="K277" s="56"/>
      <c r="L277" s="110">
        <f t="shared" ref="L277:L280" si="419">J277+K277</f>
        <v>0</v>
      </c>
      <c r="M277" s="317"/>
      <c r="N277" s="56"/>
      <c r="O277" s="110">
        <f t="shared" ref="O277:O280" si="420">M277+N277</f>
        <v>0</v>
      </c>
      <c r="P277" s="107"/>
    </row>
    <row r="278" spans="1:16" ht="84.75" hidden="1" customHeight="1" x14ac:dyDescent="0.25">
      <c r="A278" s="38">
        <v>7246</v>
      </c>
      <c r="B278" s="53" t="s">
        <v>254</v>
      </c>
      <c r="C278" s="54">
        <f t="shared" si="416"/>
        <v>0</v>
      </c>
      <c r="D278" s="226"/>
      <c r="E278" s="444"/>
      <c r="F278" s="401">
        <f t="shared" si="417"/>
        <v>0</v>
      </c>
      <c r="G278" s="226"/>
      <c r="H278" s="257"/>
      <c r="I278" s="110">
        <f t="shared" si="418"/>
        <v>0</v>
      </c>
      <c r="J278" s="257"/>
      <c r="K278" s="56"/>
      <c r="L278" s="110">
        <f t="shared" si="419"/>
        <v>0</v>
      </c>
      <c r="M278" s="317"/>
      <c r="N278" s="56"/>
      <c r="O278" s="110">
        <f t="shared" si="420"/>
        <v>0</v>
      </c>
      <c r="P278" s="107"/>
    </row>
    <row r="279" spans="1:16" ht="36" hidden="1" x14ac:dyDescent="0.25">
      <c r="A279" s="38">
        <v>7247</v>
      </c>
      <c r="B279" s="53" t="s">
        <v>309</v>
      </c>
      <c r="C279" s="54">
        <f t="shared" si="416"/>
        <v>0</v>
      </c>
      <c r="D279" s="226"/>
      <c r="E279" s="444"/>
      <c r="F279" s="401">
        <f t="shared" si="417"/>
        <v>0</v>
      </c>
      <c r="G279" s="226"/>
      <c r="H279" s="257"/>
      <c r="I279" s="110">
        <f t="shared" si="418"/>
        <v>0</v>
      </c>
      <c r="J279" s="257"/>
      <c r="K279" s="56"/>
      <c r="L279" s="110">
        <f t="shared" si="419"/>
        <v>0</v>
      </c>
      <c r="M279" s="317"/>
      <c r="N279" s="56"/>
      <c r="O279" s="110">
        <f t="shared" si="420"/>
        <v>0</v>
      </c>
      <c r="P279" s="107"/>
    </row>
    <row r="280" spans="1:16" ht="24" hidden="1" x14ac:dyDescent="0.25">
      <c r="A280" s="184">
        <v>7260</v>
      </c>
      <c r="B280" s="48" t="s">
        <v>255</v>
      </c>
      <c r="C280" s="49">
        <f t="shared" si="416"/>
        <v>0</v>
      </c>
      <c r="D280" s="225"/>
      <c r="E280" s="442"/>
      <c r="F280" s="443">
        <f t="shared" si="417"/>
        <v>0</v>
      </c>
      <c r="G280" s="225"/>
      <c r="H280" s="256"/>
      <c r="I280" s="116">
        <f t="shared" si="418"/>
        <v>0</v>
      </c>
      <c r="J280" s="256"/>
      <c r="K280" s="51"/>
      <c r="L280" s="116">
        <f t="shared" si="419"/>
        <v>0</v>
      </c>
      <c r="M280" s="316"/>
      <c r="N280" s="51"/>
      <c r="O280" s="116">
        <f t="shared" si="420"/>
        <v>0</v>
      </c>
      <c r="P280" s="106"/>
    </row>
    <row r="281" spans="1:16" hidden="1" x14ac:dyDescent="0.25">
      <c r="A281" s="69">
        <v>7700</v>
      </c>
      <c r="B281" s="161" t="s">
        <v>284</v>
      </c>
      <c r="C281" s="162">
        <f t="shared" si="416"/>
        <v>0</v>
      </c>
      <c r="D281" s="234">
        <f t="shared" ref="D281:O281" si="421">D282</f>
        <v>0</v>
      </c>
      <c r="E281" s="455">
        <f t="shared" si="421"/>
        <v>0</v>
      </c>
      <c r="F281" s="421">
        <f t="shared" si="421"/>
        <v>0</v>
      </c>
      <c r="G281" s="234">
        <f t="shared" si="421"/>
        <v>0</v>
      </c>
      <c r="H281" s="264">
        <f t="shared" si="421"/>
        <v>0</v>
      </c>
      <c r="I281" s="164">
        <f t="shared" si="421"/>
        <v>0</v>
      </c>
      <c r="J281" s="264">
        <f t="shared" si="421"/>
        <v>0</v>
      </c>
      <c r="K281" s="163">
        <f t="shared" si="421"/>
        <v>0</v>
      </c>
      <c r="L281" s="164">
        <f t="shared" si="421"/>
        <v>0</v>
      </c>
      <c r="M281" s="162">
        <f t="shared" si="421"/>
        <v>0</v>
      </c>
      <c r="N281" s="163">
        <f t="shared" si="421"/>
        <v>0</v>
      </c>
      <c r="O281" s="164">
        <f t="shared" si="421"/>
        <v>0</v>
      </c>
      <c r="P281" s="341"/>
    </row>
    <row r="282" spans="1:16" hidden="1" x14ac:dyDescent="0.25">
      <c r="A282" s="103">
        <v>7720</v>
      </c>
      <c r="B282" s="48" t="s">
        <v>285</v>
      </c>
      <c r="C282" s="60">
        <f t="shared" si="416"/>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416"/>
        <v>0</v>
      </c>
      <c r="D283" s="227">
        <f>SUM(D284:D285)</f>
        <v>0</v>
      </c>
      <c r="E283" s="445">
        <f t="shared" ref="E283:F283" si="422">SUM(E284:E285)</f>
        <v>0</v>
      </c>
      <c r="F283" s="401">
        <f t="shared" si="422"/>
        <v>0</v>
      </c>
      <c r="G283" s="227">
        <f>SUM(G284:G285)</f>
        <v>0</v>
      </c>
      <c r="H283" s="117">
        <f t="shared" ref="H283:I283" si="423">SUM(H284:H285)</f>
        <v>0</v>
      </c>
      <c r="I283" s="110">
        <f t="shared" si="423"/>
        <v>0</v>
      </c>
      <c r="J283" s="117">
        <f>SUM(J284:J285)</f>
        <v>0</v>
      </c>
      <c r="K283" s="109">
        <f t="shared" ref="K283:L283" si="424">SUM(K284:K285)</f>
        <v>0</v>
      </c>
      <c r="L283" s="110">
        <f t="shared" si="424"/>
        <v>0</v>
      </c>
      <c r="M283" s="54">
        <f>SUM(M284:M285)</f>
        <v>0</v>
      </c>
      <c r="N283" s="109">
        <f t="shared" ref="N283:O283" si="425">SUM(N284:N285)</f>
        <v>0</v>
      </c>
      <c r="O283" s="110">
        <f t="shared" si="425"/>
        <v>0</v>
      </c>
      <c r="P283" s="107"/>
    </row>
    <row r="284" spans="1:16" hidden="1" x14ac:dyDescent="0.25">
      <c r="A284" s="142" t="s">
        <v>257</v>
      </c>
      <c r="B284" s="38" t="s">
        <v>258</v>
      </c>
      <c r="C284" s="54">
        <f t="shared" si="416"/>
        <v>0</v>
      </c>
      <c r="D284" s="226"/>
      <c r="E284" s="444"/>
      <c r="F284" s="401">
        <f t="shared" ref="F284:F285" si="426">D284+E284</f>
        <v>0</v>
      </c>
      <c r="G284" s="226"/>
      <c r="H284" s="257"/>
      <c r="I284" s="110">
        <f t="shared" ref="I284:I285" si="427">G284+H284</f>
        <v>0</v>
      </c>
      <c r="J284" s="257"/>
      <c r="K284" s="56"/>
      <c r="L284" s="110">
        <f t="shared" ref="L284:L285" si="428">J284+K284</f>
        <v>0</v>
      </c>
      <c r="M284" s="317"/>
      <c r="N284" s="56"/>
      <c r="O284" s="110">
        <f t="shared" ref="O284:O285" si="429">M284+N284</f>
        <v>0</v>
      </c>
      <c r="P284" s="107"/>
    </row>
    <row r="285" spans="1:16" ht="24" hidden="1" x14ac:dyDescent="0.25">
      <c r="A285" s="142" t="s">
        <v>259</v>
      </c>
      <c r="B285" s="149" t="s">
        <v>260</v>
      </c>
      <c r="C285" s="49">
        <f t="shared" si="416"/>
        <v>0</v>
      </c>
      <c r="D285" s="225"/>
      <c r="E285" s="442"/>
      <c r="F285" s="443">
        <f t="shared" si="426"/>
        <v>0</v>
      </c>
      <c r="G285" s="225"/>
      <c r="H285" s="256"/>
      <c r="I285" s="116">
        <f t="shared" si="427"/>
        <v>0</v>
      </c>
      <c r="J285" s="256"/>
      <c r="K285" s="51"/>
      <c r="L285" s="116">
        <f t="shared" si="428"/>
        <v>0</v>
      </c>
      <c r="M285" s="316"/>
      <c r="N285" s="51"/>
      <c r="O285" s="116">
        <f t="shared" si="429"/>
        <v>0</v>
      </c>
      <c r="P285" s="106"/>
    </row>
    <row r="286" spans="1:16" ht="12.75" thickBot="1" x14ac:dyDescent="0.3">
      <c r="A286" s="170"/>
      <c r="B286" s="170" t="s">
        <v>261</v>
      </c>
      <c r="C286" s="306">
        <f t="shared" si="416"/>
        <v>2124765</v>
      </c>
      <c r="D286" s="236">
        <f t="shared" ref="D286:M286" si="430">SUM(D283,D269,D230,D195,D187,D173,D75,D53)</f>
        <v>2030139</v>
      </c>
      <c r="E286" s="457">
        <f t="shared" ref="E286:F286" si="431">SUM(E283,E269,E230,E195,E187,E173,E75,E53)</f>
        <v>74224</v>
      </c>
      <c r="F286" s="458">
        <f t="shared" si="431"/>
        <v>2104363</v>
      </c>
      <c r="G286" s="236">
        <f t="shared" si="430"/>
        <v>0</v>
      </c>
      <c r="H286" s="172">
        <f t="shared" ref="H286:I286" si="432">SUM(H283,H269,H230,H195,H187,H173,H75,H53)</f>
        <v>0</v>
      </c>
      <c r="I286" s="289">
        <f t="shared" si="432"/>
        <v>0</v>
      </c>
      <c r="J286" s="172">
        <f t="shared" si="430"/>
        <v>20402</v>
      </c>
      <c r="K286" s="171">
        <f t="shared" ref="K286:L286" si="433">SUM(K283,K269,K230,K195,K187,K173,K75,K53)</f>
        <v>0</v>
      </c>
      <c r="L286" s="289">
        <f t="shared" si="433"/>
        <v>20402</v>
      </c>
      <c r="M286" s="306">
        <f t="shared" si="430"/>
        <v>0</v>
      </c>
      <c r="N286" s="171">
        <f t="shared" ref="N286:O286" si="434">SUM(N283,N269,N230,N195,N187,N173,N75,N53)</f>
        <v>0</v>
      </c>
      <c r="O286" s="289">
        <f t="shared" si="434"/>
        <v>0</v>
      </c>
      <c r="P286" s="344"/>
    </row>
    <row r="287" spans="1:16" s="21" customFormat="1" ht="13.5" thickTop="1" thickBot="1" x14ac:dyDescent="0.3">
      <c r="A287" s="1144" t="s">
        <v>262</v>
      </c>
      <c r="B287" s="1145"/>
      <c r="C287" s="179">
        <f t="shared" si="416"/>
        <v>-274</v>
      </c>
      <c r="D287" s="237">
        <f>SUM(D24,D25,D41)-D51</f>
        <v>0</v>
      </c>
      <c r="E287" s="459">
        <f t="shared" ref="E287:F287" si="435">SUM(E24,E25,E41)-E51</f>
        <v>0</v>
      </c>
      <c r="F287" s="460">
        <f t="shared" si="435"/>
        <v>0</v>
      </c>
      <c r="G287" s="237">
        <f>SUM(G24,G25,G41)-G51</f>
        <v>0</v>
      </c>
      <c r="H287" s="266">
        <f t="shared" ref="H287:I287" si="436">SUM(H24,H25,H41)-H51</f>
        <v>0</v>
      </c>
      <c r="I287" s="290">
        <f t="shared" si="436"/>
        <v>0</v>
      </c>
      <c r="J287" s="266">
        <f>(J26+J43)-J51</f>
        <v>-274</v>
      </c>
      <c r="K287" s="174">
        <f t="shared" ref="K287:L287" si="437">(K26+K43)-K51</f>
        <v>0</v>
      </c>
      <c r="L287" s="290">
        <f t="shared" si="437"/>
        <v>-274</v>
      </c>
      <c r="M287" s="179">
        <f>M45-M51</f>
        <v>0</v>
      </c>
      <c r="N287" s="174">
        <f t="shared" ref="N287:O287" si="438">N45-N51</f>
        <v>0</v>
      </c>
      <c r="O287" s="290">
        <f t="shared" si="438"/>
        <v>0</v>
      </c>
      <c r="P287" s="181"/>
    </row>
    <row r="288" spans="1:16" s="21" customFormat="1" ht="12.75" thickTop="1" x14ac:dyDescent="0.25">
      <c r="A288" s="1134" t="s">
        <v>263</v>
      </c>
      <c r="B288" s="1135"/>
      <c r="C288" s="159">
        <f t="shared" si="416"/>
        <v>274</v>
      </c>
      <c r="D288" s="238">
        <f t="shared" ref="D288:M288" si="439">SUM(D289,D290)-D297+D298</f>
        <v>0</v>
      </c>
      <c r="E288" s="461">
        <f t="shared" ref="E288:F288" si="440">SUM(E289,E290)-E297+E298</f>
        <v>0</v>
      </c>
      <c r="F288" s="462">
        <f t="shared" si="440"/>
        <v>0</v>
      </c>
      <c r="G288" s="238">
        <f t="shared" si="439"/>
        <v>0</v>
      </c>
      <c r="H288" s="267">
        <f t="shared" ref="H288:I288" si="441">SUM(H289,H290)-H297+H298</f>
        <v>0</v>
      </c>
      <c r="I288" s="157">
        <f t="shared" si="441"/>
        <v>0</v>
      </c>
      <c r="J288" s="267">
        <f t="shared" si="439"/>
        <v>274</v>
      </c>
      <c r="K288" s="156">
        <f t="shared" ref="K288:L288" si="442">SUM(K289,K290)-K297+K298</f>
        <v>0</v>
      </c>
      <c r="L288" s="157">
        <f t="shared" si="442"/>
        <v>274</v>
      </c>
      <c r="M288" s="159">
        <f t="shared" si="439"/>
        <v>0</v>
      </c>
      <c r="N288" s="156">
        <f t="shared" ref="N288:O288" si="443">SUM(N289,N290)-N297+N298</f>
        <v>0</v>
      </c>
      <c r="O288" s="157">
        <f t="shared" si="443"/>
        <v>0</v>
      </c>
      <c r="P288" s="345"/>
    </row>
    <row r="289" spans="1:16" s="21" customFormat="1" ht="12.75" thickBot="1" x14ac:dyDescent="0.3">
      <c r="A289" s="84" t="s">
        <v>264</v>
      </c>
      <c r="B289" s="84" t="s">
        <v>265</v>
      </c>
      <c r="C289" s="85">
        <f t="shared" si="416"/>
        <v>274</v>
      </c>
      <c r="D289" s="220">
        <f t="shared" ref="D289:M289" si="444">D21-D283</f>
        <v>0</v>
      </c>
      <c r="E289" s="431">
        <f t="shared" ref="E289:F289" si="445">E21-E283</f>
        <v>0</v>
      </c>
      <c r="F289" s="432">
        <f t="shared" si="445"/>
        <v>0</v>
      </c>
      <c r="G289" s="220">
        <f t="shared" si="444"/>
        <v>0</v>
      </c>
      <c r="H289" s="252">
        <f t="shared" ref="H289:I289" si="446">H21-H283</f>
        <v>0</v>
      </c>
      <c r="I289" s="87">
        <f t="shared" si="446"/>
        <v>0</v>
      </c>
      <c r="J289" s="252">
        <f t="shared" si="444"/>
        <v>274</v>
      </c>
      <c r="K289" s="86">
        <f t="shared" ref="K289:L289" si="447">K21-K283</f>
        <v>0</v>
      </c>
      <c r="L289" s="87">
        <f t="shared" si="447"/>
        <v>274</v>
      </c>
      <c r="M289" s="85">
        <f t="shared" si="444"/>
        <v>0</v>
      </c>
      <c r="N289" s="86">
        <f t="shared" ref="N289:O289" si="448">N21-N283</f>
        <v>0</v>
      </c>
      <c r="O289" s="87">
        <f t="shared" si="448"/>
        <v>0</v>
      </c>
      <c r="P289" s="336"/>
    </row>
    <row r="290" spans="1:16" s="21" customFormat="1" ht="12.75" hidden="1" thickTop="1" x14ac:dyDescent="0.25">
      <c r="A290" s="176" t="s">
        <v>266</v>
      </c>
      <c r="B290" s="176" t="s">
        <v>267</v>
      </c>
      <c r="C290" s="159">
        <f t="shared" si="416"/>
        <v>0</v>
      </c>
      <c r="D290" s="238">
        <f t="shared" ref="D290:M290" si="449">SUM(D291,D293,D295)-SUM(D292,D294,D296)</f>
        <v>0</v>
      </c>
      <c r="E290" s="461">
        <f t="shared" ref="E290:F290" si="450">SUM(E291,E293,E295)-SUM(E292,E294,E296)</f>
        <v>0</v>
      </c>
      <c r="F290" s="462">
        <f t="shared" si="450"/>
        <v>0</v>
      </c>
      <c r="G290" s="238">
        <f t="shared" si="449"/>
        <v>0</v>
      </c>
      <c r="H290" s="267">
        <f t="shared" ref="H290:I290" si="451">SUM(H291,H293,H295)-SUM(H292,H294,H296)</f>
        <v>0</v>
      </c>
      <c r="I290" s="157">
        <f t="shared" si="451"/>
        <v>0</v>
      </c>
      <c r="J290" s="267">
        <f t="shared" si="449"/>
        <v>0</v>
      </c>
      <c r="K290" s="156">
        <f t="shared" ref="K290:L290" si="452">SUM(K291,K293,K295)-SUM(K292,K294,K296)</f>
        <v>0</v>
      </c>
      <c r="L290" s="157">
        <f t="shared" si="452"/>
        <v>0</v>
      </c>
      <c r="M290" s="159">
        <f t="shared" si="449"/>
        <v>0</v>
      </c>
      <c r="N290" s="156">
        <f t="shared" ref="N290:O290" si="453">SUM(N291,N293,N295)-SUM(N292,N294,N296)</f>
        <v>0</v>
      </c>
      <c r="O290" s="157">
        <f t="shared" si="453"/>
        <v>0</v>
      </c>
      <c r="P290" s="345"/>
    </row>
    <row r="291" spans="1:16" ht="12.75" hidden="1" thickTop="1" x14ac:dyDescent="0.25">
      <c r="A291" s="150" t="s">
        <v>268</v>
      </c>
      <c r="B291" s="79" t="s">
        <v>269</v>
      </c>
      <c r="C291" s="60">
        <f t="shared" si="416"/>
        <v>0</v>
      </c>
      <c r="D291" s="235"/>
      <c r="E291" s="456"/>
      <c r="F291" s="425">
        <f t="shared" ref="F291:F298" si="454">D291+E291</f>
        <v>0</v>
      </c>
      <c r="G291" s="235"/>
      <c r="H291" s="265"/>
      <c r="I291" s="302">
        <f t="shared" ref="I291:I298" si="455">G291+H291</f>
        <v>0</v>
      </c>
      <c r="J291" s="265"/>
      <c r="K291" s="62"/>
      <c r="L291" s="302">
        <f t="shared" ref="L291:L298" si="456">J291+K291</f>
        <v>0</v>
      </c>
      <c r="M291" s="323"/>
      <c r="N291" s="62"/>
      <c r="O291" s="302">
        <f t="shared" ref="O291:O298" si="457">M291+N291</f>
        <v>0</v>
      </c>
      <c r="P291" s="151"/>
    </row>
    <row r="292" spans="1:16" ht="24.75" hidden="1" thickTop="1" x14ac:dyDescent="0.25">
      <c r="A292" s="142" t="s">
        <v>270</v>
      </c>
      <c r="B292" s="37" t="s">
        <v>271</v>
      </c>
      <c r="C292" s="54">
        <f t="shared" si="416"/>
        <v>0</v>
      </c>
      <c r="D292" s="226"/>
      <c r="E292" s="444"/>
      <c r="F292" s="401">
        <f t="shared" si="454"/>
        <v>0</v>
      </c>
      <c r="G292" s="226"/>
      <c r="H292" s="257"/>
      <c r="I292" s="110">
        <f t="shared" si="455"/>
        <v>0</v>
      </c>
      <c r="J292" s="257"/>
      <c r="K292" s="56"/>
      <c r="L292" s="110">
        <f t="shared" si="456"/>
        <v>0</v>
      </c>
      <c r="M292" s="317"/>
      <c r="N292" s="56"/>
      <c r="O292" s="110">
        <f t="shared" si="457"/>
        <v>0</v>
      </c>
      <c r="P292" s="107"/>
    </row>
    <row r="293" spans="1:16" ht="12.75" hidden="1" thickTop="1" x14ac:dyDescent="0.25">
      <c r="A293" s="142" t="s">
        <v>272</v>
      </c>
      <c r="B293" s="37" t="s">
        <v>273</v>
      </c>
      <c r="C293" s="54">
        <f t="shared" si="416"/>
        <v>0</v>
      </c>
      <c r="D293" s="226"/>
      <c r="E293" s="444"/>
      <c r="F293" s="401">
        <f t="shared" si="454"/>
        <v>0</v>
      </c>
      <c r="G293" s="226"/>
      <c r="H293" s="257"/>
      <c r="I293" s="110">
        <f t="shared" si="455"/>
        <v>0</v>
      </c>
      <c r="J293" s="257"/>
      <c r="K293" s="56"/>
      <c r="L293" s="110">
        <f t="shared" si="456"/>
        <v>0</v>
      </c>
      <c r="M293" s="317"/>
      <c r="N293" s="56"/>
      <c r="O293" s="110">
        <f t="shared" si="457"/>
        <v>0</v>
      </c>
      <c r="P293" s="107"/>
    </row>
    <row r="294" spans="1:16" ht="24.75" hidden="1" thickTop="1" x14ac:dyDescent="0.25">
      <c r="A294" s="142" t="s">
        <v>274</v>
      </c>
      <c r="B294" s="37" t="s">
        <v>275</v>
      </c>
      <c r="C294" s="54">
        <f>F294+I294+L294+O294</f>
        <v>0</v>
      </c>
      <c r="D294" s="226"/>
      <c r="E294" s="444"/>
      <c r="F294" s="401">
        <f t="shared" si="454"/>
        <v>0</v>
      </c>
      <c r="G294" s="226"/>
      <c r="H294" s="257"/>
      <c r="I294" s="110">
        <f t="shared" si="455"/>
        <v>0</v>
      </c>
      <c r="J294" s="257"/>
      <c r="K294" s="56"/>
      <c r="L294" s="110">
        <f t="shared" si="456"/>
        <v>0</v>
      </c>
      <c r="M294" s="317"/>
      <c r="N294" s="56"/>
      <c r="O294" s="110">
        <f t="shared" si="457"/>
        <v>0</v>
      </c>
      <c r="P294" s="107"/>
    </row>
    <row r="295" spans="1:16" ht="12.75" hidden="1" thickTop="1" x14ac:dyDescent="0.25">
      <c r="A295" s="142" t="s">
        <v>276</v>
      </c>
      <c r="B295" s="37" t="s">
        <v>277</v>
      </c>
      <c r="C295" s="54">
        <f t="shared" si="416"/>
        <v>0</v>
      </c>
      <c r="D295" s="226"/>
      <c r="E295" s="444"/>
      <c r="F295" s="401">
        <f t="shared" si="454"/>
        <v>0</v>
      </c>
      <c r="G295" s="226"/>
      <c r="H295" s="257"/>
      <c r="I295" s="110">
        <f t="shared" si="455"/>
        <v>0</v>
      </c>
      <c r="J295" s="257"/>
      <c r="K295" s="56"/>
      <c r="L295" s="110">
        <f t="shared" si="456"/>
        <v>0</v>
      </c>
      <c r="M295" s="317"/>
      <c r="N295" s="56"/>
      <c r="O295" s="110">
        <f t="shared" si="457"/>
        <v>0</v>
      </c>
      <c r="P295" s="107"/>
    </row>
    <row r="296" spans="1:16" ht="24.75" hidden="1" thickTop="1" x14ac:dyDescent="0.25">
      <c r="A296" s="152" t="s">
        <v>278</v>
      </c>
      <c r="B296" s="153" t="s">
        <v>279</v>
      </c>
      <c r="C296" s="123">
        <f t="shared" si="416"/>
        <v>0</v>
      </c>
      <c r="D296" s="231"/>
      <c r="E296" s="449"/>
      <c r="F296" s="450">
        <f t="shared" si="454"/>
        <v>0</v>
      </c>
      <c r="G296" s="231"/>
      <c r="H296" s="261"/>
      <c r="I296" s="303">
        <f t="shared" si="455"/>
        <v>0</v>
      </c>
      <c r="J296" s="261"/>
      <c r="K296" s="125"/>
      <c r="L296" s="303">
        <f t="shared" si="456"/>
        <v>0</v>
      </c>
      <c r="M296" s="320"/>
      <c r="N296" s="125"/>
      <c r="O296" s="303">
        <f t="shared" si="457"/>
        <v>0</v>
      </c>
      <c r="P296" s="154"/>
    </row>
    <row r="297" spans="1:16" s="21" customFormat="1" ht="13.5" hidden="1" thickTop="1" thickBot="1" x14ac:dyDescent="0.3">
      <c r="A297" s="178" t="s">
        <v>280</v>
      </c>
      <c r="B297" s="178" t="s">
        <v>281</v>
      </c>
      <c r="C297" s="179">
        <f t="shared" si="416"/>
        <v>0</v>
      </c>
      <c r="D297" s="239"/>
      <c r="E297" s="463"/>
      <c r="F297" s="460">
        <f t="shared" si="454"/>
        <v>0</v>
      </c>
      <c r="G297" s="239"/>
      <c r="H297" s="268"/>
      <c r="I297" s="290">
        <f t="shared" si="455"/>
        <v>0</v>
      </c>
      <c r="J297" s="268"/>
      <c r="K297" s="180"/>
      <c r="L297" s="290">
        <f t="shared" si="456"/>
        <v>0</v>
      </c>
      <c r="M297" s="324"/>
      <c r="N297" s="180"/>
      <c r="O297" s="290">
        <f t="shared" si="457"/>
        <v>0</v>
      </c>
      <c r="P297" s="181"/>
    </row>
    <row r="298" spans="1:16" s="21" customFormat="1" ht="48.75" hidden="1" thickTop="1" x14ac:dyDescent="0.25">
      <c r="A298" s="176" t="s">
        <v>282</v>
      </c>
      <c r="B298" s="158" t="s">
        <v>283</v>
      </c>
      <c r="C298" s="159">
        <f t="shared" si="416"/>
        <v>0</v>
      </c>
      <c r="D298" s="230"/>
      <c r="E298" s="448"/>
      <c r="F298" s="406">
        <f t="shared" si="454"/>
        <v>0</v>
      </c>
      <c r="G298" s="230"/>
      <c r="H298" s="260"/>
      <c r="I298" s="113">
        <f t="shared" si="455"/>
        <v>0</v>
      </c>
      <c r="J298" s="260"/>
      <c r="K298" s="118"/>
      <c r="L298" s="113">
        <f t="shared" si="456"/>
        <v>0</v>
      </c>
      <c r="M298" s="319"/>
      <c r="N298" s="118"/>
      <c r="O298" s="113">
        <f t="shared" si="457"/>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n4qG44Ia5IC+hlFQbA1XRCF/ndlpbLwivge111YEsNyLXzwIVui2aAtaTN2XUWwNBUNoOLsGXmepcmzNu4TySA==" saltValue="Pi7ZTH7KW5/eCtW1s+Elsg==" spinCount="100000" sheet="1" objects="1" scenarios="1" formatCells="0" formatColumns="0" formatRows="0"/>
  <autoFilter ref="A18:P298">
    <filterColumn colId="2">
      <filters blank="1">
        <filter val="1 000"/>
        <filter val="1 004 135"/>
        <filter val="1 200"/>
        <filter val="1 225"/>
        <filter val="1 269 987"/>
        <filter val="1 359"/>
        <filter val="1 560"/>
        <filter val="1 660 950"/>
        <filter val="1 909"/>
        <filter val="10 037"/>
        <filter val="100"/>
        <filter val="105 547"/>
        <filter val="107 456"/>
        <filter val="11 239"/>
        <filter val="13 768"/>
        <filter val="14 173"/>
        <filter val="14 828"/>
        <filter val="140"/>
        <filter val="15 443"/>
        <filter val="15 632"/>
        <filter val="15 651"/>
        <filter val="160"/>
        <filter val="18 401"/>
        <filter val="189"/>
        <filter val="19"/>
        <filter val="19 868"/>
        <filter val="2 029 670"/>
        <filter val="2 088"/>
        <filter val="2 104 363"/>
        <filter val="2 124 765"/>
        <filter val="2 622"/>
        <filter val="20 313"/>
        <filter val="214 787"/>
        <filter val="23 216"/>
        <filter val="24 716"/>
        <filter val="245"/>
        <filter val="274"/>
        <filter val="-274"/>
        <filter val="28 037"/>
        <filter val="284 599"/>
        <filter val="3 074"/>
        <filter val="3 148"/>
        <filter val="3 225"/>
        <filter val="3 252"/>
        <filter val="3 269"/>
        <filter val="3 589"/>
        <filter val="318 163"/>
        <filter val="320"/>
        <filter val="33 822"/>
        <filter val="34 119"/>
        <filter val="350"/>
        <filter val="368 720"/>
        <filter val="380"/>
        <filter val="390 963"/>
        <filter val="4 142"/>
        <filter val="4 200"/>
        <filter val="4 478"/>
        <filter val="41 121"/>
        <filter val="454"/>
        <filter val="5 300"/>
        <filter val="50 127"/>
        <filter val="500"/>
        <filter val="51 065"/>
        <filter val="51 459"/>
        <filter val="53 899"/>
        <filter val="575"/>
        <filter val="6 082"/>
        <filter val="6 181"/>
        <filter val="650"/>
        <filter val="67 559"/>
        <filter val="68 470"/>
        <filter val="7 042"/>
        <filter val="7 214"/>
        <filter val="72 800"/>
        <filter val="8 249"/>
        <filter val="815"/>
        <filter val="86 103"/>
        <filter val="89 515"/>
        <filter val="89 895"/>
        <filter val="89 985"/>
        <filter val="95 095"/>
        <filter val="97 604"/>
      </filters>
    </filterColumn>
  </autoFilter>
  <mergeCells count="32">
    <mergeCell ref="K16:K17"/>
    <mergeCell ref="N16:N17"/>
    <mergeCell ref="O16:O17"/>
    <mergeCell ref="A288:B288"/>
    <mergeCell ref="C16:C17"/>
    <mergeCell ref="D16:D17"/>
    <mergeCell ref="G16:G17"/>
    <mergeCell ref="J16:J17"/>
    <mergeCell ref="M16:M17"/>
    <mergeCell ref="A287:B287"/>
    <mergeCell ref="A15:A17"/>
    <mergeCell ref="B15:B17"/>
    <mergeCell ref="E16:E17"/>
    <mergeCell ref="F16:F17"/>
    <mergeCell ref="I16:I17"/>
    <mergeCell ref="H16:H17"/>
    <mergeCell ref="P16:P17"/>
    <mergeCell ref="C15:P15"/>
    <mergeCell ref="A2:P2"/>
    <mergeCell ref="C3:P3"/>
    <mergeCell ref="C4:P4"/>
    <mergeCell ref="C5:P5"/>
    <mergeCell ref="C6:P6"/>
    <mergeCell ref="C7:P7"/>
    <mergeCell ref="C8:P8"/>
    <mergeCell ref="C9:P9"/>
    <mergeCell ref="C10:P10"/>
    <mergeCell ref="C11:P11"/>
    <mergeCell ref="C12:P12"/>
    <mergeCell ref="C13:P13"/>
    <mergeCell ref="C14:P14"/>
    <mergeCell ref="L16:L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3.pielikums Jūrmalas pilsētas domes
2018.gada 14.jūnija saistošajiem noteikumiem Nr.24
(protokols Nr.9, 4.punkts)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3" sqref="T2:U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376</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69" t="s">
        <v>377</v>
      </c>
      <c r="D3" s="1169"/>
      <c r="E3" s="1169"/>
      <c r="F3" s="1169"/>
      <c r="G3" s="1169"/>
      <c r="H3" s="1169"/>
      <c r="I3" s="1169"/>
      <c r="J3" s="1169"/>
      <c r="K3" s="1169"/>
      <c r="L3" s="1169"/>
      <c r="M3" s="1169"/>
      <c r="N3" s="1169"/>
      <c r="O3" s="1169"/>
      <c r="P3" s="1170"/>
      <c r="Q3" s="390"/>
    </row>
    <row r="4" spans="1:17" ht="12.75" customHeight="1" x14ac:dyDescent="0.25">
      <c r="A4" s="4" t="s">
        <v>1</v>
      </c>
      <c r="B4" s="5"/>
      <c r="C4" s="1169">
        <v>40003275333</v>
      </c>
      <c r="D4" s="1169"/>
      <c r="E4" s="1169"/>
      <c r="F4" s="1169"/>
      <c r="G4" s="1169"/>
      <c r="H4" s="1169"/>
      <c r="I4" s="1169"/>
      <c r="J4" s="1169"/>
      <c r="K4" s="1169"/>
      <c r="L4" s="1169"/>
      <c r="M4" s="1169"/>
      <c r="N4" s="1169"/>
      <c r="O4" s="1169"/>
      <c r="P4" s="1170"/>
      <c r="Q4" s="390"/>
    </row>
    <row r="5" spans="1:17" ht="12.75" customHeight="1" x14ac:dyDescent="0.25">
      <c r="A5" s="2" t="s">
        <v>2</v>
      </c>
      <c r="B5" s="3"/>
      <c r="C5" s="1171" t="s">
        <v>378</v>
      </c>
      <c r="D5" s="1171"/>
      <c r="E5" s="1171"/>
      <c r="F5" s="1171"/>
      <c r="G5" s="1171"/>
      <c r="H5" s="1171"/>
      <c r="I5" s="1171"/>
      <c r="J5" s="1171"/>
      <c r="K5" s="1171"/>
      <c r="L5" s="1171"/>
      <c r="M5" s="1171"/>
      <c r="N5" s="1171"/>
      <c r="O5" s="1171"/>
      <c r="P5" s="1172"/>
      <c r="Q5" s="390"/>
    </row>
    <row r="6" spans="1:17" ht="12.75" customHeight="1" x14ac:dyDescent="0.25">
      <c r="A6" s="2" t="s">
        <v>3</v>
      </c>
      <c r="B6" s="3"/>
      <c r="C6" s="1171" t="s">
        <v>379</v>
      </c>
      <c r="D6" s="1171"/>
      <c r="E6" s="1171"/>
      <c r="F6" s="1171"/>
      <c r="G6" s="1171"/>
      <c r="H6" s="1171"/>
      <c r="I6" s="1171"/>
      <c r="J6" s="1171"/>
      <c r="K6" s="1171"/>
      <c r="L6" s="1171"/>
      <c r="M6" s="1171"/>
      <c r="N6" s="1171"/>
      <c r="O6" s="1171"/>
      <c r="P6" s="1172"/>
      <c r="Q6" s="390"/>
    </row>
    <row r="7" spans="1:17" ht="25.5" customHeight="1" x14ac:dyDescent="0.25">
      <c r="A7" s="2" t="s">
        <v>4</v>
      </c>
      <c r="B7" s="3"/>
      <c r="C7" s="1169" t="s">
        <v>380</v>
      </c>
      <c r="D7" s="1169"/>
      <c r="E7" s="1169"/>
      <c r="F7" s="1169"/>
      <c r="G7" s="1169"/>
      <c r="H7" s="1169"/>
      <c r="I7" s="1169"/>
      <c r="J7" s="1169"/>
      <c r="K7" s="1169"/>
      <c r="L7" s="1169"/>
      <c r="M7" s="1169"/>
      <c r="N7" s="1169"/>
      <c r="O7" s="1169"/>
      <c r="P7" s="1170"/>
      <c r="Q7" s="390"/>
    </row>
    <row r="8" spans="1:17" ht="12.75" customHeight="1" x14ac:dyDescent="0.25">
      <c r="A8" s="7" t="s">
        <v>5</v>
      </c>
      <c r="B8" s="3"/>
      <c r="C8" s="1169"/>
      <c r="D8" s="1169"/>
      <c r="E8" s="1169"/>
      <c r="F8" s="1169"/>
      <c r="G8" s="1169"/>
      <c r="H8" s="1169"/>
      <c r="I8" s="1169"/>
      <c r="J8" s="1169"/>
      <c r="K8" s="1169"/>
      <c r="L8" s="1169"/>
      <c r="M8" s="1169"/>
      <c r="N8" s="1169"/>
      <c r="O8" s="1169"/>
      <c r="P8" s="1170"/>
      <c r="Q8" s="390"/>
    </row>
    <row r="9" spans="1:17" ht="12.75" customHeight="1" x14ac:dyDescent="0.25">
      <c r="A9" s="2"/>
      <c r="B9" s="3" t="s">
        <v>6</v>
      </c>
      <c r="C9" s="549"/>
      <c r="D9" s="549"/>
      <c r="E9" s="549"/>
      <c r="F9" s="549"/>
      <c r="G9" s="549"/>
      <c r="H9" s="549"/>
      <c r="I9" s="549"/>
      <c r="J9" s="549"/>
      <c r="K9" s="549"/>
      <c r="L9" s="549"/>
      <c r="M9" s="549"/>
      <c r="N9" s="549"/>
      <c r="O9" s="549"/>
      <c r="P9" s="550"/>
      <c r="Q9" s="390"/>
    </row>
    <row r="10" spans="1:17" ht="12.75" customHeight="1" x14ac:dyDescent="0.25">
      <c r="A10" s="2"/>
      <c r="B10" s="3" t="s">
        <v>7</v>
      </c>
      <c r="C10" s="1171" t="s">
        <v>381</v>
      </c>
      <c r="D10" s="1171"/>
      <c r="E10" s="1171"/>
      <c r="F10" s="1171"/>
      <c r="G10" s="1171"/>
      <c r="H10" s="1171"/>
      <c r="I10" s="1171"/>
      <c r="J10" s="1171"/>
      <c r="K10" s="1171"/>
      <c r="L10" s="1171"/>
      <c r="M10" s="1171"/>
      <c r="N10" s="1171"/>
      <c r="O10" s="1171"/>
      <c r="P10" s="1172"/>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445611</v>
      </c>
      <c r="D20" s="208">
        <f>SUM(D21,D24,D25,D41,D43)</f>
        <v>341551</v>
      </c>
      <c r="E20" s="394">
        <f t="shared" ref="E20:F20" si="0">SUM(E21,E24,E25,E41,E43)</f>
        <v>104060</v>
      </c>
      <c r="F20" s="395">
        <f t="shared" si="0"/>
        <v>445611</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445611</v>
      </c>
      <c r="D24" s="371">
        <f>D51</f>
        <v>341551</v>
      </c>
      <c r="E24" s="402">
        <v>104060</v>
      </c>
      <c r="F24" s="403">
        <f>D24+E24</f>
        <v>445611</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445611</v>
      </c>
      <c r="D50" s="220">
        <f>SUM(D51,D283)</f>
        <v>341551</v>
      </c>
      <c r="E50" s="431">
        <f t="shared" ref="E50:F50" si="19">SUM(E51,E283)</f>
        <v>104060</v>
      </c>
      <c r="F50" s="432">
        <f t="shared" si="19"/>
        <v>445611</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445611</v>
      </c>
      <c r="D51" s="221">
        <f>SUM(D52,D194)</f>
        <v>341551</v>
      </c>
      <c r="E51" s="433">
        <f t="shared" ref="E51:F51" si="23">SUM(E52,E194)</f>
        <v>104060</v>
      </c>
      <c r="F51" s="434">
        <f t="shared" si="23"/>
        <v>445611</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445611</v>
      </c>
      <c r="D52" s="222">
        <f>SUM(D53,D75,D173,D187)</f>
        <v>341551</v>
      </c>
      <c r="E52" s="435">
        <f t="shared" ref="E52:F52" si="27">SUM(E53,E75,E173,E187)</f>
        <v>104060</v>
      </c>
      <c r="F52" s="436">
        <f t="shared" si="27"/>
        <v>445611</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3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hidden="1" x14ac:dyDescent="0.25">
      <c r="A75" s="97">
        <v>2000</v>
      </c>
      <c r="B75" s="97" t="s">
        <v>65</v>
      </c>
      <c r="C75" s="98">
        <f t="shared" si="4"/>
        <v>0</v>
      </c>
      <c r="D75" s="223">
        <f>SUM(D76,D83,D130,D164,D165,D172)</f>
        <v>0</v>
      </c>
      <c r="E75" s="437">
        <f t="shared" ref="E75:F75" si="66">SUM(E76,E83,E130,E164,E165,E172)</f>
        <v>0</v>
      </c>
      <c r="F75" s="438">
        <f t="shared" si="66"/>
        <v>0</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3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hidden="1" x14ac:dyDescent="0.25">
      <c r="A83" s="41">
        <v>2200</v>
      </c>
      <c r="B83" s="101" t="s">
        <v>71</v>
      </c>
      <c r="C83" s="42">
        <f t="shared" si="4"/>
        <v>0</v>
      </c>
      <c r="D83" s="224">
        <f>SUM(D84,D89,D95,D103,D112,D116,D122,D128)</f>
        <v>0</v>
      </c>
      <c r="E83" s="439">
        <f t="shared" ref="E83:F83" si="90">SUM(E84,E89,E95,E103,E112,E116,E122,E128)</f>
        <v>0</v>
      </c>
      <c r="F83" s="406">
        <f t="shared" si="90"/>
        <v>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3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2">SUM(E131,E136,E140,E141,E144,E151,E159,E160,E163)</f>
        <v>0</v>
      </c>
      <c r="F130" s="406">
        <f t="shared" si="152"/>
        <v>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hidden="1" x14ac:dyDescent="0.25">
      <c r="A131" s="365">
        <v>2310</v>
      </c>
      <c r="B131" s="48" t="s">
        <v>114</v>
      </c>
      <c r="C131" s="49">
        <f t="shared" si="98"/>
        <v>0</v>
      </c>
      <c r="D131" s="229">
        <f t="shared" ref="D131:O131" si="156">SUM(D132:D135)</f>
        <v>0</v>
      </c>
      <c r="E131" s="447">
        <f t="shared" si="156"/>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3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x14ac:dyDescent="0.25">
      <c r="A173" s="97">
        <v>3000</v>
      </c>
      <c r="B173" s="97" t="s">
        <v>154</v>
      </c>
      <c r="C173" s="98">
        <f t="shared" si="185"/>
        <v>445611</v>
      </c>
      <c r="D173" s="223">
        <f>SUM(D174,D184)</f>
        <v>341551</v>
      </c>
      <c r="E173" s="437">
        <f t="shared" ref="E173:F173" si="208">SUM(E174,E184)</f>
        <v>104060</v>
      </c>
      <c r="F173" s="438">
        <f t="shared" si="208"/>
        <v>445611</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x14ac:dyDescent="0.25">
      <c r="A174" s="41">
        <v>3200</v>
      </c>
      <c r="B174" s="121" t="s">
        <v>155</v>
      </c>
      <c r="C174" s="42">
        <f t="shared" si="185"/>
        <v>445611</v>
      </c>
      <c r="D174" s="224">
        <f>SUM(D175,D179)</f>
        <v>341551</v>
      </c>
      <c r="E174" s="439">
        <f t="shared" ref="E174:O174" si="212">SUM(E175,E179)</f>
        <v>104060</v>
      </c>
      <c r="F174" s="406">
        <f t="shared" si="212"/>
        <v>445611</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x14ac:dyDescent="0.25">
      <c r="A175" s="365">
        <v>3260</v>
      </c>
      <c r="B175" s="48" t="s">
        <v>156</v>
      </c>
      <c r="C175" s="49">
        <f t="shared" si="185"/>
        <v>445611</v>
      </c>
      <c r="D175" s="229">
        <f>SUM(D176:D178)</f>
        <v>341551</v>
      </c>
      <c r="E175" s="447">
        <f t="shared" ref="E175:F175" si="213">SUM(E176:E178)</f>
        <v>104060</v>
      </c>
      <c r="F175" s="443">
        <f t="shared" si="213"/>
        <v>445611</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x14ac:dyDescent="0.25">
      <c r="A176" s="38">
        <v>3261</v>
      </c>
      <c r="B176" s="53" t="s">
        <v>157</v>
      </c>
      <c r="C176" s="54">
        <f t="shared" si="185"/>
        <v>445611</v>
      </c>
      <c r="D176" s="226">
        <v>341551</v>
      </c>
      <c r="E176" s="444">
        <v>104060</v>
      </c>
      <c r="F176" s="401">
        <f t="shared" ref="F176:F178" si="217">D176+E176</f>
        <v>445611</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3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3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3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5"/>
        <v>0</v>
      </c>
      <c r="D194" s="222">
        <f>SUM(D195,D230,D269)</f>
        <v>0</v>
      </c>
      <c r="E194" s="435">
        <f t="shared" ref="E194:F194" si="251">SUM(E195,E230,E269)</f>
        <v>0</v>
      </c>
      <c r="F194" s="436">
        <f t="shared" si="251"/>
        <v>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3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3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3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3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3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3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3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445611</v>
      </c>
      <c r="D286" s="236">
        <f t="shared" ref="D286:O286" si="382">SUM(D283,D269,D230,D195,D187,D173,D75,D53)</f>
        <v>341551</v>
      </c>
      <c r="E286" s="457">
        <f t="shared" si="382"/>
        <v>104060</v>
      </c>
      <c r="F286" s="458">
        <f t="shared" si="382"/>
        <v>445611</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qycQySpNXvaj1IGZ7hT3TXBii0hk6yT8yT1InbffH0r6s4qKa+hYITDBzU2CxJ6ZWYLnS+XZsGBV5k7vWt95Vg==" saltValue="oQtEy7O/PtnLIsVQVRX9MA==" spinCount="100000" sheet="1" objects="1" scenarios="1" formatCells="0" formatColumns="0" formatRows="0"/>
  <autoFilter ref="A18:P298">
    <filterColumn colId="2">
      <filters>
        <filter val="419 796"/>
      </filters>
    </filterColumn>
  </autoFilter>
  <mergeCells count="31">
    <mergeCell ref="A287:B287"/>
    <mergeCell ref="A288:B288"/>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2018.gada 14.jūnija saistošajiem noteikumiem Nr.24
(protokols Nr.9, 4.punkts)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5" sqref="T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382</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69" t="s">
        <v>377</v>
      </c>
      <c r="D3" s="1169"/>
      <c r="E3" s="1169"/>
      <c r="F3" s="1169"/>
      <c r="G3" s="1169"/>
      <c r="H3" s="1169"/>
      <c r="I3" s="1169"/>
      <c r="J3" s="1169"/>
      <c r="K3" s="1169"/>
      <c r="L3" s="1169"/>
      <c r="M3" s="1169"/>
      <c r="N3" s="1169"/>
      <c r="O3" s="1169"/>
      <c r="P3" s="1170"/>
      <c r="Q3" s="390"/>
    </row>
    <row r="4" spans="1:17" ht="12.75" customHeight="1" x14ac:dyDescent="0.25">
      <c r="A4" s="4" t="s">
        <v>1</v>
      </c>
      <c r="B4" s="5"/>
      <c r="C4" s="1169">
        <v>40003275333</v>
      </c>
      <c r="D4" s="1169"/>
      <c r="E4" s="1169"/>
      <c r="F4" s="1169"/>
      <c r="G4" s="1169"/>
      <c r="H4" s="1169"/>
      <c r="I4" s="1169"/>
      <c r="J4" s="1169"/>
      <c r="K4" s="1169"/>
      <c r="L4" s="1169"/>
      <c r="M4" s="1169"/>
      <c r="N4" s="1169"/>
      <c r="O4" s="1169"/>
      <c r="P4" s="1170"/>
      <c r="Q4" s="390"/>
    </row>
    <row r="5" spans="1:17" ht="12.75" customHeight="1" x14ac:dyDescent="0.25">
      <c r="A5" s="2" t="s">
        <v>2</v>
      </c>
      <c r="B5" s="3"/>
      <c r="C5" s="1171" t="s">
        <v>378</v>
      </c>
      <c r="D5" s="1171"/>
      <c r="E5" s="1171"/>
      <c r="F5" s="1171"/>
      <c r="G5" s="1171"/>
      <c r="H5" s="1171"/>
      <c r="I5" s="1171"/>
      <c r="J5" s="1171"/>
      <c r="K5" s="1171"/>
      <c r="L5" s="1171"/>
      <c r="M5" s="1171"/>
      <c r="N5" s="1171"/>
      <c r="O5" s="1171"/>
      <c r="P5" s="1172"/>
      <c r="Q5" s="390"/>
    </row>
    <row r="6" spans="1:17" ht="12.75" customHeight="1" x14ac:dyDescent="0.25">
      <c r="A6" s="2" t="s">
        <v>3</v>
      </c>
      <c r="B6" s="3"/>
      <c r="C6" s="1171" t="s">
        <v>379</v>
      </c>
      <c r="D6" s="1171"/>
      <c r="E6" s="1171"/>
      <c r="F6" s="1171"/>
      <c r="G6" s="1171"/>
      <c r="H6" s="1171"/>
      <c r="I6" s="1171"/>
      <c r="J6" s="1171"/>
      <c r="K6" s="1171"/>
      <c r="L6" s="1171"/>
      <c r="M6" s="1171"/>
      <c r="N6" s="1171"/>
      <c r="O6" s="1171"/>
      <c r="P6" s="1172"/>
      <c r="Q6" s="390"/>
    </row>
    <row r="7" spans="1:17" ht="25.5" customHeight="1" x14ac:dyDescent="0.25">
      <c r="A7" s="2" t="s">
        <v>4</v>
      </c>
      <c r="B7" s="3"/>
      <c r="C7" s="1169" t="s">
        <v>383</v>
      </c>
      <c r="D7" s="1169"/>
      <c r="E7" s="1169"/>
      <c r="F7" s="1169"/>
      <c r="G7" s="1169"/>
      <c r="H7" s="1169"/>
      <c r="I7" s="1169"/>
      <c r="J7" s="1169"/>
      <c r="K7" s="1169"/>
      <c r="L7" s="1169"/>
      <c r="M7" s="1169"/>
      <c r="N7" s="1169"/>
      <c r="O7" s="1169"/>
      <c r="P7" s="1170"/>
      <c r="Q7" s="390"/>
    </row>
    <row r="8" spans="1:17" ht="12.75" customHeight="1" x14ac:dyDescent="0.25">
      <c r="A8" s="7" t="s">
        <v>5</v>
      </c>
      <c r="B8" s="3"/>
      <c r="C8" s="1169"/>
      <c r="D8" s="1169"/>
      <c r="E8" s="1169"/>
      <c r="F8" s="1169"/>
      <c r="G8" s="1169"/>
      <c r="H8" s="1169"/>
      <c r="I8" s="1169"/>
      <c r="J8" s="1169"/>
      <c r="K8" s="1169"/>
      <c r="L8" s="1169"/>
      <c r="M8" s="1169"/>
      <c r="N8" s="1169"/>
      <c r="O8" s="1169"/>
      <c r="P8" s="1170"/>
      <c r="Q8" s="390"/>
    </row>
    <row r="9" spans="1:17" ht="12.75" customHeight="1" x14ac:dyDescent="0.25">
      <c r="A9" s="2"/>
      <c r="B9" s="3" t="s">
        <v>6</v>
      </c>
      <c r="C9" s="549"/>
      <c r="D9" s="549"/>
      <c r="E9" s="549"/>
      <c r="F9" s="549"/>
      <c r="G9" s="549"/>
      <c r="H9" s="549"/>
      <c r="I9" s="549"/>
      <c r="J9" s="549"/>
      <c r="K9" s="549"/>
      <c r="L9" s="549"/>
      <c r="M9" s="549"/>
      <c r="N9" s="549"/>
      <c r="O9" s="549"/>
      <c r="P9" s="550"/>
      <c r="Q9" s="390"/>
    </row>
    <row r="10" spans="1:17" ht="12.75" customHeight="1" x14ac:dyDescent="0.25">
      <c r="A10" s="2"/>
      <c r="B10" s="3" t="s">
        <v>7</v>
      </c>
      <c r="C10" s="1171" t="s">
        <v>381</v>
      </c>
      <c r="D10" s="1171"/>
      <c r="E10" s="1171"/>
      <c r="F10" s="1171"/>
      <c r="G10" s="1171"/>
      <c r="H10" s="1171"/>
      <c r="I10" s="1171"/>
      <c r="J10" s="1171"/>
      <c r="K10" s="1171"/>
      <c r="L10" s="1171"/>
      <c r="M10" s="1171"/>
      <c r="N10" s="1171"/>
      <c r="O10" s="1171"/>
      <c r="P10" s="1172"/>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515396</v>
      </c>
      <c r="D20" s="208">
        <f>SUM(D21,D24,D25,D41,D43)</f>
        <v>427296</v>
      </c>
      <c r="E20" s="394">
        <f t="shared" ref="E20:F20" si="0">SUM(E21,E24,E25,E41,E43)</f>
        <v>88100</v>
      </c>
      <c r="F20" s="395">
        <f t="shared" si="0"/>
        <v>515396</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515396</v>
      </c>
      <c r="D24" s="371">
        <f>D51</f>
        <v>427296</v>
      </c>
      <c r="E24" s="402">
        <v>88100</v>
      </c>
      <c r="F24" s="403">
        <f>D24+E24</f>
        <v>515396</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515396</v>
      </c>
      <c r="D50" s="220">
        <f>SUM(D51,D283)</f>
        <v>427296</v>
      </c>
      <c r="E50" s="431">
        <f t="shared" ref="E50:F50" si="19">SUM(E51,E283)</f>
        <v>88100</v>
      </c>
      <c r="F50" s="432">
        <f t="shared" si="19"/>
        <v>515396</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515396</v>
      </c>
      <c r="D51" s="221">
        <f>SUM(D52,D194)</f>
        <v>427296</v>
      </c>
      <c r="E51" s="433">
        <f t="shared" ref="E51:F51" si="23">SUM(E52,E194)</f>
        <v>88100</v>
      </c>
      <c r="F51" s="434">
        <f t="shared" si="23"/>
        <v>515396</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515396</v>
      </c>
      <c r="D52" s="222">
        <f>SUM(D53,D75,D173,D187)</f>
        <v>427296</v>
      </c>
      <c r="E52" s="435">
        <f t="shared" ref="E52:F52" si="27">SUM(E53,E75,E173,E187)</f>
        <v>88100</v>
      </c>
      <c r="F52" s="436">
        <f t="shared" si="27"/>
        <v>515396</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3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hidden="1" x14ac:dyDescent="0.25">
      <c r="A75" s="97">
        <v>2000</v>
      </c>
      <c r="B75" s="97" t="s">
        <v>65</v>
      </c>
      <c r="C75" s="98">
        <f t="shared" si="4"/>
        <v>0</v>
      </c>
      <c r="D75" s="223">
        <f>SUM(D76,D83,D130,D164,D165,D172)</f>
        <v>0</v>
      </c>
      <c r="E75" s="437">
        <f t="shared" ref="E75:F75" si="66">SUM(E76,E83,E130,E164,E165,E172)</f>
        <v>0</v>
      </c>
      <c r="F75" s="438">
        <f t="shared" si="66"/>
        <v>0</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3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hidden="1" x14ac:dyDescent="0.25">
      <c r="A83" s="41">
        <v>2200</v>
      </c>
      <c r="B83" s="101" t="s">
        <v>71</v>
      </c>
      <c r="C83" s="42">
        <f t="shared" si="4"/>
        <v>0</v>
      </c>
      <c r="D83" s="224">
        <f>SUM(D84,D89,D95,D103,D112,D116,D122,D128)</f>
        <v>0</v>
      </c>
      <c r="E83" s="439">
        <f t="shared" ref="E83:F83" si="90">SUM(E84,E89,E95,E103,E112,E116,E122,E128)</f>
        <v>0</v>
      </c>
      <c r="F83" s="406">
        <f t="shared" si="90"/>
        <v>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3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2">SUM(E131,E136,E140,E141,E144,E151,E159,E160,E163)</f>
        <v>0</v>
      </c>
      <c r="F130" s="406">
        <f t="shared" si="152"/>
        <v>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hidden="1" x14ac:dyDescent="0.25">
      <c r="A131" s="365">
        <v>2310</v>
      </c>
      <c r="B131" s="48" t="s">
        <v>114</v>
      </c>
      <c r="C131" s="49">
        <f t="shared" si="98"/>
        <v>0</v>
      </c>
      <c r="D131" s="229">
        <f t="shared" ref="D131:O131" si="156">SUM(D132:D135)</f>
        <v>0</v>
      </c>
      <c r="E131" s="447">
        <f t="shared" si="156"/>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3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x14ac:dyDescent="0.25">
      <c r="A173" s="97">
        <v>3000</v>
      </c>
      <c r="B173" s="97" t="s">
        <v>154</v>
      </c>
      <c r="C173" s="98">
        <f t="shared" si="185"/>
        <v>515396</v>
      </c>
      <c r="D173" s="223">
        <f>SUM(D174,D184)</f>
        <v>427296</v>
      </c>
      <c r="E173" s="437">
        <f t="shared" ref="E173:F173" si="208">SUM(E174,E184)</f>
        <v>88100</v>
      </c>
      <c r="F173" s="438">
        <f t="shared" si="208"/>
        <v>515396</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x14ac:dyDescent="0.25">
      <c r="A174" s="41">
        <v>3200</v>
      </c>
      <c r="B174" s="121" t="s">
        <v>155</v>
      </c>
      <c r="C174" s="42">
        <f t="shared" si="185"/>
        <v>515396</v>
      </c>
      <c r="D174" s="224">
        <f>SUM(D175,D179)</f>
        <v>427296</v>
      </c>
      <c r="E174" s="439">
        <f t="shared" ref="E174:O174" si="212">SUM(E175,E179)</f>
        <v>88100</v>
      </c>
      <c r="F174" s="406">
        <f t="shared" si="212"/>
        <v>515396</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x14ac:dyDescent="0.25">
      <c r="A175" s="365">
        <v>3260</v>
      </c>
      <c r="B175" s="48" t="s">
        <v>156</v>
      </c>
      <c r="C175" s="49">
        <f t="shared" si="185"/>
        <v>515396</v>
      </c>
      <c r="D175" s="229">
        <f>SUM(D176:D178)</f>
        <v>427296</v>
      </c>
      <c r="E175" s="447">
        <f t="shared" ref="E175:F175" si="213">SUM(E176:E178)</f>
        <v>88100</v>
      </c>
      <c r="F175" s="443">
        <f t="shared" si="213"/>
        <v>515396</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x14ac:dyDescent="0.25">
      <c r="A176" s="38">
        <v>3261</v>
      </c>
      <c r="B176" s="53" t="s">
        <v>157</v>
      </c>
      <c r="C176" s="54">
        <f t="shared" si="185"/>
        <v>515396</v>
      </c>
      <c r="D176" s="226">
        <v>427296</v>
      </c>
      <c r="E176" s="444">
        <v>88100</v>
      </c>
      <c r="F176" s="401">
        <f t="shared" ref="F176:F178" si="217">D176+E176</f>
        <v>515396</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3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3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3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5"/>
        <v>0</v>
      </c>
      <c r="D194" s="222">
        <f>SUM(D195,D230,D269)</f>
        <v>0</v>
      </c>
      <c r="E194" s="435">
        <f t="shared" ref="E194:F194" si="251">SUM(E195,E230,E269)</f>
        <v>0</v>
      </c>
      <c r="F194" s="436">
        <f t="shared" si="251"/>
        <v>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3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3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3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3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3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3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3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515396</v>
      </c>
      <c r="D286" s="236">
        <f t="shared" ref="D286:O286" si="382">SUM(D283,D269,D230,D195,D187,D173,D75,D53)</f>
        <v>427296</v>
      </c>
      <c r="E286" s="457">
        <f t="shared" si="382"/>
        <v>88100</v>
      </c>
      <c r="F286" s="458">
        <f t="shared" si="382"/>
        <v>515396</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ZGgulDKUsMC7Nnh8MAfwT5kLclHUv4IQymIv829MIenW8xhh8Rz1nsxPSdKd5o+Jm53JTenGKK3lKoxTc4SwXg==" saltValue="zLVEmBCubraA7L/DDUT9eA==" spinCount="100000" sheet="1" objects="1" scenarios="1" formatCells="0" formatColumns="0" formatRows="0"/>
  <autoFilter ref="A18:P298">
    <filterColumn colId="2">
      <filters>
        <filter val="419 796"/>
      </filters>
    </filterColumn>
  </autoFilter>
  <mergeCells count="31">
    <mergeCell ref="A287:B287"/>
    <mergeCell ref="A288:B288"/>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2018.gada 14.jūnija saistošajiem noteikumiem Nr.24
(protokols Nr.9, 4.punkts)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3" sqref="T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361</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24" customHeight="1" x14ac:dyDescent="0.25">
      <c r="A3" s="4" t="s">
        <v>0</v>
      </c>
      <c r="B3" s="5"/>
      <c r="C3" s="1120" t="s">
        <v>362</v>
      </c>
      <c r="D3" s="1120"/>
      <c r="E3" s="1120"/>
      <c r="F3" s="1120"/>
      <c r="G3" s="1120"/>
      <c r="H3" s="1120"/>
      <c r="I3" s="1120"/>
      <c r="J3" s="1120"/>
      <c r="K3" s="1120"/>
      <c r="L3" s="1120"/>
      <c r="M3" s="1120"/>
      <c r="N3" s="1120"/>
      <c r="O3" s="1120"/>
      <c r="P3" s="1121"/>
      <c r="Q3" s="390"/>
    </row>
    <row r="4" spans="1:17" ht="12.75" customHeight="1" x14ac:dyDescent="0.25">
      <c r="A4" s="4" t="s">
        <v>1</v>
      </c>
      <c r="B4" s="5"/>
      <c r="C4" s="1120" t="s">
        <v>363</v>
      </c>
      <c r="D4" s="1120"/>
      <c r="E4" s="1120"/>
      <c r="F4" s="1120"/>
      <c r="G4" s="1120"/>
      <c r="H4" s="1120"/>
      <c r="I4" s="1120"/>
      <c r="J4" s="1120"/>
      <c r="K4" s="1120"/>
      <c r="L4" s="1120"/>
      <c r="M4" s="1120"/>
      <c r="N4" s="1120"/>
      <c r="O4" s="1120"/>
      <c r="P4" s="1121"/>
      <c r="Q4" s="390"/>
    </row>
    <row r="5" spans="1:17" ht="12.75" customHeight="1" x14ac:dyDescent="0.25">
      <c r="A5" s="2" t="s">
        <v>2</v>
      </c>
      <c r="B5" s="3"/>
      <c r="C5" s="1122" t="s">
        <v>364</v>
      </c>
      <c r="D5" s="1122"/>
      <c r="E5" s="1122"/>
      <c r="F5" s="1122"/>
      <c r="G5" s="1122"/>
      <c r="H5" s="1122"/>
      <c r="I5" s="1122"/>
      <c r="J5" s="1122"/>
      <c r="K5" s="1122"/>
      <c r="L5" s="1122"/>
      <c r="M5" s="1122"/>
      <c r="N5" s="1122"/>
      <c r="O5" s="1122"/>
      <c r="P5" s="1123"/>
      <c r="Q5" s="390"/>
    </row>
    <row r="6" spans="1:17" ht="12.75" customHeight="1" x14ac:dyDescent="0.25">
      <c r="A6" s="2" t="s">
        <v>3</v>
      </c>
      <c r="B6" s="3"/>
      <c r="C6" s="1122" t="s">
        <v>365</v>
      </c>
      <c r="D6" s="1122"/>
      <c r="E6" s="1122"/>
      <c r="F6" s="1122"/>
      <c r="G6" s="1122"/>
      <c r="H6" s="1122"/>
      <c r="I6" s="1122"/>
      <c r="J6" s="1122"/>
      <c r="K6" s="1122"/>
      <c r="L6" s="1122"/>
      <c r="M6" s="1122"/>
      <c r="N6" s="1122"/>
      <c r="O6" s="1122"/>
      <c r="P6" s="1123"/>
      <c r="Q6" s="390"/>
    </row>
    <row r="7" spans="1:17" ht="15" customHeight="1" x14ac:dyDescent="0.25">
      <c r="A7" s="2" t="s">
        <v>4</v>
      </c>
      <c r="B7" s="3"/>
      <c r="C7" s="1120" t="s">
        <v>366</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367</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368</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378295</v>
      </c>
      <c r="D20" s="208">
        <f>SUM(D21,D24,D25,D41,D43)</f>
        <v>219191</v>
      </c>
      <c r="E20" s="394">
        <f t="shared" ref="E20:F20" si="0">SUM(E21,E24,E25,E41,E43)</f>
        <v>0</v>
      </c>
      <c r="F20" s="395">
        <f t="shared" si="0"/>
        <v>219191</v>
      </c>
      <c r="G20" s="208">
        <f>SUM(G21,G24,G43)</f>
        <v>0</v>
      </c>
      <c r="H20" s="193">
        <f t="shared" ref="H20:I20" si="1">SUM(H21,H24,H43)</f>
        <v>0</v>
      </c>
      <c r="I20" s="395">
        <f t="shared" si="1"/>
        <v>0</v>
      </c>
      <c r="J20" s="242">
        <f>SUM(J21,J26,J43)</f>
        <v>159104</v>
      </c>
      <c r="K20" s="394">
        <f t="shared" ref="K20:L20" si="2">SUM(K21,K26,K43)</f>
        <v>0</v>
      </c>
      <c r="L20" s="395">
        <f t="shared" si="2"/>
        <v>159104</v>
      </c>
      <c r="M20" s="24">
        <f>SUM(M21,M45)</f>
        <v>0</v>
      </c>
      <c r="N20" s="25">
        <f t="shared" ref="N20:O20" si="3">SUM(N21,N45)</f>
        <v>0</v>
      </c>
      <c r="O20" s="26">
        <f t="shared" si="3"/>
        <v>0</v>
      </c>
      <c r="P20" s="326"/>
    </row>
    <row r="21" spans="1:16" ht="12.75" thickTop="1" x14ac:dyDescent="0.25">
      <c r="A21" s="27"/>
      <c r="B21" s="28" t="s">
        <v>20</v>
      </c>
      <c r="C21" s="29">
        <f t="shared" ref="C21:C84" si="4">F21+I21+L21+O21</f>
        <v>36782</v>
      </c>
      <c r="D21" s="209">
        <f>SUM(D22:D23)</f>
        <v>0</v>
      </c>
      <c r="E21" s="396">
        <f t="shared" ref="E21" si="5">SUM(E22:E23)</f>
        <v>0</v>
      </c>
      <c r="F21" s="397">
        <f>SUM(F22:F23)</f>
        <v>0</v>
      </c>
      <c r="G21" s="209">
        <f>SUM(G22:G23)</f>
        <v>0</v>
      </c>
      <c r="H21" s="194">
        <f t="shared" ref="H21:I21" si="6">SUM(H22:H23)</f>
        <v>0</v>
      </c>
      <c r="I21" s="397">
        <f t="shared" si="6"/>
        <v>0</v>
      </c>
      <c r="J21" s="243">
        <f>SUM(J22:J23)</f>
        <v>36782</v>
      </c>
      <c r="K21" s="396">
        <f t="shared" ref="K21:L21" si="7">SUM(K22:K23)</f>
        <v>0</v>
      </c>
      <c r="L21" s="397">
        <f t="shared" si="7"/>
        <v>36782</v>
      </c>
      <c r="M21" s="29">
        <f>SUM(M22:M23)</f>
        <v>0</v>
      </c>
      <c r="N21" s="30">
        <f t="shared" ref="N21:O21" si="8">SUM(N22:N23)</f>
        <v>0</v>
      </c>
      <c r="O21" s="31">
        <f t="shared" si="8"/>
        <v>0</v>
      </c>
      <c r="P21" s="327"/>
    </row>
    <row r="22" spans="1:16" x14ac:dyDescent="0.25">
      <c r="A22" s="32"/>
      <c r="B22" s="33" t="s">
        <v>21</v>
      </c>
      <c r="C22" s="34">
        <f t="shared" si="4"/>
        <v>155</v>
      </c>
      <c r="D22" s="210"/>
      <c r="E22" s="398"/>
      <c r="F22" s="399">
        <f>D22+E22</f>
        <v>0</v>
      </c>
      <c r="G22" s="210"/>
      <c r="H22" s="568"/>
      <c r="I22" s="399">
        <f>G22+H22</f>
        <v>0</v>
      </c>
      <c r="J22" s="244">
        <v>155</v>
      </c>
      <c r="K22" s="398"/>
      <c r="L22" s="399">
        <f>J22+K22</f>
        <v>155</v>
      </c>
      <c r="M22" s="308"/>
      <c r="N22" s="35"/>
      <c r="O22" s="348">
        <f>M22+N22</f>
        <v>0</v>
      </c>
      <c r="P22" s="36"/>
    </row>
    <row r="23" spans="1:16" ht="31.5" customHeight="1" x14ac:dyDescent="0.25">
      <c r="A23" s="464"/>
      <c r="B23" s="465" t="s">
        <v>22</v>
      </c>
      <c r="C23" s="466">
        <f t="shared" si="4"/>
        <v>36627</v>
      </c>
      <c r="D23" s="467"/>
      <c r="E23" s="567"/>
      <c r="F23" s="585">
        <f>D23+E23</f>
        <v>0</v>
      </c>
      <c r="G23" s="467"/>
      <c r="H23" s="569"/>
      <c r="I23" s="587">
        <f>G23+H23</f>
        <v>0</v>
      </c>
      <c r="J23" s="469">
        <v>36627</v>
      </c>
      <c r="K23" s="567"/>
      <c r="L23" s="587">
        <f>J23+K23</f>
        <v>36627</v>
      </c>
      <c r="M23" s="471"/>
      <c r="N23" s="468"/>
      <c r="O23" s="470">
        <f>M23+N23</f>
        <v>0</v>
      </c>
      <c r="P23" s="472"/>
    </row>
    <row r="24" spans="1:16" s="21" customFormat="1" ht="24.75" thickBot="1" x14ac:dyDescent="0.3">
      <c r="A24" s="473">
        <v>19300</v>
      </c>
      <c r="B24" s="473" t="s">
        <v>304</v>
      </c>
      <c r="C24" s="474">
        <f>F24+I24</f>
        <v>219191</v>
      </c>
      <c r="D24" s="475">
        <v>219191</v>
      </c>
      <c r="E24" s="566"/>
      <c r="F24" s="586">
        <f>D24+E24</f>
        <v>219191</v>
      </c>
      <c r="G24" s="475"/>
      <c r="H24" s="570"/>
      <c r="I24" s="586">
        <f>G24+H24</f>
        <v>0</v>
      </c>
      <c r="J24" s="476" t="s">
        <v>23</v>
      </c>
      <c r="K24" s="571" t="s">
        <v>23</v>
      </c>
      <c r="L24" s="588" t="s">
        <v>23</v>
      </c>
      <c r="M24" s="478" t="s">
        <v>23</v>
      </c>
      <c r="N24" s="477" t="s">
        <v>23</v>
      </c>
      <c r="O24" s="479" t="s">
        <v>23</v>
      </c>
      <c r="P24" s="480"/>
    </row>
    <row r="25" spans="1:16" s="21" customFormat="1" ht="24.75" hidden="1" thickTop="1" x14ac:dyDescent="0.25">
      <c r="A25" s="481"/>
      <c r="B25" s="482" t="s">
        <v>24</v>
      </c>
      <c r="C25" s="483">
        <f>F25</f>
        <v>0</v>
      </c>
      <c r="D25" s="484"/>
      <c r="E25" s="485"/>
      <c r="F25" s="486">
        <f>D25+E25</f>
        <v>0</v>
      </c>
      <c r="G25" s="487" t="s">
        <v>23</v>
      </c>
      <c r="H25" s="488" t="s">
        <v>23</v>
      </c>
      <c r="I25" s="489" t="s">
        <v>23</v>
      </c>
      <c r="J25" s="488" t="s">
        <v>23</v>
      </c>
      <c r="K25" s="490" t="s">
        <v>23</v>
      </c>
      <c r="L25" s="491" t="s">
        <v>23</v>
      </c>
      <c r="M25" s="492" t="s">
        <v>23</v>
      </c>
      <c r="N25" s="490" t="s">
        <v>23</v>
      </c>
      <c r="O25" s="489" t="s">
        <v>23</v>
      </c>
      <c r="P25" s="493"/>
    </row>
    <row r="26" spans="1:16" s="21" customFormat="1" ht="36.75" thickTop="1" x14ac:dyDescent="0.25">
      <c r="A26" s="41">
        <v>21300</v>
      </c>
      <c r="B26" s="41" t="s">
        <v>305</v>
      </c>
      <c r="C26" s="42">
        <f>L26</f>
        <v>116458</v>
      </c>
      <c r="D26" s="213" t="s">
        <v>23</v>
      </c>
      <c r="E26" s="407" t="s">
        <v>23</v>
      </c>
      <c r="F26" s="408" t="s">
        <v>23</v>
      </c>
      <c r="G26" s="213" t="s">
        <v>23</v>
      </c>
      <c r="H26" s="291" t="s">
        <v>23</v>
      </c>
      <c r="I26" s="408" t="s">
        <v>23</v>
      </c>
      <c r="J26" s="102">
        <f>SUM(J27,J31,J33,J36)</f>
        <v>116458</v>
      </c>
      <c r="K26" s="439">
        <f t="shared" ref="K26:L26" si="9">SUM(K27,K31,K33,K36)</f>
        <v>0</v>
      </c>
      <c r="L26" s="406">
        <f t="shared" si="9"/>
        <v>116458</v>
      </c>
      <c r="M26" s="309" t="s">
        <v>23</v>
      </c>
      <c r="N26" s="44" t="s">
        <v>23</v>
      </c>
      <c r="O26" s="45" t="s">
        <v>23</v>
      </c>
      <c r="P26" s="328"/>
    </row>
    <row r="27" spans="1:16" s="21" customFormat="1" ht="24" hidden="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idden="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idden="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 hidden="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 hidden="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 hidden="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hidden="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idden="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 hidden="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customHeight="1" x14ac:dyDescent="0.25">
      <c r="A36" s="47">
        <v>21390</v>
      </c>
      <c r="B36" s="41" t="s">
        <v>307</v>
      </c>
      <c r="C36" s="42">
        <f t="shared" si="10"/>
        <v>116458</v>
      </c>
      <c r="D36" s="213" t="s">
        <v>23</v>
      </c>
      <c r="E36" s="407" t="s">
        <v>23</v>
      </c>
      <c r="F36" s="408" t="s">
        <v>23</v>
      </c>
      <c r="G36" s="213" t="s">
        <v>23</v>
      </c>
      <c r="H36" s="291" t="s">
        <v>23</v>
      </c>
      <c r="I36" s="408" t="s">
        <v>23</v>
      </c>
      <c r="J36" s="102">
        <f>SUM(J37:J40)</f>
        <v>116458</v>
      </c>
      <c r="K36" s="439">
        <f t="shared" ref="K36:L36" si="14">SUM(K37:K40)</f>
        <v>0</v>
      </c>
      <c r="L36" s="406">
        <f t="shared" si="14"/>
        <v>116458</v>
      </c>
      <c r="M36" s="309" t="s">
        <v>23</v>
      </c>
      <c r="N36" s="44" t="s">
        <v>23</v>
      </c>
      <c r="O36" s="45" t="s">
        <v>23</v>
      </c>
      <c r="P36" s="328"/>
    </row>
    <row r="37" spans="1:16" ht="24" hidden="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idden="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idden="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 x14ac:dyDescent="0.25">
      <c r="A40" s="494">
        <v>21399</v>
      </c>
      <c r="B40" s="495" t="s">
        <v>36</v>
      </c>
      <c r="C40" s="496">
        <f t="shared" si="10"/>
        <v>116458</v>
      </c>
      <c r="D40" s="497" t="s">
        <v>23</v>
      </c>
      <c r="E40" s="572" t="s">
        <v>23</v>
      </c>
      <c r="F40" s="589" t="s">
        <v>23</v>
      </c>
      <c r="G40" s="497" t="s">
        <v>23</v>
      </c>
      <c r="H40" s="519" t="s">
        <v>23</v>
      </c>
      <c r="I40" s="589" t="s">
        <v>23</v>
      </c>
      <c r="J40" s="501">
        <v>116458</v>
      </c>
      <c r="K40" s="573"/>
      <c r="L40" s="590">
        <f>J40+K40</f>
        <v>116458</v>
      </c>
      <c r="M40" s="502" t="s">
        <v>23</v>
      </c>
      <c r="N40" s="498" t="s">
        <v>23</v>
      </c>
      <c r="O40" s="500" t="s">
        <v>23</v>
      </c>
      <c r="P40" s="493"/>
    </row>
    <row r="41" spans="1:16" s="21" customFormat="1" ht="26.25" hidden="1" customHeight="1" x14ac:dyDescent="0.25">
      <c r="A41" s="503">
        <v>21420</v>
      </c>
      <c r="B41" s="504" t="s">
        <v>37</v>
      </c>
      <c r="C41" s="505">
        <f>F41</f>
        <v>0</v>
      </c>
      <c r="D41" s="506">
        <f>SUM(D42)</f>
        <v>0</v>
      </c>
      <c r="E41" s="507">
        <f t="shared" ref="E41:F41" si="15">SUM(E42)</f>
        <v>0</v>
      </c>
      <c r="F41" s="508">
        <f t="shared" si="15"/>
        <v>0</v>
      </c>
      <c r="G41" s="509" t="s">
        <v>23</v>
      </c>
      <c r="H41" s="510" t="s">
        <v>23</v>
      </c>
      <c r="I41" s="511" t="s">
        <v>23</v>
      </c>
      <c r="J41" s="510" t="s">
        <v>23</v>
      </c>
      <c r="K41" s="512" t="s">
        <v>23</v>
      </c>
      <c r="L41" s="513" t="s">
        <v>23</v>
      </c>
      <c r="M41" s="514" t="s">
        <v>23</v>
      </c>
      <c r="N41" s="512" t="s">
        <v>23</v>
      </c>
      <c r="O41" s="511" t="s">
        <v>23</v>
      </c>
      <c r="P41" s="515"/>
    </row>
    <row r="42" spans="1:16" s="21" customFormat="1" ht="26.25" hidden="1" customHeight="1" x14ac:dyDescent="0.25">
      <c r="A42" s="494">
        <v>21429</v>
      </c>
      <c r="B42" s="495" t="s">
        <v>310</v>
      </c>
      <c r="C42" s="496">
        <f>F42</f>
        <v>0</v>
      </c>
      <c r="D42" s="516"/>
      <c r="E42" s="517"/>
      <c r="F42" s="518">
        <f>D42+E42</f>
        <v>0</v>
      </c>
      <c r="G42" s="497" t="s">
        <v>23</v>
      </c>
      <c r="H42" s="499" t="s">
        <v>23</v>
      </c>
      <c r="I42" s="500" t="s">
        <v>23</v>
      </c>
      <c r="J42" s="499" t="s">
        <v>23</v>
      </c>
      <c r="K42" s="498" t="s">
        <v>23</v>
      </c>
      <c r="L42" s="519" t="s">
        <v>23</v>
      </c>
      <c r="M42" s="502" t="s">
        <v>23</v>
      </c>
      <c r="N42" s="498" t="s">
        <v>23</v>
      </c>
      <c r="O42" s="500" t="s">
        <v>23</v>
      </c>
      <c r="P42" s="520"/>
    </row>
    <row r="43" spans="1:16" s="21" customFormat="1" ht="24" x14ac:dyDescent="0.25">
      <c r="A43" s="521">
        <v>21490</v>
      </c>
      <c r="B43" s="482" t="s">
        <v>38</v>
      </c>
      <c r="C43" s="522">
        <f>F43+I43+L43</f>
        <v>5864</v>
      </c>
      <c r="D43" s="523">
        <f>D44</f>
        <v>0</v>
      </c>
      <c r="E43" s="574">
        <f t="shared" ref="E43:L43" si="16">E44</f>
        <v>0</v>
      </c>
      <c r="F43" s="591">
        <f t="shared" si="16"/>
        <v>0</v>
      </c>
      <c r="G43" s="523">
        <f t="shared" si="16"/>
        <v>0</v>
      </c>
      <c r="H43" s="526">
        <f t="shared" si="16"/>
        <v>0</v>
      </c>
      <c r="I43" s="591">
        <f t="shared" si="16"/>
        <v>0</v>
      </c>
      <c r="J43" s="524">
        <f t="shared" si="16"/>
        <v>5864</v>
      </c>
      <c r="K43" s="574">
        <f t="shared" si="16"/>
        <v>0</v>
      </c>
      <c r="L43" s="591">
        <f t="shared" si="16"/>
        <v>5864</v>
      </c>
      <c r="M43" s="492" t="s">
        <v>23</v>
      </c>
      <c r="N43" s="490" t="s">
        <v>23</v>
      </c>
      <c r="O43" s="489" t="s">
        <v>23</v>
      </c>
      <c r="P43" s="527"/>
    </row>
    <row r="44" spans="1:16" s="21" customFormat="1" ht="24" x14ac:dyDescent="0.25">
      <c r="A44" s="465">
        <v>21499</v>
      </c>
      <c r="B44" s="528" t="s">
        <v>39</v>
      </c>
      <c r="C44" s="529">
        <f>F44+I44+L44</f>
        <v>5864</v>
      </c>
      <c r="D44" s="530"/>
      <c r="E44" s="575"/>
      <c r="F44" s="592">
        <f>D44+E44</f>
        <v>0</v>
      </c>
      <c r="G44" s="530"/>
      <c r="H44" s="576"/>
      <c r="I44" s="593">
        <f>G44+H44</f>
        <v>0</v>
      </c>
      <c r="J44" s="531">
        <v>5864</v>
      </c>
      <c r="K44" s="575"/>
      <c r="L44" s="593">
        <f>J44+K44</f>
        <v>5864</v>
      </c>
      <c r="M44" s="532" t="s">
        <v>23</v>
      </c>
      <c r="N44" s="533" t="s">
        <v>23</v>
      </c>
      <c r="O44" s="534" t="s">
        <v>23</v>
      </c>
      <c r="P44" s="535"/>
    </row>
    <row r="45" spans="1:16" ht="12.75" hidden="1" customHeight="1" x14ac:dyDescent="0.25">
      <c r="A45" s="536">
        <v>23000</v>
      </c>
      <c r="B45" s="537" t="s">
        <v>40</v>
      </c>
      <c r="C45" s="522">
        <f>O45</f>
        <v>0</v>
      </c>
      <c r="D45" s="487" t="s">
        <v>23</v>
      </c>
      <c r="E45" s="490" t="s">
        <v>23</v>
      </c>
      <c r="F45" s="538" t="s">
        <v>23</v>
      </c>
      <c r="G45" s="487" t="s">
        <v>23</v>
      </c>
      <c r="H45" s="488" t="s">
        <v>23</v>
      </c>
      <c r="I45" s="489" t="s">
        <v>23</v>
      </c>
      <c r="J45" s="488" t="s">
        <v>23</v>
      </c>
      <c r="K45" s="490" t="s">
        <v>23</v>
      </c>
      <c r="L45" s="491" t="s">
        <v>23</v>
      </c>
      <c r="M45" s="522">
        <f>SUM(M46:M47)</f>
        <v>0</v>
      </c>
      <c r="N45" s="524">
        <f t="shared" ref="N45:O45" si="17">SUM(N46:N47)</f>
        <v>0</v>
      </c>
      <c r="O45" s="525">
        <f t="shared" si="17"/>
        <v>0</v>
      </c>
      <c r="P45" s="539"/>
    </row>
    <row r="46" spans="1:16" ht="24" hidden="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 hidden="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378295.04000000004</v>
      </c>
      <c r="D50" s="220">
        <f>SUM(D51,D283)</f>
        <v>219191</v>
      </c>
      <c r="E50" s="431">
        <f t="shared" ref="E50:F50" si="19">SUM(E51,E283)</f>
        <v>0</v>
      </c>
      <c r="F50" s="432">
        <f t="shared" si="19"/>
        <v>219191</v>
      </c>
      <c r="G50" s="220">
        <f>SUM(G51,G283)</f>
        <v>0</v>
      </c>
      <c r="H50" s="177">
        <f t="shared" ref="H50:I50" si="20">SUM(H51,H283)</f>
        <v>0</v>
      </c>
      <c r="I50" s="432">
        <f t="shared" si="20"/>
        <v>0</v>
      </c>
      <c r="J50" s="252">
        <f>SUM(J51,J283)</f>
        <v>159104</v>
      </c>
      <c r="K50" s="431">
        <f t="shared" ref="K50:L50" si="21">SUM(K51,K283)</f>
        <v>3.999999999996362E-2</v>
      </c>
      <c r="L50" s="432">
        <f t="shared" si="21"/>
        <v>159104.04</v>
      </c>
      <c r="M50" s="85">
        <f>SUM(M51,M283)</f>
        <v>0</v>
      </c>
      <c r="N50" s="86">
        <f t="shared" ref="N50:O50" si="22">SUM(N51,N283)</f>
        <v>0</v>
      </c>
      <c r="O50" s="87">
        <f t="shared" si="22"/>
        <v>0</v>
      </c>
      <c r="P50" s="336"/>
    </row>
    <row r="51" spans="1:16" s="21" customFormat="1" ht="36.75" thickTop="1" x14ac:dyDescent="0.25">
      <c r="A51" s="88"/>
      <c r="B51" s="89" t="s">
        <v>45</v>
      </c>
      <c r="C51" s="90">
        <f t="shared" si="4"/>
        <v>378295.04000000004</v>
      </c>
      <c r="D51" s="221">
        <f>SUM(D52,D194)</f>
        <v>219191</v>
      </c>
      <c r="E51" s="433">
        <f t="shared" ref="E51:F51" si="23">SUM(E52,E194)</f>
        <v>0</v>
      </c>
      <c r="F51" s="434">
        <f t="shared" si="23"/>
        <v>219191</v>
      </c>
      <c r="G51" s="221">
        <f>SUM(G52,G194)</f>
        <v>0</v>
      </c>
      <c r="H51" s="201">
        <f t="shared" ref="H51:I51" si="24">SUM(H52,H194)</f>
        <v>0</v>
      </c>
      <c r="I51" s="434">
        <f t="shared" si="24"/>
        <v>0</v>
      </c>
      <c r="J51" s="253">
        <f>SUM(J52,J194)</f>
        <v>159104</v>
      </c>
      <c r="K51" s="433">
        <f t="shared" ref="K51:L51" si="25">SUM(K52,K194)</f>
        <v>3.999999999996362E-2</v>
      </c>
      <c r="L51" s="434">
        <f t="shared" si="25"/>
        <v>159104.04</v>
      </c>
      <c r="M51" s="90">
        <f>SUM(M52,M194)</f>
        <v>0</v>
      </c>
      <c r="N51" s="91">
        <f t="shared" ref="N51:O51" si="26">SUM(N52,N194)</f>
        <v>0</v>
      </c>
      <c r="O51" s="92">
        <f t="shared" si="26"/>
        <v>0</v>
      </c>
      <c r="P51" s="337"/>
    </row>
    <row r="52" spans="1:16" s="21" customFormat="1" ht="24" x14ac:dyDescent="0.25">
      <c r="A52" s="93"/>
      <c r="B52" s="16" t="s">
        <v>46</v>
      </c>
      <c r="C52" s="94">
        <f t="shared" si="4"/>
        <v>370836.04000000004</v>
      </c>
      <c r="D52" s="222">
        <f>SUM(D53,D75,D173,D187)</f>
        <v>219191</v>
      </c>
      <c r="E52" s="435">
        <f t="shared" ref="E52:F52" si="27">SUM(E53,E75,E173,E187)</f>
        <v>0</v>
      </c>
      <c r="F52" s="436">
        <f t="shared" si="27"/>
        <v>219191</v>
      </c>
      <c r="G52" s="222">
        <f>SUM(G53,G75,G173,G187)</f>
        <v>0</v>
      </c>
      <c r="H52" s="202">
        <f t="shared" ref="H52:I52" si="28">SUM(H53,H75,H173,H187)</f>
        <v>0</v>
      </c>
      <c r="I52" s="436">
        <f t="shared" si="28"/>
        <v>0</v>
      </c>
      <c r="J52" s="254">
        <f>SUM(J53,J75,J173,J187)</f>
        <v>153245</v>
      </c>
      <c r="K52" s="435">
        <f t="shared" ref="K52:L52" si="29">SUM(K53,K75,K173,K187)</f>
        <v>-1599.96</v>
      </c>
      <c r="L52" s="436">
        <f t="shared" si="29"/>
        <v>151645.04</v>
      </c>
      <c r="M52" s="94">
        <f>SUM(M53,M75,M173,M187)</f>
        <v>0</v>
      </c>
      <c r="N52" s="95">
        <f t="shared" ref="N52:O52" si="30">SUM(N53,N75,N173,N187)</f>
        <v>0</v>
      </c>
      <c r="O52" s="96">
        <f t="shared" si="30"/>
        <v>0</v>
      </c>
      <c r="P52" s="338"/>
    </row>
    <row r="53" spans="1:16" s="21" customFormat="1" x14ac:dyDescent="0.25">
      <c r="A53" s="97">
        <v>1000</v>
      </c>
      <c r="B53" s="97" t="s">
        <v>47</v>
      </c>
      <c r="C53" s="98">
        <f t="shared" si="4"/>
        <v>221261</v>
      </c>
      <c r="D53" s="223">
        <f>SUM(D54,D67)</f>
        <v>204891</v>
      </c>
      <c r="E53" s="437">
        <f t="shared" ref="E53:F53" si="31">SUM(E54,E67)</f>
        <v>0</v>
      </c>
      <c r="F53" s="438">
        <f t="shared" si="31"/>
        <v>204891</v>
      </c>
      <c r="G53" s="223">
        <f>SUM(G54,G67)</f>
        <v>0</v>
      </c>
      <c r="H53" s="134">
        <f t="shared" ref="H53:I53" si="32">SUM(H54,H67)</f>
        <v>0</v>
      </c>
      <c r="I53" s="438">
        <f t="shared" si="32"/>
        <v>0</v>
      </c>
      <c r="J53" s="255">
        <f>SUM(J54,J67)</f>
        <v>15113</v>
      </c>
      <c r="K53" s="437">
        <f t="shared" ref="K53:L53" si="33">SUM(K54,K67)</f>
        <v>1257</v>
      </c>
      <c r="L53" s="438">
        <f t="shared" si="33"/>
        <v>16370</v>
      </c>
      <c r="M53" s="98">
        <f>SUM(M54,M67)</f>
        <v>0</v>
      </c>
      <c r="N53" s="99">
        <f t="shared" ref="N53:O53" si="34">SUM(N54,N67)</f>
        <v>0</v>
      </c>
      <c r="O53" s="100">
        <f t="shared" si="34"/>
        <v>0</v>
      </c>
      <c r="P53" s="339"/>
    </row>
    <row r="54" spans="1:16" x14ac:dyDescent="0.25">
      <c r="A54" s="41">
        <v>1100</v>
      </c>
      <c r="B54" s="101" t="s">
        <v>48</v>
      </c>
      <c r="C54" s="42">
        <f t="shared" si="4"/>
        <v>166582</v>
      </c>
      <c r="D54" s="224">
        <f>SUM(D55,D58,D66)</f>
        <v>154403</v>
      </c>
      <c r="E54" s="439">
        <f t="shared" ref="E54:F54" si="35">SUM(E55,E58,E66)</f>
        <v>0</v>
      </c>
      <c r="F54" s="406">
        <f t="shared" si="35"/>
        <v>154403</v>
      </c>
      <c r="G54" s="224">
        <f>SUM(G55,G58,G66)</f>
        <v>0</v>
      </c>
      <c r="H54" s="122">
        <f t="shared" ref="H54:I54" si="36">SUM(H55,H58,H66)</f>
        <v>0</v>
      </c>
      <c r="I54" s="406">
        <f t="shared" si="36"/>
        <v>0</v>
      </c>
      <c r="J54" s="102">
        <f>SUM(J55,J58,J66)</f>
        <v>12179</v>
      </c>
      <c r="K54" s="439">
        <f t="shared" ref="K54:L54" si="37">SUM(K55,K58,K66)</f>
        <v>0</v>
      </c>
      <c r="L54" s="406">
        <f t="shared" si="37"/>
        <v>12179</v>
      </c>
      <c r="M54" s="126">
        <f>SUM(M55,M58,M66)</f>
        <v>0</v>
      </c>
      <c r="N54" s="127">
        <f t="shared" ref="N54:O54" si="38">SUM(N55,N58,N66)</f>
        <v>0</v>
      </c>
      <c r="O54" s="287">
        <f t="shared" si="38"/>
        <v>0</v>
      </c>
      <c r="P54" s="340"/>
    </row>
    <row r="55" spans="1:16" x14ac:dyDescent="0.25">
      <c r="A55" s="103">
        <v>1110</v>
      </c>
      <c r="B55" s="74" t="s">
        <v>49</v>
      </c>
      <c r="C55" s="80">
        <f t="shared" si="4"/>
        <v>148460</v>
      </c>
      <c r="D55" s="128">
        <f>SUM(D56:D57)</f>
        <v>148460</v>
      </c>
      <c r="E55" s="440">
        <f t="shared" ref="E55:F55" si="39">SUM(E56:E57)</f>
        <v>0</v>
      </c>
      <c r="F55" s="441">
        <f t="shared" si="39"/>
        <v>148460</v>
      </c>
      <c r="G55" s="128">
        <f>SUM(G56:G57)</f>
        <v>0</v>
      </c>
      <c r="H55" s="133">
        <f t="shared" ref="H55:I55" si="40">SUM(H56:H57)</f>
        <v>0</v>
      </c>
      <c r="I55" s="441">
        <f t="shared" si="40"/>
        <v>0</v>
      </c>
      <c r="J55" s="203">
        <f>SUM(J56:J57)</f>
        <v>0</v>
      </c>
      <c r="K55" s="440">
        <f t="shared" ref="K55:L55" si="41">SUM(K56:K57)</f>
        <v>0</v>
      </c>
      <c r="L55" s="441">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customHeight="1" x14ac:dyDescent="0.25">
      <c r="A57" s="38">
        <v>1119</v>
      </c>
      <c r="B57" s="53" t="s">
        <v>51</v>
      </c>
      <c r="C57" s="54">
        <f t="shared" si="4"/>
        <v>148460</v>
      </c>
      <c r="D57" s="226">
        <v>148460</v>
      </c>
      <c r="E57" s="444"/>
      <c r="F57" s="401">
        <f t="shared" si="43"/>
        <v>148460</v>
      </c>
      <c r="G57" s="226"/>
      <c r="H57" s="580"/>
      <c r="I57" s="401">
        <f t="shared" si="44"/>
        <v>0</v>
      </c>
      <c r="J57" s="257"/>
      <c r="K57" s="444"/>
      <c r="L57" s="401">
        <f t="shared" si="45"/>
        <v>0</v>
      </c>
      <c r="M57" s="317"/>
      <c r="N57" s="56"/>
      <c r="O57" s="110">
        <f>M57+N57</f>
        <v>0</v>
      </c>
      <c r="P57" s="107"/>
    </row>
    <row r="58" spans="1:16" x14ac:dyDescent="0.25">
      <c r="A58" s="108">
        <v>1140</v>
      </c>
      <c r="B58" s="53" t="s">
        <v>295</v>
      </c>
      <c r="C58" s="54">
        <f t="shared" si="4"/>
        <v>12179</v>
      </c>
      <c r="D58" s="227">
        <f>SUM(D59:D65)</f>
        <v>0</v>
      </c>
      <c r="E58" s="445">
        <f t="shared" ref="E58:F58" si="46">SUM(E59:E65)</f>
        <v>0</v>
      </c>
      <c r="F58" s="401">
        <f t="shared" si="46"/>
        <v>0</v>
      </c>
      <c r="G58" s="227">
        <f>SUM(G59:G65)</f>
        <v>0</v>
      </c>
      <c r="H58" s="132">
        <f t="shared" ref="H58:I58" si="47">SUM(H59:H65)</f>
        <v>0</v>
      </c>
      <c r="I58" s="401">
        <f t="shared" si="47"/>
        <v>0</v>
      </c>
      <c r="J58" s="117">
        <f>SUM(J59:J65)</f>
        <v>12179</v>
      </c>
      <c r="K58" s="445">
        <f t="shared" ref="K58:L58" si="48">SUM(K59:K65)</f>
        <v>0</v>
      </c>
      <c r="L58" s="401">
        <f t="shared" si="48"/>
        <v>12179</v>
      </c>
      <c r="M58" s="54">
        <f>SUM(M59:M65)</f>
        <v>0</v>
      </c>
      <c r="N58" s="109">
        <f t="shared" ref="N58:O58" si="49">SUM(N59:N65)</f>
        <v>0</v>
      </c>
      <c r="O58" s="110">
        <f t="shared" si="49"/>
        <v>0</v>
      </c>
      <c r="P58" s="107"/>
    </row>
    <row r="59" spans="1:16" hidden="1" x14ac:dyDescent="0.25">
      <c r="A59" s="38">
        <v>1141</v>
      </c>
      <c r="B59" s="53" t="s">
        <v>52</v>
      </c>
      <c r="C59" s="54">
        <f t="shared" si="4"/>
        <v>0</v>
      </c>
      <c r="D59" s="226"/>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c r="E62" s="56"/>
      <c r="F62" s="143">
        <f t="shared" si="50"/>
        <v>0</v>
      </c>
      <c r="G62" s="226"/>
      <c r="H62" s="257"/>
      <c r="I62" s="110">
        <f t="shared" si="51"/>
        <v>0</v>
      </c>
      <c r="J62" s="257"/>
      <c r="K62" s="56"/>
      <c r="L62" s="132">
        <f t="shared" si="52"/>
        <v>0</v>
      </c>
      <c r="M62" s="317"/>
      <c r="N62" s="56"/>
      <c r="O62" s="110">
        <f t="shared" si="53"/>
        <v>0</v>
      </c>
      <c r="P62" s="107"/>
    </row>
    <row r="63" spans="1:16" x14ac:dyDescent="0.25">
      <c r="A63" s="38">
        <v>1147</v>
      </c>
      <c r="B63" s="53" t="s">
        <v>56</v>
      </c>
      <c r="C63" s="54">
        <f t="shared" si="4"/>
        <v>3330</v>
      </c>
      <c r="D63" s="226"/>
      <c r="E63" s="444"/>
      <c r="F63" s="401">
        <f t="shared" si="50"/>
        <v>0</v>
      </c>
      <c r="G63" s="226"/>
      <c r="H63" s="580"/>
      <c r="I63" s="401">
        <f t="shared" si="51"/>
        <v>0</v>
      </c>
      <c r="J63" s="257">
        <v>3330</v>
      </c>
      <c r="K63" s="444"/>
      <c r="L63" s="401">
        <f t="shared" si="52"/>
        <v>3330</v>
      </c>
      <c r="M63" s="317"/>
      <c r="N63" s="56"/>
      <c r="O63" s="110">
        <f t="shared" si="53"/>
        <v>0</v>
      </c>
      <c r="P63" s="107"/>
    </row>
    <row r="64" spans="1:16" x14ac:dyDescent="0.25">
      <c r="A64" s="38">
        <v>1148</v>
      </c>
      <c r="B64" s="53" t="s">
        <v>57</v>
      </c>
      <c r="C64" s="54">
        <f t="shared" si="4"/>
        <v>8849</v>
      </c>
      <c r="D64" s="226"/>
      <c r="E64" s="444"/>
      <c r="F64" s="401">
        <f t="shared" si="50"/>
        <v>0</v>
      </c>
      <c r="G64" s="226"/>
      <c r="H64" s="580"/>
      <c r="I64" s="401">
        <f t="shared" si="51"/>
        <v>0</v>
      </c>
      <c r="J64" s="257">
        <v>8849</v>
      </c>
      <c r="K64" s="444"/>
      <c r="L64" s="401">
        <f t="shared" si="52"/>
        <v>8849</v>
      </c>
      <c r="M64" s="317"/>
      <c r="N64" s="56"/>
      <c r="O64" s="110">
        <f t="shared" si="53"/>
        <v>0</v>
      </c>
      <c r="P64" s="107"/>
    </row>
    <row r="65" spans="1:16" ht="24" hidden="1" customHeight="1" x14ac:dyDescent="0.25">
      <c r="A65" s="38">
        <v>1149</v>
      </c>
      <c r="B65" s="53" t="s">
        <v>58</v>
      </c>
      <c r="C65" s="54">
        <f>F65+I65+L65+O65</f>
        <v>0</v>
      </c>
      <c r="D65" s="226"/>
      <c r="E65" s="56"/>
      <c r="F65" s="143">
        <f t="shared" si="50"/>
        <v>0</v>
      </c>
      <c r="G65" s="226"/>
      <c r="H65" s="257"/>
      <c r="I65" s="110">
        <f t="shared" si="51"/>
        <v>0</v>
      </c>
      <c r="J65" s="257"/>
      <c r="K65" s="56"/>
      <c r="L65" s="132">
        <f t="shared" si="52"/>
        <v>0</v>
      </c>
      <c r="M65" s="317"/>
      <c r="N65" s="56"/>
      <c r="O65" s="110">
        <f t="shared" si="53"/>
        <v>0</v>
      </c>
      <c r="P65" s="107"/>
    </row>
    <row r="66" spans="1:16" ht="36" x14ac:dyDescent="0.25">
      <c r="A66" s="103">
        <v>1150</v>
      </c>
      <c r="B66" s="74" t="s">
        <v>59</v>
      </c>
      <c r="C66" s="80">
        <f>F66+I66+L66+O66</f>
        <v>5943</v>
      </c>
      <c r="D66" s="228">
        <v>5943</v>
      </c>
      <c r="E66" s="446"/>
      <c r="F66" s="441">
        <f t="shared" si="50"/>
        <v>5943</v>
      </c>
      <c r="G66" s="228"/>
      <c r="H66" s="582"/>
      <c r="I66" s="441">
        <f t="shared" si="51"/>
        <v>0</v>
      </c>
      <c r="J66" s="258"/>
      <c r="K66" s="446"/>
      <c r="L66" s="441">
        <f t="shared" si="52"/>
        <v>0</v>
      </c>
      <c r="M66" s="318"/>
      <c r="N66" s="111"/>
      <c r="O66" s="105">
        <f t="shared" si="53"/>
        <v>0</v>
      </c>
      <c r="P66" s="112"/>
    </row>
    <row r="67" spans="1:16" ht="24" x14ac:dyDescent="0.25">
      <c r="A67" s="41">
        <v>1200</v>
      </c>
      <c r="B67" s="101" t="s">
        <v>296</v>
      </c>
      <c r="C67" s="42">
        <f t="shared" si="4"/>
        <v>54679</v>
      </c>
      <c r="D67" s="224">
        <f>SUM(D68:D69)</f>
        <v>50488</v>
      </c>
      <c r="E67" s="439">
        <f t="shared" ref="E67:F67" si="54">SUM(E68:E69)</f>
        <v>0</v>
      </c>
      <c r="F67" s="406">
        <f t="shared" si="54"/>
        <v>50488</v>
      </c>
      <c r="G67" s="224">
        <f>SUM(G68:G69)</f>
        <v>0</v>
      </c>
      <c r="H67" s="122">
        <f t="shared" ref="H67:I67" si="55">SUM(H68:H69)</f>
        <v>0</v>
      </c>
      <c r="I67" s="406">
        <f t="shared" si="55"/>
        <v>0</v>
      </c>
      <c r="J67" s="102">
        <f>SUM(J68:J69)</f>
        <v>2934</v>
      </c>
      <c r="K67" s="439">
        <f t="shared" ref="K67:L67" si="56">SUM(K68:K69)</f>
        <v>1257</v>
      </c>
      <c r="L67" s="406">
        <f t="shared" si="56"/>
        <v>4191</v>
      </c>
      <c r="M67" s="42">
        <f>SUM(M68:M69)</f>
        <v>0</v>
      </c>
      <c r="N67" s="46">
        <f t="shared" ref="N67:O67" si="57">SUM(N68:N69)</f>
        <v>0</v>
      </c>
      <c r="O67" s="113">
        <f t="shared" si="57"/>
        <v>0</v>
      </c>
      <c r="P67" s="119"/>
    </row>
    <row r="68" spans="1:16" ht="24" x14ac:dyDescent="0.25">
      <c r="A68" s="540">
        <v>1210</v>
      </c>
      <c r="B68" s="541" t="s">
        <v>60</v>
      </c>
      <c r="C68" s="542">
        <f t="shared" si="4"/>
        <v>41826</v>
      </c>
      <c r="D68" s="543">
        <v>38892</v>
      </c>
      <c r="E68" s="581"/>
      <c r="F68" s="594">
        <f>D68+E68</f>
        <v>38892</v>
      </c>
      <c r="G68" s="543"/>
      <c r="H68" s="583"/>
      <c r="I68" s="594">
        <f>G68+H68</f>
        <v>0</v>
      </c>
      <c r="J68" s="545">
        <v>2934</v>
      </c>
      <c r="K68" s="581"/>
      <c r="L68" s="594">
        <f>J68+K68</f>
        <v>2934</v>
      </c>
      <c r="M68" s="547"/>
      <c r="N68" s="544"/>
      <c r="O68" s="546">
        <f>M68+N68</f>
        <v>0</v>
      </c>
      <c r="P68" s="493"/>
    </row>
    <row r="69" spans="1:16" ht="24" x14ac:dyDescent="0.25">
      <c r="A69" s="108">
        <v>1220</v>
      </c>
      <c r="B69" s="53" t="s">
        <v>61</v>
      </c>
      <c r="C69" s="54">
        <f t="shared" si="4"/>
        <v>12853</v>
      </c>
      <c r="D69" s="227">
        <f>SUM(D70:D74)</f>
        <v>11596</v>
      </c>
      <c r="E69" s="445">
        <f t="shared" ref="E69:F69" si="58">SUM(E70:E74)</f>
        <v>0</v>
      </c>
      <c r="F69" s="401">
        <f t="shared" si="58"/>
        <v>11596</v>
      </c>
      <c r="G69" s="227">
        <f>SUM(G70:G74)</f>
        <v>0</v>
      </c>
      <c r="H69" s="132">
        <f t="shared" ref="H69:I69" si="59">SUM(H70:H74)</f>
        <v>0</v>
      </c>
      <c r="I69" s="401">
        <f t="shared" si="59"/>
        <v>0</v>
      </c>
      <c r="J69" s="117">
        <f>SUM(J70:J74)</f>
        <v>0</v>
      </c>
      <c r="K69" s="445">
        <f t="shared" ref="K69:L69" si="60">SUM(K70:K74)</f>
        <v>1257</v>
      </c>
      <c r="L69" s="401">
        <f t="shared" si="60"/>
        <v>1257</v>
      </c>
      <c r="M69" s="54">
        <f>SUM(M70:M74)</f>
        <v>0</v>
      </c>
      <c r="N69" s="109">
        <f t="shared" ref="N69:O69" si="61">SUM(N70:N74)</f>
        <v>0</v>
      </c>
      <c r="O69" s="110">
        <f t="shared" si="61"/>
        <v>0</v>
      </c>
      <c r="P69" s="107"/>
    </row>
    <row r="70" spans="1:16" ht="48" x14ac:dyDescent="0.25">
      <c r="A70" s="38">
        <v>1221</v>
      </c>
      <c r="B70" s="53" t="s">
        <v>297</v>
      </c>
      <c r="C70" s="54">
        <f t="shared" si="4"/>
        <v>7040</v>
      </c>
      <c r="D70" s="226">
        <v>7040</v>
      </c>
      <c r="E70" s="444"/>
      <c r="F70" s="401">
        <f t="shared" ref="F70:F74" si="62">D70+E70</f>
        <v>7040</v>
      </c>
      <c r="G70" s="226"/>
      <c r="H70" s="580"/>
      <c r="I70" s="401">
        <f t="shared" ref="I70:I74" si="63">G70+H70</f>
        <v>0</v>
      </c>
      <c r="J70" s="257"/>
      <c r="K70" s="444"/>
      <c r="L70" s="401">
        <f t="shared" ref="L70:L74" si="64">J70+K70</f>
        <v>0</v>
      </c>
      <c r="M70" s="317"/>
      <c r="N70" s="56"/>
      <c r="O70" s="110">
        <f t="shared" ref="O70:O74" si="65">M70+N70</f>
        <v>0</v>
      </c>
      <c r="P70" s="107"/>
    </row>
    <row r="71" spans="1:16" hidden="1" x14ac:dyDescent="0.25">
      <c r="A71" s="38">
        <v>1223</v>
      </c>
      <c r="B71" s="53" t="s">
        <v>62</v>
      </c>
      <c r="C71" s="54">
        <f t="shared" si="4"/>
        <v>0</v>
      </c>
      <c r="D71" s="226"/>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c r="E72" s="56"/>
      <c r="F72" s="143">
        <f t="shared" si="62"/>
        <v>0</v>
      </c>
      <c r="G72" s="226"/>
      <c r="H72" s="257"/>
      <c r="I72" s="110">
        <f t="shared" si="63"/>
        <v>0</v>
      </c>
      <c r="J72" s="257"/>
      <c r="K72" s="56"/>
      <c r="L72" s="132">
        <f t="shared" si="64"/>
        <v>0</v>
      </c>
      <c r="M72" s="317"/>
      <c r="N72" s="56"/>
      <c r="O72" s="110">
        <f t="shared" si="65"/>
        <v>0</v>
      </c>
      <c r="P72" s="107"/>
    </row>
    <row r="73" spans="1:16" ht="36" x14ac:dyDescent="0.25">
      <c r="A73" s="38">
        <v>1227</v>
      </c>
      <c r="B73" s="53" t="s">
        <v>64</v>
      </c>
      <c r="C73" s="54">
        <f t="shared" si="4"/>
        <v>4056</v>
      </c>
      <c r="D73" s="226">
        <v>4056</v>
      </c>
      <c r="E73" s="444"/>
      <c r="F73" s="401">
        <f t="shared" si="62"/>
        <v>4056</v>
      </c>
      <c r="G73" s="226"/>
      <c r="H73" s="580"/>
      <c r="I73" s="401">
        <f t="shared" si="63"/>
        <v>0</v>
      </c>
      <c r="J73" s="257"/>
      <c r="K73" s="444"/>
      <c r="L73" s="401">
        <f t="shared" si="64"/>
        <v>0</v>
      </c>
      <c r="M73" s="317"/>
      <c r="N73" s="56"/>
      <c r="O73" s="110">
        <f t="shared" si="65"/>
        <v>0</v>
      </c>
      <c r="P73" s="107"/>
    </row>
    <row r="74" spans="1:16" ht="156" x14ac:dyDescent="0.25">
      <c r="A74" s="38">
        <v>1228</v>
      </c>
      <c r="B74" s="53" t="s">
        <v>298</v>
      </c>
      <c r="C74" s="54">
        <f t="shared" si="4"/>
        <v>1757</v>
      </c>
      <c r="D74" s="226">
        <v>500</v>
      </c>
      <c r="E74" s="444"/>
      <c r="F74" s="401">
        <f t="shared" si="62"/>
        <v>500</v>
      </c>
      <c r="G74" s="226"/>
      <c r="H74" s="580"/>
      <c r="I74" s="401">
        <f t="shared" si="63"/>
        <v>0</v>
      </c>
      <c r="J74" s="257"/>
      <c r="K74" s="444">
        <v>1257</v>
      </c>
      <c r="L74" s="401">
        <f t="shared" si="64"/>
        <v>1257</v>
      </c>
      <c r="M74" s="317"/>
      <c r="N74" s="56"/>
      <c r="O74" s="110">
        <f t="shared" si="65"/>
        <v>0</v>
      </c>
      <c r="P74" s="361" t="s">
        <v>369</v>
      </c>
    </row>
    <row r="75" spans="1:16" x14ac:dyDescent="0.25">
      <c r="A75" s="97">
        <v>2000</v>
      </c>
      <c r="B75" s="97" t="s">
        <v>65</v>
      </c>
      <c r="C75" s="98">
        <f t="shared" si="4"/>
        <v>149575.04000000001</v>
      </c>
      <c r="D75" s="223">
        <f>SUM(D76,D83,D130,D164,D165,D172)</f>
        <v>14300</v>
      </c>
      <c r="E75" s="437">
        <f t="shared" ref="E75:F75" si="66">SUM(E76,E83,E130,E164,E165,E172)</f>
        <v>0</v>
      </c>
      <c r="F75" s="438">
        <f t="shared" si="66"/>
        <v>14300</v>
      </c>
      <c r="G75" s="223">
        <f>SUM(G76,G83,G130,G164,G165,G172)</f>
        <v>0</v>
      </c>
      <c r="H75" s="134">
        <f t="shared" ref="H75:I75" si="67">SUM(H76,H83,H130,H164,H165,H172)</f>
        <v>0</v>
      </c>
      <c r="I75" s="438">
        <f t="shared" si="67"/>
        <v>0</v>
      </c>
      <c r="J75" s="255">
        <f>SUM(J76,J83,J130,J164,J165,J172)</f>
        <v>138132</v>
      </c>
      <c r="K75" s="437">
        <f t="shared" ref="K75:L75" si="68">SUM(K76,K83,K130,K164,K165,K172)</f>
        <v>-2856.96</v>
      </c>
      <c r="L75" s="438">
        <f t="shared" si="68"/>
        <v>135275.04</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row>
    <row r="77" spans="1:16" ht="24" hidden="1" x14ac:dyDescent="0.25">
      <c r="A77" s="3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row>
    <row r="79" spans="1:16" ht="24" hidden="1" x14ac:dyDescent="0.25">
      <c r="A79" s="38">
        <v>2112</v>
      </c>
      <c r="B79" s="53" t="s">
        <v>69</v>
      </c>
      <c r="C79" s="54">
        <f t="shared" si="4"/>
        <v>0</v>
      </c>
      <c r="D79" s="226"/>
      <c r="E79" s="56"/>
      <c r="F79" s="143">
        <f t="shared" si="78"/>
        <v>0</v>
      </c>
      <c r="G79" s="226"/>
      <c r="H79" s="257"/>
      <c r="I79" s="110">
        <f t="shared" si="79"/>
        <v>0</v>
      </c>
      <c r="J79" s="257"/>
      <c r="K79" s="56"/>
      <c r="L79" s="132">
        <f t="shared" si="80"/>
        <v>0</v>
      </c>
      <c r="M79" s="317"/>
      <c r="N79" s="56"/>
      <c r="O79" s="110">
        <f t="shared" si="81"/>
        <v>0</v>
      </c>
      <c r="P79" s="107"/>
    </row>
    <row r="80" spans="1:16"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row>
    <row r="82" spans="1:16" ht="24" hidden="1" x14ac:dyDescent="0.25">
      <c r="A82" s="38">
        <v>2122</v>
      </c>
      <c r="B82" s="53" t="s">
        <v>69</v>
      </c>
      <c r="C82" s="54">
        <f t="shared" si="4"/>
        <v>0</v>
      </c>
      <c r="D82" s="226"/>
      <c r="E82" s="56"/>
      <c r="F82" s="143">
        <f t="shared" si="86"/>
        <v>0</v>
      </c>
      <c r="G82" s="226"/>
      <c r="H82" s="257"/>
      <c r="I82" s="110">
        <f t="shared" si="87"/>
        <v>0</v>
      </c>
      <c r="J82" s="257"/>
      <c r="K82" s="56"/>
      <c r="L82" s="132">
        <f t="shared" si="88"/>
        <v>0</v>
      </c>
      <c r="M82" s="317"/>
      <c r="N82" s="56"/>
      <c r="O82" s="110">
        <f t="shared" si="89"/>
        <v>0</v>
      </c>
      <c r="P82" s="107"/>
    </row>
    <row r="83" spans="1:16" x14ac:dyDescent="0.25">
      <c r="A83" s="41">
        <v>2200</v>
      </c>
      <c r="B83" s="101" t="s">
        <v>71</v>
      </c>
      <c r="C83" s="42">
        <f t="shared" si="4"/>
        <v>116104</v>
      </c>
      <c r="D83" s="224">
        <f>SUM(D84,D89,D95,D103,D112,D116,D122,D128)</f>
        <v>14300</v>
      </c>
      <c r="E83" s="439">
        <f t="shared" ref="E83:F83" si="90">SUM(E84,E89,E95,E103,E112,E116,E122,E128)</f>
        <v>0</v>
      </c>
      <c r="F83" s="406">
        <f t="shared" si="90"/>
        <v>14300</v>
      </c>
      <c r="G83" s="224">
        <f>SUM(G84,G89,G95,G103,G112,G116,G122,G128)</f>
        <v>0</v>
      </c>
      <c r="H83" s="122">
        <f t="shared" ref="H83:I83" si="91">SUM(H84,H89,H95,H103,H112,H116,H122,H128)</f>
        <v>0</v>
      </c>
      <c r="I83" s="406">
        <f t="shared" si="91"/>
        <v>0</v>
      </c>
      <c r="J83" s="102">
        <f>SUM(J84,J89,J95,J103,J112,J116,J122,J128)</f>
        <v>107180</v>
      </c>
      <c r="K83" s="439">
        <f t="shared" ref="K83:L83" si="92">SUM(K84,K89,K95,K103,K112,K116,K122,K128)</f>
        <v>-5376</v>
      </c>
      <c r="L83" s="406">
        <f t="shared" si="92"/>
        <v>101804</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5434</v>
      </c>
      <c r="D84" s="128">
        <f>SUM(D85:D88)</f>
        <v>0</v>
      </c>
      <c r="E84" s="440">
        <f t="shared" ref="E84:F84" si="94">SUM(E85:E88)</f>
        <v>0</v>
      </c>
      <c r="F84" s="441">
        <f t="shared" si="94"/>
        <v>0</v>
      </c>
      <c r="G84" s="128">
        <f>SUM(G85:G88)</f>
        <v>0</v>
      </c>
      <c r="H84" s="133">
        <f t="shared" ref="H84:I84" si="95">SUM(H85:H88)</f>
        <v>0</v>
      </c>
      <c r="I84" s="441">
        <f t="shared" si="95"/>
        <v>0</v>
      </c>
      <c r="J84" s="203">
        <f>SUM(J85:J88)</f>
        <v>5434</v>
      </c>
      <c r="K84" s="440">
        <f t="shared" ref="K84:L84" si="96">SUM(K85:K88)</f>
        <v>0</v>
      </c>
      <c r="L84" s="441">
        <f t="shared" si="96"/>
        <v>5434</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hidden="1" x14ac:dyDescent="0.25">
      <c r="A86" s="38">
        <v>2212</v>
      </c>
      <c r="B86" s="53" t="s">
        <v>74</v>
      </c>
      <c r="C86" s="54">
        <f t="shared" si="98"/>
        <v>0</v>
      </c>
      <c r="D86" s="226"/>
      <c r="E86" s="56"/>
      <c r="F86" s="143">
        <f t="shared" si="99"/>
        <v>0</v>
      </c>
      <c r="G86" s="226"/>
      <c r="H86" s="257"/>
      <c r="I86" s="110">
        <f t="shared" si="100"/>
        <v>0</v>
      </c>
      <c r="J86" s="257"/>
      <c r="K86" s="56"/>
      <c r="L86" s="132">
        <f t="shared" si="101"/>
        <v>0</v>
      </c>
      <c r="M86" s="317"/>
      <c r="N86" s="56"/>
      <c r="O86" s="110">
        <f t="shared" si="102"/>
        <v>0</v>
      </c>
      <c r="P86" s="107"/>
    </row>
    <row r="87" spans="1:16" ht="24" x14ac:dyDescent="0.25">
      <c r="A87" s="38">
        <v>2214</v>
      </c>
      <c r="B87" s="53" t="s">
        <v>75</v>
      </c>
      <c r="C87" s="54">
        <f t="shared" si="98"/>
        <v>1434</v>
      </c>
      <c r="D87" s="226"/>
      <c r="E87" s="444"/>
      <c r="F87" s="401">
        <f t="shared" si="99"/>
        <v>0</v>
      </c>
      <c r="G87" s="226"/>
      <c r="H87" s="580"/>
      <c r="I87" s="401">
        <f t="shared" si="100"/>
        <v>0</v>
      </c>
      <c r="J87" s="257">
        <v>1434</v>
      </c>
      <c r="K87" s="444"/>
      <c r="L87" s="401">
        <f t="shared" si="101"/>
        <v>1434</v>
      </c>
      <c r="M87" s="317"/>
      <c r="N87" s="56"/>
      <c r="O87" s="110">
        <f t="shared" si="102"/>
        <v>0</v>
      </c>
      <c r="P87" s="107"/>
    </row>
    <row r="88" spans="1:16" x14ac:dyDescent="0.25">
      <c r="A88" s="38">
        <v>2219</v>
      </c>
      <c r="B88" s="53" t="s">
        <v>76</v>
      </c>
      <c r="C88" s="54">
        <f t="shared" si="98"/>
        <v>4000</v>
      </c>
      <c r="D88" s="226"/>
      <c r="E88" s="444"/>
      <c r="F88" s="401">
        <f t="shared" si="99"/>
        <v>0</v>
      </c>
      <c r="G88" s="226"/>
      <c r="H88" s="580"/>
      <c r="I88" s="401">
        <f t="shared" si="100"/>
        <v>0</v>
      </c>
      <c r="J88" s="257">
        <v>4000</v>
      </c>
      <c r="K88" s="444"/>
      <c r="L88" s="401">
        <f t="shared" si="101"/>
        <v>4000</v>
      </c>
      <c r="M88" s="317"/>
      <c r="N88" s="56"/>
      <c r="O88" s="110">
        <f t="shared" si="102"/>
        <v>0</v>
      </c>
      <c r="P88" s="107"/>
    </row>
    <row r="89" spans="1:16" ht="24" x14ac:dyDescent="0.25">
      <c r="A89" s="108">
        <v>2220</v>
      </c>
      <c r="B89" s="53" t="s">
        <v>77</v>
      </c>
      <c r="C89" s="54">
        <f t="shared" si="98"/>
        <v>33756</v>
      </c>
      <c r="D89" s="227">
        <f>SUM(D90:D94)</f>
        <v>0</v>
      </c>
      <c r="E89" s="445">
        <f t="shared" ref="E89:F89" si="103">SUM(E90:E94)</f>
        <v>0</v>
      </c>
      <c r="F89" s="401">
        <f t="shared" si="103"/>
        <v>0</v>
      </c>
      <c r="G89" s="227">
        <f>SUM(G90:G94)</f>
        <v>0</v>
      </c>
      <c r="H89" s="132">
        <f t="shared" ref="H89:I89" si="104">SUM(H90:H94)</f>
        <v>0</v>
      </c>
      <c r="I89" s="401">
        <f t="shared" si="104"/>
        <v>0</v>
      </c>
      <c r="J89" s="117">
        <f>SUM(J90:J94)</f>
        <v>33696</v>
      </c>
      <c r="K89" s="445">
        <f t="shared" ref="K89:L89" si="105">SUM(K90:K94)</f>
        <v>60</v>
      </c>
      <c r="L89" s="401">
        <f t="shared" si="105"/>
        <v>33756</v>
      </c>
      <c r="M89" s="54">
        <f>SUM(M90:M94)</f>
        <v>0</v>
      </c>
      <c r="N89" s="109">
        <f t="shared" ref="N89:O89" si="106">SUM(N90:N94)</f>
        <v>0</v>
      </c>
      <c r="O89" s="110">
        <f t="shared" si="106"/>
        <v>0</v>
      </c>
      <c r="P89" s="107"/>
    </row>
    <row r="90" spans="1:16" ht="24" hidden="1" x14ac:dyDescent="0.25">
      <c r="A90" s="38">
        <v>2221</v>
      </c>
      <c r="B90" s="53" t="s">
        <v>289</v>
      </c>
      <c r="C90" s="54">
        <f t="shared" si="98"/>
        <v>0</v>
      </c>
      <c r="D90" s="226"/>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row>
    <row r="91" spans="1:16" ht="48" x14ac:dyDescent="0.25">
      <c r="A91" s="38">
        <v>2222</v>
      </c>
      <c r="B91" s="53" t="s">
        <v>78</v>
      </c>
      <c r="C91" s="54">
        <f t="shared" si="98"/>
        <v>152</v>
      </c>
      <c r="D91" s="226"/>
      <c r="E91" s="444"/>
      <c r="F91" s="401">
        <f t="shared" si="107"/>
        <v>0</v>
      </c>
      <c r="G91" s="226"/>
      <c r="H91" s="580"/>
      <c r="I91" s="401">
        <f t="shared" si="108"/>
        <v>0</v>
      </c>
      <c r="J91" s="257">
        <v>92</v>
      </c>
      <c r="K91" s="444">
        <v>60</v>
      </c>
      <c r="L91" s="401">
        <f t="shared" si="109"/>
        <v>152</v>
      </c>
      <c r="M91" s="317"/>
      <c r="N91" s="56"/>
      <c r="O91" s="110">
        <f t="shared" si="110"/>
        <v>0</v>
      </c>
      <c r="P91" s="361" t="s">
        <v>370</v>
      </c>
    </row>
    <row r="92" spans="1:16" x14ac:dyDescent="0.25">
      <c r="A92" s="38">
        <v>2223</v>
      </c>
      <c r="B92" s="53" t="s">
        <v>79</v>
      </c>
      <c r="C92" s="54">
        <f t="shared" si="98"/>
        <v>7177</v>
      </c>
      <c r="D92" s="226"/>
      <c r="E92" s="444"/>
      <c r="F92" s="401">
        <f t="shared" si="107"/>
        <v>0</v>
      </c>
      <c r="G92" s="226"/>
      <c r="H92" s="580"/>
      <c r="I92" s="401">
        <f t="shared" si="108"/>
        <v>0</v>
      </c>
      <c r="J92" s="257">
        <v>7177</v>
      </c>
      <c r="K92" s="444"/>
      <c r="L92" s="401">
        <f t="shared" si="109"/>
        <v>7177</v>
      </c>
      <c r="M92" s="317"/>
      <c r="N92" s="56"/>
      <c r="O92" s="110">
        <f t="shared" si="110"/>
        <v>0</v>
      </c>
      <c r="P92" s="107"/>
    </row>
    <row r="93" spans="1:16" ht="48" x14ac:dyDescent="0.25">
      <c r="A93" s="38">
        <v>2224</v>
      </c>
      <c r="B93" s="53" t="s">
        <v>299</v>
      </c>
      <c r="C93" s="54">
        <f t="shared" si="98"/>
        <v>26427</v>
      </c>
      <c r="D93" s="226"/>
      <c r="E93" s="444"/>
      <c r="F93" s="401">
        <f t="shared" si="107"/>
        <v>0</v>
      </c>
      <c r="G93" s="226"/>
      <c r="H93" s="580"/>
      <c r="I93" s="401">
        <f t="shared" si="108"/>
        <v>0</v>
      </c>
      <c r="J93" s="257">
        <v>26427</v>
      </c>
      <c r="K93" s="444"/>
      <c r="L93" s="401">
        <f t="shared" si="109"/>
        <v>26427</v>
      </c>
      <c r="M93" s="317"/>
      <c r="N93" s="56"/>
      <c r="O93" s="110">
        <f t="shared" si="110"/>
        <v>0</v>
      </c>
      <c r="P93" s="107"/>
    </row>
    <row r="94" spans="1:16" ht="24" hidden="1" x14ac:dyDescent="0.25">
      <c r="A94" s="38">
        <v>2229</v>
      </c>
      <c r="B94" s="53" t="s">
        <v>80</v>
      </c>
      <c r="C94" s="54">
        <f t="shared" si="98"/>
        <v>0</v>
      </c>
      <c r="D94" s="226"/>
      <c r="E94" s="56"/>
      <c r="F94" s="143">
        <f t="shared" si="107"/>
        <v>0</v>
      </c>
      <c r="G94" s="226"/>
      <c r="H94" s="257"/>
      <c r="I94" s="110">
        <f t="shared" si="108"/>
        <v>0</v>
      </c>
      <c r="J94" s="257"/>
      <c r="K94" s="56"/>
      <c r="L94" s="132">
        <f t="shared" si="109"/>
        <v>0</v>
      </c>
      <c r="M94" s="317"/>
      <c r="N94" s="56"/>
      <c r="O94" s="110">
        <f t="shared" si="110"/>
        <v>0</v>
      </c>
      <c r="P94" s="107"/>
    </row>
    <row r="95" spans="1:16" ht="36" x14ac:dyDescent="0.25">
      <c r="A95" s="108">
        <v>2230</v>
      </c>
      <c r="B95" s="53" t="s">
        <v>81</v>
      </c>
      <c r="C95" s="54">
        <f t="shared" si="98"/>
        <v>24057</v>
      </c>
      <c r="D95" s="227">
        <f>SUM(D96:D102)</f>
        <v>0</v>
      </c>
      <c r="E95" s="445">
        <f t="shared" ref="E95:F95" si="111">SUM(E96:E102)</f>
        <v>0</v>
      </c>
      <c r="F95" s="401">
        <f t="shared" si="111"/>
        <v>0</v>
      </c>
      <c r="G95" s="227">
        <f>SUM(G96:G102)</f>
        <v>0</v>
      </c>
      <c r="H95" s="132">
        <f t="shared" ref="H95:I95" si="112">SUM(H96:H102)</f>
        <v>0</v>
      </c>
      <c r="I95" s="401">
        <f t="shared" si="112"/>
        <v>0</v>
      </c>
      <c r="J95" s="117">
        <f>SUM(J96:J102)</f>
        <v>24057</v>
      </c>
      <c r="K95" s="445">
        <f t="shared" ref="K95:L95" si="113">SUM(K96:K102)</f>
        <v>0</v>
      </c>
      <c r="L95" s="401">
        <f t="shared" si="113"/>
        <v>24057</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56"/>
      <c r="F97" s="143">
        <f t="shared" si="115"/>
        <v>0</v>
      </c>
      <c r="G97" s="226"/>
      <c r="H97" s="257"/>
      <c r="I97" s="110">
        <f t="shared" si="116"/>
        <v>0</v>
      </c>
      <c r="J97" s="257"/>
      <c r="K97" s="56"/>
      <c r="L97" s="132">
        <f t="shared" si="117"/>
        <v>0</v>
      </c>
      <c r="M97" s="317"/>
      <c r="N97" s="56"/>
      <c r="O97" s="110">
        <f t="shared" si="118"/>
        <v>0</v>
      </c>
      <c r="P97" s="107"/>
    </row>
    <row r="98" spans="1:16" ht="24" hidden="1" x14ac:dyDescent="0.25">
      <c r="A98" s="33">
        <v>2233</v>
      </c>
      <c r="B98" s="48" t="s">
        <v>84</v>
      </c>
      <c r="C98" s="49">
        <f t="shared" si="98"/>
        <v>0</v>
      </c>
      <c r="D98" s="225"/>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c r="E99" s="56"/>
      <c r="F99" s="143">
        <f t="shared" si="115"/>
        <v>0</v>
      </c>
      <c r="G99" s="226"/>
      <c r="H99" s="257"/>
      <c r="I99" s="110">
        <f t="shared" si="116"/>
        <v>0</v>
      </c>
      <c r="J99" s="257"/>
      <c r="K99" s="56"/>
      <c r="L99" s="132">
        <f t="shared" si="117"/>
        <v>0</v>
      </c>
      <c r="M99" s="317"/>
      <c r="N99" s="56"/>
      <c r="O99" s="110">
        <f t="shared" si="118"/>
        <v>0</v>
      </c>
      <c r="P99" s="107"/>
    </row>
    <row r="100" spans="1:16" ht="24" x14ac:dyDescent="0.25">
      <c r="A100" s="38">
        <v>2235</v>
      </c>
      <c r="B100" s="53" t="s">
        <v>86</v>
      </c>
      <c r="C100" s="54">
        <f t="shared" si="98"/>
        <v>420</v>
      </c>
      <c r="D100" s="226"/>
      <c r="E100" s="444"/>
      <c r="F100" s="401">
        <f t="shared" si="115"/>
        <v>0</v>
      </c>
      <c r="G100" s="226"/>
      <c r="H100" s="580"/>
      <c r="I100" s="401">
        <f t="shared" si="116"/>
        <v>0</v>
      </c>
      <c r="J100" s="257">
        <v>420</v>
      </c>
      <c r="K100" s="444"/>
      <c r="L100" s="401">
        <f t="shared" si="117"/>
        <v>420</v>
      </c>
      <c r="M100" s="317"/>
      <c r="N100" s="56"/>
      <c r="O100" s="110">
        <f t="shared" si="118"/>
        <v>0</v>
      </c>
      <c r="P100" s="107"/>
    </row>
    <row r="101" spans="1:16" x14ac:dyDescent="0.25">
      <c r="A101" s="38">
        <v>2236</v>
      </c>
      <c r="B101" s="53" t="s">
        <v>87</v>
      </c>
      <c r="C101" s="54">
        <f t="shared" si="98"/>
        <v>750</v>
      </c>
      <c r="D101" s="226"/>
      <c r="E101" s="444"/>
      <c r="F101" s="401">
        <f t="shared" si="115"/>
        <v>0</v>
      </c>
      <c r="G101" s="226"/>
      <c r="H101" s="580"/>
      <c r="I101" s="401">
        <f t="shared" si="116"/>
        <v>0</v>
      </c>
      <c r="J101" s="257">
        <v>750</v>
      </c>
      <c r="K101" s="444"/>
      <c r="L101" s="401">
        <f t="shared" si="117"/>
        <v>750</v>
      </c>
      <c r="M101" s="317"/>
      <c r="N101" s="56"/>
      <c r="O101" s="110">
        <f t="shared" si="118"/>
        <v>0</v>
      </c>
      <c r="P101" s="107"/>
    </row>
    <row r="102" spans="1:16" ht="24" x14ac:dyDescent="0.25">
      <c r="A102" s="38">
        <v>2239</v>
      </c>
      <c r="B102" s="53" t="s">
        <v>88</v>
      </c>
      <c r="C102" s="54">
        <f t="shared" si="98"/>
        <v>22887</v>
      </c>
      <c r="D102" s="226"/>
      <c r="E102" s="444"/>
      <c r="F102" s="401">
        <f t="shared" si="115"/>
        <v>0</v>
      </c>
      <c r="G102" s="226"/>
      <c r="H102" s="580"/>
      <c r="I102" s="401">
        <f t="shared" si="116"/>
        <v>0</v>
      </c>
      <c r="J102" s="257">
        <v>22887</v>
      </c>
      <c r="K102" s="444"/>
      <c r="L102" s="401">
        <f t="shared" si="117"/>
        <v>22887</v>
      </c>
      <c r="M102" s="317"/>
      <c r="N102" s="56"/>
      <c r="O102" s="110">
        <f t="shared" si="118"/>
        <v>0</v>
      </c>
      <c r="P102" s="107"/>
    </row>
    <row r="103" spans="1:16" ht="36" x14ac:dyDescent="0.25">
      <c r="A103" s="108">
        <v>2240</v>
      </c>
      <c r="B103" s="53" t="s">
        <v>89</v>
      </c>
      <c r="C103" s="54">
        <f t="shared" si="98"/>
        <v>32491</v>
      </c>
      <c r="D103" s="227">
        <f>SUM(D104:D111)</f>
        <v>0</v>
      </c>
      <c r="E103" s="445">
        <f t="shared" ref="E103:F103" si="119">SUM(E104:E111)</f>
        <v>0</v>
      </c>
      <c r="F103" s="401">
        <f t="shared" si="119"/>
        <v>0</v>
      </c>
      <c r="G103" s="227">
        <f>SUM(G104:G111)</f>
        <v>0</v>
      </c>
      <c r="H103" s="132">
        <f t="shared" ref="H103:I103" si="120">SUM(H104:H111)</f>
        <v>0</v>
      </c>
      <c r="I103" s="401">
        <f t="shared" si="120"/>
        <v>0</v>
      </c>
      <c r="J103" s="117">
        <f>SUM(J104:J111)</f>
        <v>22819</v>
      </c>
      <c r="K103" s="445">
        <f t="shared" ref="K103:L103" si="121">SUM(K104:K111)</f>
        <v>9672</v>
      </c>
      <c r="L103" s="401">
        <f t="shared" si="121"/>
        <v>32491</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x14ac:dyDescent="0.25">
      <c r="A105" s="38">
        <v>2242</v>
      </c>
      <c r="B105" s="53" t="s">
        <v>91</v>
      </c>
      <c r="C105" s="54">
        <f t="shared" si="98"/>
        <v>3000</v>
      </c>
      <c r="D105" s="226"/>
      <c r="E105" s="444"/>
      <c r="F105" s="401">
        <f t="shared" si="123"/>
        <v>0</v>
      </c>
      <c r="G105" s="226"/>
      <c r="H105" s="580"/>
      <c r="I105" s="401">
        <f t="shared" si="124"/>
        <v>0</v>
      </c>
      <c r="J105" s="257">
        <v>3000</v>
      </c>
      <c r="K105" s="444"/>
      <c r="L105" s="401">
        <f t="shared" si="125"/>
        <v>3000</v>
      </c>
      <c r="M105" s="317"/>
      <c r="N105" s="56"/>
      <c r="O105" s="110">
        <f t="shared" si="126"/>
        <v>0</v>
      </c>
      <c r="P105" s="107"/>
    </row>
    <row r="106" spans="1:16" ht="24" x14ac:dyDescent="0.25">
      <c r="A106" s="38">
        <v>2243</v>
      </c>
      <c r="B106" s="53" t="s">
        <v>92</v>
      </c>
      <c r="C106" s="54">
        <f t="shared" si="98"/>
        <v>3319</v>
      </c>
      <c r="D106" s="226"/>
      <c r="E106" s="444"/>
      <c r="F106" s="401">
        <f t="shared" si="123"/>
        <v>0</v>
      </c>
      <c r="G106" s="226"/>
      <c r="H106" s="580"/>
      <c r="I106" s="401">
        <f t="shared" si="124"/>
        <v>0</v>
      </c>
      <c r="J106" s="257">
        <v>3319</v>
      </c>
      <c r="K106" s="444"/>
      <c r="L106" s="401">
        <f t="shared" si="125"/>
        <v>3319</v>
      </c>
      <c r="M106" s="317"/>
      <c r="N106" s="56"/>
      <c r="O106" s="110">
        <f t="shared" si="126"/>
        <v>0</v>
      </c>
      <c r="P106" s="107"/>
    </row>
    <row r="107" spans="1:16" ht="45.75" customHeight="1" x14ac:dyDescent="0.25">
      <c r="A107" s="38">
        <v>2244</v>
      </c>
      <c r="B107" s="53" t="s">
        <v>93</v>
      </c>
      <c r="C107" s="54">
        <f t="shared" si="98"/>
        <v>25908</v>
      </c>
      <c r="D107" s="226"/>
      <c r="E107" s="444"/>
      <c r="F107" s="401">
        <f t="shared" si="123"/>
        <v>0</v>
      </c>
      <c r="G107" s="226"/>
      <c r="H107" s="580"/>
      <c r="I107" s="401">
        <f t="shared" si="124"/>
        <v>0</v>
      </c>
      <c r="J107" s="257">
        <v>16236</v>
      </c>
      <c r="K107" s="444">
        <v>9672</v>
      </c>
      <c r="L107" s="401">
        <f t="shared" si="125"/>
        <v>25908</v>
      </c>
      <c r="M107" s="317"/>
      <c r="N107" s="56"/>
      <c r="O107" s="110">
        <f t="shared" si="126"/>
        <v>0</v>
      </c>
      <c r="P107" s="361" t="s">
        <v>371</v>
      </c>
    </row>
    <row r="108" spans="1:16" ht="24" hidden="1" x14ac:dyDescent="0.25">
      <c r="A108" s="38">
        <v>2246</v>
      </c>
      <c r="B108" s="53" t="s">
        <v>94</v>
      </c>
      <c r="C108" s="54">
        <f t="shared" si="98"/>
        <v>0</v>
      </c>
      <c r="D108" s="226"/>
      <c r="E108" s="56"/>
      <c r="F108" s="143">
        <f t="shared" si="123"/>
        <v>0</v>
      </c>
      <c r="G108" s="226"/>
      <c r="H108" s="257"/>
      <c r="I108" s="110">
        <f t="shared" si="124"/>
        <v>0</v>
      </c>
      <c r="J108" s="257"/>
      <c r="K108" s="56"/>
      <c r="L108" s="132">
        <f t="shared" si="125"/>
        <v>0</v>
      </c>
      <c r="M108" s="317"/>
      <c r="N108" s="56"/>
      <c r="O108" s="110">
        <f t="shared" si="126"/>
        <v>0</v>
      </c>
      <c r="P108" s="107"/>
    </row>
    <row r="109" spans="1:16" x14ac:dyDescent="0.25">
      <c r="A109" s="38">
        <v>2247</v>
      </c>
      <c r="B109" s="53" t="s">
        <v>95</v>
      </c>
      <c r="C109" s="54">
        <f t="shared" si="98"/>
        <v>264</v>
      </c>
      <c r="D109" s="226"/>
      <c r="E109" s="444"/>
      <c r="F109" s="401">
        <f t="shared" si="123"/>
        <v>0</v>
      </c>
      <c r="G109" s="226"/>
      <c r="H109" s="580"/>
      <c r="I109" s="401">
        <f t="shared" si="124"/>
        <v>0</v>
      </c>
      <c r="J109" s="257">
        <v>264</v>
      </c>
      <c r="K109" s="444"/>
      <c r="L109" s="401">
        <f t="shared" si="125"/>
        <v>264</v>
      </c>
      <c r="M109" s="317"/>
      <c r="N109" s="56"/>
      <c r="O109" s="110">
        <f t="shared" si="126"/>
        <v>0</v>
      </c>
      <c r="P109" s="107"/>
    </row>
    <row r="110" spans="1:16" ht="24" hidden="1" x14ac:dyDescent="0.25">
      <c r="A110" s="38">
        <v>2248</v>
      </c>
      <c r="B110" s="53" t="s">
        <v>300</v>
      </c>
      <c r="C110" s="54">
        <f t="shared" si="98"/>
        <v>0</v>
      </c>
      <c r="D110" s="226"/>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
      <c r="A111" s="38">
        <v>2249</v>
      </c>
      <c r="B111" s="53" t="s">
        <v>96</v>
      </c>
      <c r="C111" s="54">
        <f t="shared" si="98"/>
        <v>0</v>
      </c>
      <c r="D111" s="226"/>
      <c r="E111" s="56"/>
      <c r="F111" s="143">
        <f t="shared" si="123"/>
        <v>0</v>
      </c>
      <c r="G111" s="226"/>
      <c r="H111" s="257"/>
      <c r="I111" s="110">
        <f t="shared" si="124"/>
        <v>0</v>
      </c>
      <c r="J111" s="257"/>
      <c r="K111" s="56"/>
      <c r="L111" s="132">
        <f t="shared" si="125"/>
        <v>0</v>
      </c>
      <c r="M111" s="317"/>
      <c r="N111" s="56"/>
      <c r="O111" s="110">
        <f t="shared" si="126"/>
        <v>0</v>
      </c>
      <c r="P111" s="548"/>
    </row>
    <row r="112" spans="1:16" x14ac:dyDescent="0.25">
      <c r="A112" s="108">
        <v>2250</v>
      </c>
      <c r="B112" s="53" t="s">
        <v>97</v>
      </c>
      <c r="C112" s="54">
        <f t="shared" si="98"/>
        <v>3800</v>
      </c>
      <c r="D112" s="227">
        <f>SUM(D113:D115)</f>
        <v>0</v>
      </c>
      <c r="E112" s="445">
        <f t="shared" ref="E112:F112" si="127">SUM(E113:E115)</f>
        <v>0</v>
      </c>
      <c r="F112" s="401">
        <f t="shared" si="127"/>
        <v>0</v>
      </c>
      <c r="G112" s="227">
        <f>SUM(G113:G115)</f>
        <v>0</v>
      </c>
      <c r="H112" s="132">
        <f t="shared" ref="H112:I112" si="128">SUM(H113:H115)</f>
        <v>0</v>
      </c>
      <c r="I112" s="401">
        <f t="shared" si="128"/>
        <v>0</v>
      </c>
      <c r="J112" s="117">
        <f>SUM(J113:J115)</f>
        <v>3800</v>
      </c>
      <c r="K112" s="445">
        <f t="shared" ref="K112:L112" si="129">SUM(K113:K115)</f>
        <v>0</v>
      </c>
      <c r="L112" s="401">
        <f t="shared" si="129"/>
        <v>3800</v>
      </c>
      <c r="M112" s="54">
        <f>SUM(M113:M115)</f>
        <v>0</v>
      </c>
      <c r="N112" s="109">
        <f t="shared" ref="N112:O112" si="130">SUM(N113:N115)</f>
        <v>0</v>
      </c>
      <c r="O112" s="110">
        <f t="shared" si="130"/>
        <v>0</v>
      </c>
      <c r="P112" s="107"/>
    </row>
    <row r="113" spans="1:16" x14ac:dyDescent="0.25">
      <c r="A113" s="38">
        <v>2251</v>
      </c>
      <c r="B113" s="53" t="s">
        <v>98</v>
      </c>
      <c r="C113" s="54">
        <f t="shared" si="98"/>
        <v>3800</v>
      </c>
      <c r="D113" s="226"/>
      <c r="E113" s="444"/>
      <c r="F113" s="401">
        <f t="shared" ref="F113:F115" si="131">D113+E113</f>
        <v>0</v>
      </c>
      <c r="G113" s="226"/>
      <c r="H113" s="580"/>
      <c r="I113" s="401">
        <f t="shared" ref="I113:I115" si="132">G113+H113</f>
        <v>0</v>
      </c>
      <c r="J113" s="257">
        <v>3800</v>
      </c>
      <c r="K113" s="444"/>
      <c r="L113" s="401">
        <f t="shared" ref="L113:L115" si="133">J113+K113</f>
        <v>3800</v>
      </c>
      <c r="M113" s="317"/>
      <c r="N113" s="56"/>
      <c r="O113" s="110">
        <f t="shared" ref="O113:O115" si="134">M113+N113</f>
        <v>0</v>
      </c>
      <c r="P113" s="107"/>
    </row>
    <row r="114" spans="1:16" ht="24" hidden="1" x14ac:dyDescent="0.25">
      <c r="A114" s="38">
        <v>2252</v>
      </c>
      <c r="B114" s="53" t="s">
        <v>99</v>
      </c>
      <c r="C114" s="54">
        <f t="shared" si="98"/>
        <v>0</v>
      </c>
      <c r="D114" s="226"/>
      <c r="E114" s="56"/>
      <c r="F114" s="143">
        <f t="shared" si="131"/>
        <v>0</v>
      </c>
      <c r="G114" s="226"/>
      <c r="H114" s="257"/>
      <c r="I114" s="110">
        <f t="shared" si="132"/>
        <v>0</v>
      </c>
      <c r="J114" s="257"/>
      <c r="K114" s="56"/>
      <c r="L114" s="132">
        <f t="shared" si="133"/>
        <v>0</v>
      </c>
      <c r="M114" s="317"/>
      <c r="N114" s="56"/>
      <c r="O114" s="110">
        <f t="shared" si="134"/>
        <v>0</v>
      </c>
      <c r="P114" s="107"/>
    </row>
    <row r="115" spans="1:16" ht="24" hidden="1" x14ac:dyDescent="0.25">
      <c r="A115" s="38">
        <v>2259</v>
      </c>
      <c r="B115" s="53" t="s">
        <v>100</v>
      </c>
      <c r="C115" s="54">
        <f t="shared" si="98"/>
        <v>0</v>
      </c>
      <c r="D115" s="226"/>
      <c r="E115" s="56"/>
      <c r="F115" s="143">
        <f t="shared" si="131"/>
        <v>0</v>
      </c>
      <c r="G115" s="226"/>
      <c r="H115" s="257"/>
      <c r="I115" s="110">
        <f t="shared" si="132"/>
        <v>0</v>
      </c>
      <c r="J115" s="257"/>
      <c r="K115" s="56"/>
      <c r="L115" s="132">
        <f t="shared" si="133"/>
        <v>0</v>
      </c>
      <c r="M115" s="317"/>
      <c r="N115" s="56"/>
      <c r="O115" s="110">
        <f t="shared" si="134"/>
        <v>0</v>
      </c>
      <c r="P115" s="107"/>
    </row>
    <row r="116" spans="1:16" hidden="1" x14ac:dyDescent="0.25">
      <c r="A116" s="108">
        <v>2260</v>
      </c>
      <c r="B116" s="53" t="s">
        <v>101</v>
      </c>
      <c r="C116" s="54">
        <f t="shared" si="98"/>
        <v>0</v>
      </c>
      <c r="D116" s="227">
        <f>SUM(D117:D121)</f>
        <v>0</v>
      </c>
      <c r="E116" s="109">
        <f t="shared" ref="E116:F116" si="135">SUM(E117:E121)</f>
        <v>0</v>
      </c>
      <c r="F116" s="143">
        <f t="shared" si="135"/>
        <v>0</v>
      </c>
      <c r="G116" s="227">
        <f>SUM(G117:G121)</f>
        <v>0</v>
      </c>
      <c r="H116" s="117">
        <f t="shared" ref="H116:I116" si="136">SUM(H117:H121)</f>
        <v>0</v>
      </c>
      <c r="I116" s="110">
        <f t="shared" si="136"/>
        <v>0</v>
      </c>
      <c r="J116" s="117">
        <f>SUM(J117:J121)</f>
        <v>0</v>
      </c>
      <c r="K116" s="109">
        <f t="shared" ref="K116:L116" si="137">SUM(K117:K121)</f>
        <v>0</v>
      </c>
      <c r="L116" s="132">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56"/>
      <c r="F118" s="143">
        <f t="shared" si="139"/>
        <v>0</v>
      </c>
      <c r="G118" s="226"/>
      <c r="H118" s="257"/>
      <c r="I118" s="110">
        <f t="shared" si="140"/>
        <v>0</v>
      </c>
      <c r="J118" s="257"/>
      <c r="K118" s="56"/>
      <c r="L118" s="132">
        <f t="shared" si="141"/>
        <v>0</v>
      </c>
      <c r="M118" s="317"/>
      <c r="N118" s="56"/>
      <c r="O118" s="110">
        <f t="shared" si="142"/>
        <v>0</v>
      </c>
      <c r="P118" s="107"/>
    </row>
    <row r="119" spans="1:16" hidden="1" x14ac:dyDescent="0.25">
      <c r="A119" s="38">
        <v>2263</v>
      </c>
      <c r="B119" s="53" t="s">
        <v>104</v>
      </c>
      <c r="C119" s="54">
        <f t="shared" si="98"/>
        <v>0</v>
      </c>
      <c r="D119" s="226"/>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c r="E120" s="56"/>
      <c r="F120" s="143">
        <f t="shared" si="139"/>
        <v>0</v>
      </c>
      <c r="G120" s="226"/>
      <c r="H120" s="257"/>
      <c r="I120" s="110">
        <f t="shared" si="140"/>
        <v>0</v>
      </c>
      <c r="J120" s="257"/>
      <c r="K120" s="56"/>
      <c r="L120" s="132">
        <f t="shared" si="141"/>
        <v>0</v>
      </c>
      <c r="M120" s="317"/>
      <c r="N120" s="56"/>
      <c r="O120" s="110">
        <f t="shared" si="142"/>
        <v>0</v>
      </c>
      <c r="P120" s="107"/>
    </row>
    <row r="121" spans="1:16" hidden="1" x14ac:dyDescent="0.25">
      <c r="A121" s="38">
        <v>2269</v>
      </c>
      <c r="B121" s="53" t="s">
        <v>106</v>
      </c>
      <c r="C121" s="54">
        <f t="shared" si="98"/>
        <v>0</v>
      </c>
      <c r="D121" s="226"/>
      <c r="E121" s="56"/>
      <c r="F121" s="143">
        <f t="shared" si="139"/>
        <v>0</v>
      </c>
      <c r="G121" s="226"/>
      <c r="H121" s="257"/>
      <c r="I121" s="110">
        <f t="shared" si="140"/>
        <v>0</v>
      </c>
      <c r="J121" s="257"/>
      <c r="K121" s="56"/>
      <c r="L121" s="132">
        <f t="shared" si="141"/>
        <v>0</v>
      </c>
      <c r="M121" s="317"/>
      <c r="N121" s="56"/>
      <c r="O121" s="110">
        <f t="shared" si="142"/>
        <v>0</v>
      </c>
      <c r="P121" s="107"/>
    </row>
    <row r="122" spans="1:16" x14ac:dyDescent="0.25">
      <c r="A122" s="108">
        <v>2270</v>
      </c>
      <c r="B122" s="53" t="s">
        <v>107</v>
      </c>
      <c r="C122" s="54">
        <f t="shared" si="98"/>
        <v>16566</v>
      </c>
      <c r="D122" s="227">
        <f>SUM(D123:D127)</f>
        <v>14300</v>
      </c>
      <c r="E122" s="445">
        <f t="shared" ref="E122:F122" si="143">SUM(E123:E127)</f>
        <v>0</v>
      </c>
      <c r="F122" s="401">
        <f t="shared" si="143"/>
        <v>14300</v>
      </c>
      <c r="G122" s="227">
        <f>SUM(G123:G127)</f>
        <v>0</v>
      </c>
      <c r="H122" s="132">
        <f t="shared" ref="H122:I122" si="144">SUM(H123:H127)</f>
        <v>0</v>
      </c>
      <c r="I122" s="401">
        <f t="shared" si="144"/>
        <v>0</v>
      </c>
      <c r="J122" s="117">
        <f>SUM(J123:J127)</f>
        <v>17374</v>
      </c>
      <c r="K122" s="445">
        <f t="shared" ref="K122:L122" si="145">SUM(K123:K127)</f>
        <v>-15108</v>
      </c>
      <c r="L122" s="401">
        <f t="shared" si="145"/>
        <v>2266</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56"/>
      <c r="F124" s="143">
        <f t="shared" si="147"/>
        <v>0</v>
      </c>
      <c r="G124" s="226"/>
      <c r="H124" s="257"/>
      <c r="I124" s="110">
        <f t="shared" si="148"/>
        <v>0</v>
      </c>
      <c r="J124" s="257"/>
      <c r="K124" s="56"/>
      <c r="L124" s="132">
        <f t="shared" si="149"/>
        <v>0</v>
      </c>
      <c r="M124" s="317"/>
      <c r="N124" s="56"/>
      <c r="O124" s="110">
        <f t="shared" si="150"/>
        <v>0</v>
      </c>
      <c r="P124" s="107"/>
    </row>
    <row r="125" spans="1:16" ht="49.5" customHeight="1" x14ac:dyDescent="0.25">
      <c r="A125" s="38">
        <v>2275</v>
      </c>
      <c r="B125" s="53" t="s">
        <v>109</v>
      </c>
      <c r="C125" s="54">
        <f t="shared" si="98"/>
        <v>16428</v>
      </c>
      <c r="D125" s="226">
        <v>14300</v>
      </c>
      <c r="E125" s="444"/>
      <c r="F125" s="401">
        <f t="shared" si="147"/>
        <v>14300</v>
      </c>
      <c r="G125" s="226"/>
      <c r="H125" s="580"/>
      <c r="I125" s="401">
        <f t="shared" si="148"/>
        <v>0</v>
      </c>
      <c r="J125" s="257">
        <v>17236</v>
      </c>
      <c r="K125" s="444">
        <v>-15108</v>
      </c>
      <c r="L125" s="401">
        <f t="shared" si="149"/>
        <v>2128</v>
      </c>
      <c r="M125" s="317"/>
      <c r="N125" s="56"/>
      <c r="O125" s="110">
        <f t="shared" si="150"/>
        <v>0</v>
      </c>
      <c r="P125" s="361" t="s">
        <v>372</v>
      </c>
    </row>
    <row r="126" spans="1:16" ht="36" hidden="1" x14ac:dyDescent="0.25">
      <c r="A126" s="38">
        <v>2276</v>
      </c>
      <c r="B126" s="53" t="s">
        <v>110</v>
      </c>
      <c r="C126" s="54">
        <f t="shared" si="98"/>
        <v>0</v>
      </c>
      <c r="D126" s="226"/>
      <c r="E126" s="56"/>
      <c r="F126" s="143">
        <f t="shared" si="147"/>
        <v>0</v>
      </c>
      <c r="G126" s="226"/>
      <c r="H126" s="257"/>
      <c r="I126" s="110">
        <f t="shared" si="148"/>
        <v>0</v>
      </c>
      <c r="J126" s="257"/>
      <c r="K126" s="56"/>
      <c r="L126" s="132">
        <f t="shared" si="149"/>
        <v>0</v>
      </c>
      <c r="M126" s="317"/>
      <c r="N126" s="56"/>
      <c r="O126" s="110">
        <f t="shared" si="150"/>
        <v>0</v>
      </c>
      <c r="P126" s="107"/>
    </row>
    <row r="127" spans="1:16" ht="24" x14ac:dyDescent="0.25">
      <c r="A127" s="38">
        <v>2279</v>
      </c>
      <c r="B127" s="53" t="s">
        <v>111</v>
      </c>
      <c r="C127" s="54">
        <f t="shared" si="98"/>
        <v>138</v>
      </c>
      <c r="D127" s="226"/>
      <c r="E127" s="444"/>
      <c r="F127" s="401">
        <f t="shared" si="147"/>
        <v>0</v>
      </c>
      <c r="G127" s="226"/>
      <c r="H127" s="580"/>
      <c r="I127" s="401">
        <f t="shared" si="148"/>
        <v>0</v>
      </c>
      <c r="J127" s="257">
        <v>138</v>
      </c>
      <c r="K127" s="444"/>
      <c r="L127" s="401">
        <f t="shared" si="149"/>
        <v>138</v>
      </c>
      <c r="M127" s="317"/>
      <c r="N127" s="56"/>
      <c r="O127" s="110">
        <f t="shared" si="150"/>
        <v>0</v>
      </c>
      <c r="P127" s="107"/>
    </row>
    <row r="128" spans="1:16" ht="24" hidden="1" x14ac:dyDescent="0.25">
      <c r="A128" s="3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56"/>
      <c r="F129" s="143">
        <f>D129+E129</f>
        <v>0</v>
      </c>
      <c r="G129" s="226"/>
      <c r="H129" s="257"/>
      <c r="I129" s="110">
        <f>G129+H129</f>
        <v>0</v>
      </c>
      <c r="J129" s="257"/>
      <c r="K129" s="56"/>
      <c r="L129" s="132">
        <f>J129+K129</f>
        <v>0</v>
      </c>
      <c r="M129" s="317"/>
      <c r="N129" s="56"/>
      <c r="O129" s="110">
        <f>M129+N129</f>
        <v>0</v>
      </c>
      <c r="P129" s="107"/>
    </row>
    <row r="130" spans="1:16" ht="38.25" customHeight="1" x14ac:dyDescent="0.25">
      <c r="A130" s="41">
        <v>2300</v>
      </c>
      <c r="B130" s="101" t="s">
        <v>113</v>
      </c>
      <c r="C130" s="42">
        <f t="shared" si="98"/>
        <v>24815.040000000001</v>
      </c>
      <c r="D130" s="224">
        <f>SUM(D131,D136,D140,D141,D144,D151,D159,D160,D163)</f>
        <v>0</v>
      </c>
      <c r="E130" s="439">
        <f t="shared" ref="E130:F130" si="152">SUM(E131,E136,E140,E141,E144,E151,E159,E160,E163)</f>
        <v>0</v>
      </c>
      <c r="F130" s="406">
        <f t="shared" si="152"/>
        <v>0</v>
      </c>
      <c r="G130" s="224">
        <f>SUM(G131,G136,G140,G141,G144,G151,G159,G160,G163)</f>
        <v>0</v>
      </c>
      <c r="H130" s="122">
        <f t="shared" ref="H130:I130" si="153">SUM(H131,H136,H140,H141,H144,H151,H159,H160,H163)</f>
        <v>0</v>
      </c>
      <c r="I130" s="406">
        <f t="shared" si="153"/>
        <v>0</v>
      </c>
      <c r="J130" s="102">
        <f>SUM(J131,J136,J140,J141,J144,J151,J159,J160,J163)</f>
        <v>22296</v>
      </c>
      <c r="K130" s="439">
        <f t="shared" ref="K130:L130" si="154">SUM(K131,K136,K140,K141,K144,K151,K159,K160,K163)</f>
        <v>2519.04</v>
      </c>
      <c r="L130" s="406">
        <f t="shared" si="154"/>
        <v>24815.040000000001</v>
      </c>
      <c r="M130" s="42">
        <f>SUM(M131,M136,M140,M141,M144,M151,M159,M160,M163)</f>
        <v>0</v>
      </c>
      <c r="N130" s="46">
        <f t="shared" ref="N130:O130" si="155">SUM(N131,N136,N140,N141,N144,N151,N159,N160,N163)</f>
        <v>0</v>
      </c>
      <c r="O130" s="113">
        <f t="shared" si="155"/>
        <v>0</v>
      </c>
      <c r="P130" s="119"/>
    </row>
    <row r="131" spans="1:16" ht="24" x14ac:dyDescent="0.25">
      <c r="A131" s="365">
        <v>2310</v>
      </c>
      <c r="B131" s="48" t="s">
        <v>114</v>
      </c>
      <c r="C131" s="49">
        <f t="shared" si="98"/>
        <v>3347</v>
      </c>
      <c r="D131" s="229">
        <f t="shared" ref="D131:O131" si="156">SUM(D132:D135)</f>
        <v>0</v>
      </c>
      <c r="E131" s="447">
        <f t="shared" si="156"/>
        <v>0</v>
      </c>
      <c r="F131" s="443">
        <f t="shared" si="156"/>
        <v>0</v>
      </c>
      <c r="G131" s="229">
        <f t="shared" si="156"/>
        <v>0</v>
      </c>
      <c r="H131" s="136">
        <f t="shared" si="156"/>
        <v>0</v>
      </c>
      <c r="I131" s="443">
        <f t="shared" si="156"/>
        <v>0</v>
      </c>
      <c r="J131" s="259">
        <f t="shared" si="156"/>
        <v>3347</v>
      </c>
      <c r="K131" s="447">
        <f t="shared" si="156"/>
        <v>0</v>
      </c>
      <c r="L131" s="443">
        <f t="shared" si="156"/>
        <v>3347</v>
      </c>
      <c r="M131" s="49">
        <f t="shared" si="156"/>
        <v>0</v>
      </c>
      <c r="N131" s="115">
        <f t="shared" si="156"/>
        <v>0</v>
      </c>
      <c r="O131" s="116">
        <f t="shared" si="156"/>
        <v>0</v>
      </c>
      <c r="P131" s="106"/>
    </row>
    <row r="132" spans="1:16" x14ac:dyDescent="0.25">
      <c r="A132" s="38">
        <v>2311</v>
      </c>
      <c r="B132" s="53" t="s">
        <v>115</v>
      </c>
      <c r="C132" s="54">
        <f t="shared" si="98"/>
        <v>1347</v>
      </c>
      <c r="D132" s="226"/>
      <c r="E132" s="444"/>
      <c r="F132" s="401">
        <f t="shared" ref="F132:F135" si="157">D132+E132</f>
        <v>0</v>
      </c>
      <c r="G132" s="226"/>
      <c r="H132" s="580"/>
      <c r="I132" s="401">
        <f t="shared" ref="I132:I135" si="158">G132+H132</f>
        <v>0</v>
      </c>
      <c r="J132" s="257">
        <v>1347</v>
      </c>
      <c r="K132" s="444"/>
      <c r="L132" s="401">
        <f t="shared" ref="L132:L135" si="159">J132+K132</f>
        <v>1347</v>
      </c>
      <c r="M132" s="317"/>
      <c r="N132" s="56"/>
      <c r="O132" s="110">
        <f t="shared" ref="O132:O135" si="160">M132+N132</f>
        <v>0</v>
      </c>
      <c r="P132" s="107"/>
    </row>
    <row r="133" spans="1:16" x14ac:dyDescent="0.25">
      <c r="A133" s="38">
        <v>2312</v>
      </c>
      <c r="B133" s="53" t="s">
        <v>116</v>
      </c>
      <c r="C133" s="54">
        <f t="shared" si="98"/>
        <v>2000</v>
      </c>
      <c r="D133" s="226"/>
      <c r="E133" s="444"/>
      <c r="F133" s="401">
        <f t="shared" si="157"/>
        <v>0</v>
      </c>
      <c r="G133" s="226"/>
      <c r="H133" s="580"/>
      <c r="I133" s="401">
        <f t="shared" si="158"/>
        <v>0</v>
      </c>
      <c r="J133" s="257">
        <v>2000</v>
      </c>
      <c r="K133" s="444"/>
      <c r="L133" s="401">
        <f t="shared" si="159"/>
        <v>2000</v>
      </c>
      <c r="M133" s="317"/>
      <c r="N133" s="56"/>
      <c r="O133" s="110">
        <f t="shared" si="160"/>
        <v>0</v>
      </c>
      <c r="P133" s="107"/>
    </row>
    <row r="134" spans="1:16" hidden="1" x14ac:dyDescent="0.25">
      <c r="A134" s="38">
        <v>2313</v>
      </c>
      <c r="B134" s="53" t="s">
        <v>117</v>
      </c>
      <c r="C134" s="54">
        <f t="shared" si="98"/>
        <v>0</v>
      </c>
      <c r="D134" s="226"/>
      <c r="E134" s="56"/>
      <c r="F134" s="143">
        <f t="shared" si="157"/>
        <v>0</v>
      </c>
      <c r="G134" s="226"/>
      <c r="H134" s="257"/>
      <c r="I134" s="110">
        <f t="shared" si="158"/>
        <v>0</v>
      </c>
      <c r="J134" s="257"/>
      <c r="K134" s="56"/>
      <c r="L134" s="132">
        <f t="shared" si="159"/>
        <v>0</v>
      </c>
      <c r="M134" s="317"/>
      <c r="N134" s="56"/>
      <c r="O134" s="110">
        <f t="shared" si="160"/>
        <v>0</v>
      </c>
      <c r="P134" s="107"/>
    </row>
    <row r="135" spans="1:16" ht="36" hidden="1" customHeight="1" x14ac:dyDescent="0.25">
      <c r="A135" s="38">
        <v>2314</v>
      </c>
      <c r="B135" s="53" t="s">
        <v>291</v>
      </c>
      <c r="C135" s="54">
        <f t="shared" si="98"/>
        <v>0</v>
      </c>
      <c r="D135" s="226"/>
      <c r="E135" s="56"/>
      <c r="F135" s="143">
        <f t="shared" si="157"/>
        <v>0</v>
      </c>
      <c r="G135" s="226"/>
      <c r="H135" s="257"/>
      <c r="I135" s="110">
        <f t="shared" si="158"/>
        <v>0</v>
      </c>
      <c r="J135" s="257"/>
      <c r="K135" s="56"/>
      <c r="L135" s="132">
        <f t="shared" si="159"/>
        <v>0</v>
      </c>
      <c r="M135" s="317"/>
      <c r="N135" s="56"/>
      <c r="O135" s="110">
        <f t="shared" si="160"/>
        <v>0</v>
      </c>
      <c r="P135" s="107"/>
    </row>
    <row r="136" spans="1:16" x14ac:dyDescent="0.25">
      <c r="A136" s="108">
        <v>2320</v>
      </c>
      <c r="B136" s="53" t="s">
        <v>118</v>
      </c>
      <c r="C136" s="54">
        <f t="shared" si="98"/>
        <v>15799.04</v>
      </c>
      <c r="D136" s="227">
        <f>SUM(D137:D139)</f>
        <v>0</v>
      </c>
      <c r="E136" s="445">
        <f t="shared" ref="E136:F136" si="161">SUM(E137:E139)</f>
        <v>0</v>
      </c>
      <c r="F136" s="401">
        <f t="shared" si="161"/>
        <v>0</v>
      </c>
      <c r="G136" s="227">
        <f>SUM(G137:G139)</f>
        <v>0</v>
      </c>
      <c r="H136" s="132">
        <f t="shared" ref="H136:I136" si="162">SUM(H137:H139)</f>
        <v>0</v>
      </c>
      <c r="I136" s="401">
        <f t="shared" si="162"/>
        <v>0</v>
      </c>
      <c r="J136" s="117">
        <f>SUM(J137:J139)</f>
        <v>13400</v>
      </c>
      <c r="K136" s="445">
        <f t="shared" ref="K136:L136" si="163">SUM(K137:K139)</f>
        <v>2399.04</v>
      </c>
      <c r="L136" s="401">
        <f t="shared" si="163"/>
        <v>15799.04</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row>
    <row r="138" spans="1:16" ht="33.75" customHeight="1" x14ac:dyDescent="0.25">
      <c r="A138" s="38">
        <v>2322</v>
      </c>
      <c r="B138" s="53" t="s">
        <v>120</v>
      </c>
      <c r="C138" s="54">
        <f t="shared" si="98"/>
        <v>15799.04</v>
      </c>
      <c r="D138" s="226"/>
      <c r="E138" s="444"/>
      <c r="F138" s="401">
        <f t="shared" si="165"/>
        <v>0</v>
      </c>
      <c r="G138" s="226"/>
      <c r="H138" s="580"/>
      <c r="I138" s="401">
        <f t="shared" si="166"/>
        <v>0</v>
      </c>
      <c r="J138" s="257">
        <v>13400</v>
      </c>
      <c r="K138" s="444">
        <v>2399.04</v>
      </c>
      <c r="L138" s="401">
        <f t="shared" si="167"/>
        <v>15799.04</v>
      </c>
      <c r="M138" s="317"/>
      <c r="N138" s="56"/>
      <c r="O138" s="110">
        <f t="shared" si="168"/>
        <v>0</v>
      </c>
      <c r="P138" s="361" t="s">
        <v>373</v>
      </c>
    </row>
    <row r="139" spans="1:16" ht="10.5" hidden="1" customHeight="1" x14ac:dyDescent="0.25">
      <c r="A139" s="38">
        <v>2329</v>
      </c>
      <c r="B139" s="53" t="s">
        <v>121</v>
      </c>
      <c r="C139" s="54">
        <f t="shared" si="98"/>
        <v>0</v>
      </c>
      <c r="D139" s="226"/>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c r="E140" s="56"/>
      <c r="F140" s="143">
        <f t="shared" si="165"/>
        <v>0</v>
      </c>
      <c r="G140" s="226"/>
      <c r="H140" s="257"/>
      <c r="I140" s="110">
        <f t="shared" si="166"/>
        <v>0</v>
      </c>
      <c r="J140" s="257"/>
      <c r="K140" s="56"/>
      <c r="L140" s="132">
        <f t="shared" si="167"/>
        <v>0</v>
      </c>
      <c r="M140" s="317"/>
      <c r="N140" s="56"/>
      <c r="O140" s="110">
        <f t="shared" si="168"/>
        <v>0</v>
      </c>
      <c r="P140" s="107"/>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361"/>
    </row>
    <row r="143" spans="1:16" ht="24" hidden="1" x14ac:dyDescent="0.25">
      <c r="A143" s="38">
        <v>2344</v>
      </c>
      <c r="B143" s="53" t="s">
        <v>124</v>
      </c>
      <c r="C143" s="54">
        <f t="shared" si="98"/>
        <v>0</v>
      </c>
      <c r="D143" s="226"/>
      <c r="E143" s="56"/>
      <c r="F143" s="143">
        <f t="shared" si="173"/>
        <v>0</v>
      </c>
      <c r="G143" s="226"/>
      <c r="H143" s="257"/>
      <c r="I143" s="110">
        <f t="shared" si="174"/>
        <v>0</v>
      </c>
      <c r="J143" s="257"/>
      <c r="K143" s="56"/>
      <c r="L143" s="132">
        <f t="shared" si="175"/>
        <v>0</v>
      </c>
      <c r="M143" s="317"/>
      <c r="N143" s="56"/>
      <c r="O143" s="110">
        <f t="shared" si="176"/>
        <v>0</v>
      </c>
      <c r="P143" s="107"/>
    </row>
    <row r="144" spans="1:16" ht="24" x14ac:dyDescent="0.25">
      <c r="A144" s="103">
        <v>2350</v>
      </c>
      <c r="B144" s="74" t="s">
        <v>125</v>
      </c>
      <c r="C144" s="80">
        <f t="shared" si="98"/>
        <v>5669</v>
      </c>
      <c r="D144" s="128">
        <f>SUM(D145:D150)</f>
        <v>0</v>
      </c>
      <c r="E144" s="440">
        <f t="shared" ref="E144:F144" si="177">SUM(E145:E150)</f>
        <v>0</v>
      </c>
      <c r="F144" s="441">
        <f t="shared" si="177"/>
        <v>0</v>
      </c>
      <c r="G144" s="128">
        <f>SUM(G145:G150)</f>
        <v>0</v>
      </c>
      <c r="H144" s="133">
        <f t="shared" ref="H144:I144" si="178">SUM(H145:H150)</f>
        <v>0</v>
      </c>
      <c r="I144" s="441">
        <f t="shared" si="178"/>
        <v>0</v>
      </c>
      <c r="J144" s="203">
        <f>SUM(J145:J150)</f>
        <v>5549</v>
      </c>
      <c r="K144" s="440">
        <f t="shared" ref="K144:L144" si="179">SUM(K145:K150)</f>
        <v>120</v>
      </c>
      <c r="L144" s="441">
        <f t="shared" si="179"/>
        <v>5669</v>
      </c>
      <c r="M144" s="80">
        <f>SUM(M145:M150)</f>
        <v>0</v>
      </c>
      <c r="N144" s="104">
        <f t="shared" ref="N144:O144" si="180">SUM(N145:N150)</f>
        <v>0</v>
      </c>
      <c r="O144" s="105">
        <f t="shared" si="180"/>
        <v>0</v>
      </c>
      <c r="P144" s="112"/>
    </row>
    <row r="145" spans="1:16" x14ac:dyDescent="0.25">
      <c r="A145" s="33">
        <v>2351</v>
      </c>
      <c r="B145" s="48" t="s">
        <v>126</v>
      </c>
      <c r="C145" s="49">
        <f t="shared" si="98"/>
        <v>250</v>
      </c>
      <c r="D145" s="225"/>
      <c r="E145" s="442"/>
      <c r="F145" s="443">
        <f t="shared" ref="F145:F150" si="181">D145+E145</f>
        <v>0</v>
      </c>
      <c r="G145" s="225"/>
      <c r="H145" s="584"/>
      <c r="I145" s="443">
        <f t="shared" ref="I145:I150" si="182">G145+H145</f>
        <v>0</v>
      </c>
      <c r="J145" s="256">
        <v>250</v>
      </c>
      <c r="K145" s="442"/>
      <c r="L145" s="443">
        <f t="shared" ref="L145:L150" si="183">J145+K145</f>
        <v>250</v>
      </c>
      <c r="M145" s="316"/>
      <c r="N145" s="51"/>
      <c r="O145" s="116">
        <f t="shared" ref="O145:O150" si="184">M145+N145</f>
        <v>0</v>
      </c>
      <c r="P145" s="106"/>
    </row>
    <row r="146" spans="1:16" ht="23.25" customHeight="1" x14ac:dyDescent="0.25">
      <c r="A146" s="38">
        <v>2352</v>
      </c>
      <c r="B146" s="53" t="s">
        <v>127</v>
      </c>
      <c r="C146" s="54">
        <f t="shared" si="98"/>
        <v>3969</v>
      </c>
      <c r="D146" s="226"/>
      <c r="E146" s="444"/>
      <c r="F146" s="401">
        <f t="shared" si="181"/>
        <v>0</v>
      </c>
      <c r="G146" s="226"/>
      <c r="H146" s="580"/>
      <c r="I146" s="401">
        <f t="shared" si="182"/>
        <v>0</v>
      </c>
      <c r="J146" s="257">
        <v>3849</v>
      </c>
      <c r="K146" s="444">
        <v>120</v>
      </c>
      <c r="L146" s="401">
        <f t="shared" si="183"/>
        <v>3969</v>
      </c>
      <c r="M146" s="317"/>
      <c r="N146" s="56"/>
      <c r="O146" s="110">
        <f t="shared" si="184"/>
        <v>0</v>
      </c>
      <c r="P146" s="361" t="s">
        <v>374</v>
      </c>
    </row>
    <row r="147" spans="1:16" ht="24" x14ac:dyDescent="0.25">
      <c r="A147" s="38">
        <v>2353</v>
      </c>
      <c r="B147" s="53" t="s">
        <v>128</v>
      </c>
      <c r="C147" s="54">
        <f t="shared" si="98"/>
        <v>1000</v>
      </c>
      <c r="D147" s="226"/>
      <c r="E147" s="444"/>
      <c r="F147" s="401">
        <f t="shared" si="181"/>
        <v>0</v>
      </c>
      <c r="G147" s="226"/>
      <c r="H147" s="580"/>
      <c r="I147" s="401">
        <f t="shared" si="182"/>
        <v>0</v>
      </c>
      <c r="J147" s="257">
        <v>1000</v>
      </c>
      <c r="K147" s="444"/>
      <c r="L147" s="401">
        <f t="shared" si="183"/>
        <v>1000</v>
      </c>
      <c r="M147" s="317"/>
      <c r="N147" s="56"/>
      <c r="O147" s="110">
        <f t="shared" si="184"/>
        <v>0</v>
      </c>
      <c r="P147" s="107"/>
    </row>
    <row r="148" spans="1:16" ht="24" x14ac:dyDescent="0.25">
      <c r="A148" s="38">
        <v>2354</v>
      </c>
      <c r="B148" s="53" t="s">
        <v>129</v>
      </c>
      <c r="C148" s="54">
        <f t="shared" si="98"/>
        <v>450</v>
      </c>
      <c r="D148" s="226"/>
      <c r="E148" s="444"/>
      <c r="F148" s="401">
        <f t="shared" si="181"/>
        <v>0</v>
      </c>
      <c r="G148" s="226"/>
      <c r="H148" s="580"/>
      <c r="I148" s="401">
        <f t="shared" si="182"/>
        <v>0</v>
      </c>
      <c r="J148" s="257">
        <v>450</v>
      </c>
      <c r="K148" s="444"/>
      <c r="L148" s="401">
        <f t="shared" si="183"/>
        <v>450</v>
      </c>
      <c r="M148" s="317"/>
      <c r="N148" s="56"/>
      <c r="O148" s="110">
        <f t="shared" si="184"/>
        <v>0</v>
      </c>
      <c r="P148" s="107"/>
    </row>
    <row r="149" spans="1:16" ht="24" hidden="1" x14ac:dyDescent="0.25">
      <c r="A149" s="38">
        <v>2355</v>
      </c>
      <c r="B149" s="53" t="s">
        <v>130</v>
      </c>
      <c r="C149" s="54">
        <f t="shared" ref="C149:C212" si="185">F149+I149+L149+O149</f>
        <v>0</v>
      </c>
      <c r="D149" s="226"/>
      <c r="E149" s="56"/>
      <c r="F149" s="143">
        <f t="shared" si="181"/>
        <v>0</v>
      </c>
      <c r="G149" s="226"/>
      <c r="H149" s="257"/>
      <c r="I149" s="110">
        <f t="shared" si="182"/>
        <v>0</v>
      </c>
      <c r="J149" s="257"/>
      <c r="K149" s="56"/>
      <c r="L149" s="132">
        <f t="shared" si="183"/>
        <v>0</v>
      </c>
      <c r="M149" s="317"/>
      <c r="N149" s="56"/>
      <c r="O149" s="110">
        <f t="shared" si="184"/>
        <v>0</v>
      </c>
      <c r="P149" s="107"/>
    </row>
    <row r="150" spans="1:16" ht="24" hidden="1" x14ac:dyDescent="0.25">
      <c r="A150" s="38">
        <v>2359</v>
      </c>
      <c r="B150" s="53" t="s">
        <v>131</v>
      </c>
      <c r="C150" s="54">
        <f t="shared" si="185"/>
        <v>0</v>
      </c>
      <c r="D150" s="226"/>
      <c r="E150" s="56"/>
      <c r="F150" s="143">
        <f t="shared" si="181"/>
        <v>0</v>
      </c>
      <c r="G150" s="226"/>
      <c r="H150" s="257"/>
      <c r="I150" s="110">
        <f t="shared" si="182"/>
        <v>0</v>
      </c>
      <c r="J150" s="257"/>
      <c r="K150" s="56"/>
      <c r="L150" s="132">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56"/>
      <c r="F153" s="143">
        <f t="shared" si="190"/>
        <v>0</v>
      </c>
      <c r="G153" s="226"/>
      <c r="H153" s="257"/>
      <c r="I153" s="110">
        <f t="shared" si="191"/>
        <v>0</v>
      </c>
      <c r="J153" s="257"/>
      <c r="K153" s="56"/>
      <c r="L153" s="132">
        <f t="shared" si="192"/>
        <v>0</v>
      </c>
      <c r="M153" s="317"/>
      <c r="N153" s="56"/>
      <c r="O153" s="110">
        <f t="shared" si="193"/>
        <v>0</v>
      </c>
      <c r="P153" s="107"/>
    </row>
    <row r="154" spans="1:16" hidden="1" x14ac:dyDescent="0.25">
      <c r="A154" s="37">
        <v>2363</v>
      </c>
      <c r="B154" s="53" t="s">
        <v>135</v>
      </c>
      <c r="C154" s="54">
        <f t="shared" si="185"/>
        <v>0</v>
      </c>
      <c r="D154" s="226"/>
      <c r="E154" s="56"/>
      <c r="F154" s="143">
        <f t="shared" si="190"/>
        <v>0</v>
      </c>
      <c r="G154" s="226"/>
      <c r="H154" s="257"/>
      <c r="I154" s="110">
        <f t="shared" si="191"/>
        <v>0</v>
      </c>
      <c r="J154" s="257"/>
      <c r="K154" s="56"/>
      <c r="L154" s="132">
        <f t="shared" si="192"/>
        <v>0</v>
      </c>
      <c r="M154" s="317"/>
      <c r="N154" s="56"/>
      <c r="O154" s="110">
        <f t="shared" si="193"/>
        <v>0</v>
      </c>
      <c r="P154" s="107"/>
    </row>
    <row r="155" spans="1:16" hidden="1" x14ac:dyDescent="0.25">
      <c r="A155" s="37">
        <v>2364</v>
      </c>
      <c r="B155" s="53" t="s">
        <v>136</v>
      </c>
      <c r="C155" s="54">
        <f t="shared" si="185"/>
        <v>0</v>
      </c>
      <c r="D155" s="226"/>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c r="E158" s="56"/>
      <c r="F158" s="143">
        <f t="shared" si="190"/>
        <v>0</v>
      </c>
      <c r="G158" s="226"/>
      <c r="H158" s="257"/>
      <c r="I158" s="110">
        <f t="shared" si="191"/>
        <v>0</v>
      </c>
      <c r="J158" s="257"/>
      <c r="K158" s="56"/>
      <c r="L158" s="132">
        <f t="shared" si="192"/>
        <v>0</v>
      </c>
      <c r="M158" s="317"/>
      <c r="N158" s="56"/>
      <c r="O158" s="110">
        <f t="shared" si="193"/>
        <v>0</v>
      </c>
      <c r="P158" s="107"/>
    </row>
    <row r="159" spans="1:16" hidden="1" x14ac:dyDescent="0.25">
      <c r="A159" s="103">
        <v>2370</v>
      </c>
      <c r="B159" s="74" t="s">
        <v>140</v>
      </c>
      <c r="C159" s="80">
        <f t="shared" si="185"/>
        <v>0</v>
      </c>
      <c r="D159" s="228"/>
      <c r="E159" s="111"/>
      <c r="F159" s="280">
        <f t="shared" si="190"/>
        <v>0</v>
      </c>
      <c r="G159" s="228"/>
      <c r="H159" s="258"/>
      <c r="I159" s="105">
        <f t="shared" si="191"/>
        <v>0</v>
      </c>
      <c r="J159" s="258"/>
      <c r="K159" s="111"/>
      <c r="L159" s="133">
        <f t="shared" si="192"/>
        <v>0</v>
      </c>
      <c r="M159" s="318"/>
      <c r="N159" s="111"/>
      <c r="O159" s="105">
        <f t="shared" si="193"/>
        <v>0</v>
      </c>
      <c r="P159" s="11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56"/>
      <c r="F162" s="143">
        <f t="shared" si="198"/>
        <v>0</v>
      </c>
      <c r="G162" s="226"/>
      <c r="H162" s="257"/>
      <c r="I162" s="110">
        <f t="shared" si="199"/>
        <v>0</v>
      </c>
      <c r="J162" s="257"/>
      <c r="K162" s="56"/>
      <c r="L162" s="132">
        <f t="shared" si="200"/>
        <v>0</v>
      </c>
      <c r="M162" s="317"/>
      <c r="N162" s="56"/>
      <c r="O162" s="110">
        <f t="shared" si="201"/>
        <v>0</v>
      </c>
      <c r="P162" s="107"/>
    </row>
    <row r="163" spans="1:16" hidden="1" x14ac:dyDescent="0.25">
      <c r="A163" s="103">
        <v>2390</v>
      </c>
      <c r="B163" s="74" t="s">
        <v>144</v>
      </c>
      <c r="C163" s="80">
        <f t="shared" si="185"/>
        <v>0</v>
      </c>
      <c r="D163" s="228"/>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c r="E164" s="118"/>
      <c r="F164" s="279">
        <f t="shared" si="198"/>
        <v>0</v>
      </c>
      <c r="G164" s="230"/>
      <c r="H164" s="260"/>
      <c r="I164" s="113">
        <f t="shared" si="199"/>
        <v>0</v>
      </c>
      <c r="J164" s="260"/>
      <c r="K164" s="118"/>
      <c r="L164" s="122">
        <f t="shared" si="200"/>
        <v>0</v>
      </c>
      <c r="M164" s="319"/>
      <c r="N164" s="118"/>
      <c r="O164" s="113">
        <f t="shared" si="201"/>
        <v>0</v>
      </c>
      <c r="P164" s="119"/>
    </row>
    <row r="165" spans="1:16" ht="24" x14ac:dyDescent="0.25">
      <c r="A165" s="41">
        <v>2500</v>
      </c>
      <c r="B165" s="101" t="s">
        <v>146</v>
      </c>
      <c r="C165" s="42">
        <f t="shared" si="185"/>
        <v>8656</v>
      </c>
      <c r="D165" s="224">
        <f>SUM(D166,D171)</f>
        <v>0</v>
      </c>
      <c r="E165" s="439">
        <f t="shared" ref="E165:O165" si="202">SUM(E166,E171)</f>
        <v>0</v>
      </c>
      <c r="F165" s="406">
        <f t="shared" si="202"/>
        <v>0</v>
      </c>
      <c r="G165" s="224">
        <f t="shared" si="202"/>
        <v>0</v>
      </c>
      <c r="H165" s="122">
        <f t="shared" si="202"/>
        <v>0</v>
      </c>
      <c r="I165" s="406">
        <f t="shared" si="202"/>
        <v>0</v>
      </c>
      <c r="J165" s="102">
        <f t="shared" si="202"/>
        <v>8656</v>
      </c>
      <c r="K165" s="439">
        <f t="shared" si="202"/>
        <v>0</v>
      </c>
      <c r="L165" s="406">
        <f t="shared" si="202"/>
        <v>8656</v>
      </c>
      <c r="M165" s="126">
        <f t="shared" si="202"/>
        <v>0</v>
      </c>
      <c r="N165" s="127">
        <f t="shared" si="202"/>
        <v>0</v>
      </c>
      <c r="O165" s="287">
        <f t="shared" si="202"/>
        <v>0</v>
      </c>
      <c r="P165" s="340"/>
    </row>
    <row r="166" spans="1:16" ht="16.5" customHeight="1" x14ac:dyDescent="0.25">
      <c r="A166" s="365">
        <v>2510</v>
      </c>
      <c r="B166" s="48" t="s">
        <v>147</v>
      </c>
      <c r="C166" s="49">
        <f t="shared" si="185"/>
        <v>8656</v>
      </c>
      <c r="D166" s="229">
        <f>SUM(D167:D170)</f>
        <v>0</v>
      </c>
      <c r="E166" s="447">
        <f t="shared" ref="E166:O166" si="203">SUM(E167:E170)</f>
        <v>0</v>
      </c>
      <c r="F166" s="443">
        <f t="shared" si="203"/>
        <v>0</v>
      </c>
      <c r="G166" s="229">
        <f t="shared" si="203"/>
        <v>0</v>
      </c>
      <c r="H166" s="136">
        <f t="shared" si="203"/>
        <v>0</v>
      </c>
      <c r="I166" s="443">
        <f t="shared" si="203"/>
        <v>0</v>
      </c>
      <c r="J166" s="259">
        <f t="shared" si="203"/>
        <v>8656</v>
      </c>
      <c r="K166" s="447">
        <f t="shared" si="203"/>
        <v>0</v>
      </c>
      <c r="L166" s="443">
        <f t="shared" si="203"/>
        <v>8656</v>
      </c>
      <c r="M166" s="60">
        <f t="shared" si="203"/>
        <v>0</v>
      </c>
      <c r="N166" s="297">
        <f t="shared" si="203"/>
        <v>0</v>
      </c>
      <c r="O166" s="302">
        <f t="shared" si="203"/>
        <v>0</v>
      </c>
      <c r="P166" s="151"/>
    </row>
    <row r="167" spans="1:16" ht="24" x14ac:dyDescent="0.25">
      <c r="A167" s="38">
        <v>2512</v>
      </c>
      <c r="B167" s="53" t="s">
        <v>148</v>
      </c>
      <c r="C167" s="54">
        <f t="shared" si="185"/>
        <v>8000</v>
      </c>
      <c r="D167" s="226"/>
      <c r="E167" s="444"/>
      <c r="F167" s="401">
        <f t="shared" ref="F167:F172" si="204">D167+E167</f>
        <v>0</v>
      </c>
      <c r="G167" s="226"/>
      <c r="H167" s="580"/>
      <c r="I167" s="401">
        <f t="shared" ref="I167:I172" si="205">G167+H167</f>
        <v>0</v>
      </c>
      <c r="J167" s="257">
        <v>8000</v>
      </c>
      <c r="K167" s="444"/>
      <c r="L167" s="401">
        <f t="shared" ref="L167:L172" si="206">J167+K167</f>
        <v>8000</v>
      </c>
      <c r="M167" s="317"/>
      <c r="N167" s="56"/>
      <c r="O167" s="110">
        <f t="shared" ref="O167:O172" si="207">M167+N167</f>
        <v>0</v>
      </c>
      <c r="P167" s="107"/>
    </row>
    <row r="168" spans="1:16" ht="36" hidden="1" x14ac:dyDescent="0.25">
      <c r="A168" s="38">
        <v>2513</v>
      </c>
      <c r="B168" s="53" t="s">
        <v>149</v>
      </c>
      <c r="C168" s="54">
        <f t="shared" si="185"/>
        <v>0</v>
      </c>
      <c r="D168" s="226"/>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c r="E169" s="56"/>
      <c r="F169" s="143">
        <f t="shared" si="204"/>
        <v>0</v>
      </c>
      <c r="G169" s="226"/>
      <c r="H169" s="257"/>
      <c r="I169" s="110">
        <f t="shared" si="205"/>
        <v>0</v>
      </c>
      <c r="J169" s="257"/>
      <c r="K169" s="56"/>
      <c r="L169" s="132">
        <f t="shared" si="206"/>
        <v>0</v>
      </c>
      <c r="M169" s="317"/>
      <c r="N169" s="56"/>
      <c r="O169" s="110">
        <f t="shared" si="207"/>
        <v>0</v>
      </c>
      <c r="P169" s="107"/>
    </row>
    <row r="170" spans="1:16" ht="24" x14ac:dyDescent="0.25">
      <c r="A170" s="38">
        <v>2519</v>
      </c>
      <c r="B170" s="53" t="s">
        <v>151</v>
      </c>
      <c r="C170" s="54">
        <f t="shared" si="185"/>
        <v>656</v>
      </c>
      <c r="D170" s="226"/>
      <c r="E170" s="444"/>
      <c r="F170" s="401">
        <f t="shared" si="204"/>
        <v>0</v>
      </c>
      <c r="G170" s="226"/>
      <c r="H170" s="580"/>
      <c r="I170" s="401">
        <f t="shared" si="205"/>
        <v>0</v>
      </c>
      <c r="J170" s="257">
        <v>656</v>
      </c>
      <c r="K170" s="444"/>
      <c r="L170" s="401">
        <f t="shared" si="206"/>
        <v>656</v>
      </c>
      <c r="M170" s="317"/>
      <c r="N170" s="56"/>
      <c r="O170" s="110">
        <f t="shared" si="207"/>
        <v>0</v>
      </c>
      <c r="P170" s="107"/>
    </row>
    <row r="171" spans="1:16" ht="24" hidden="1" x14ac:dyDescent="0.25">
      <c r="A171" s="108">
        <v>2520</v>
      </c>
      <c r="B171" s="53" t="s">
        <v>152</v>
      </c>
      <c r="C171" s="54">
        <f t="shared" si="185"/>
        <v>0</v>
      </c>
      <c r="D171" s="226"/>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365">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3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56"/>
      <c r="F181" s="143">
        <f t="shared" si="222"/>
        <v>0</v>
      </c>
      <c r="G181" s="226"/>
      <c r="H181" s="257"/>
      <c r="I181" s="110">
        <f t="shared" si="223"/>
        <v>0</v>
      </c>
      <c r="J181" s="257"/>
      <c r="K181" s="56"/>
      <c r="L181" s="132">
        <f t="shared" si="224"/>
        <v>0</v>
      </c>
      <c r="M181" s="317"/>
      <c r="N181" s="56"/>
      <c r="O181" s="110">
        <f t="shared" si="225"/>
        <v>0</v>
      </c>
      <c r="P181" s="107"/>
    </row>
    <row r="182" spans="1:16" ht="72" hidden="1" x14ac:dyDescent="0.25">
      <c r="A182" s="38">
        <v>3293</v>
      </c>
      <c r="B182" s="53" t="s">
        <v>162</v>
      </c>
      <c r="C182" s="54">
        <f t="shared" si="185"/>
        <v>0</v>
      </c>
      <c r="D182" s="226"/>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365">
        <v>4240</v>
      </c>
      <c r="B189" s="48" t="s">
        <v>169</v>
      </c>
      <c r="C189" s="49">
        <f t="shared" si="185"/>
        <v>0</v>
      </c>
      <c r="D189" s="225"/>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3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56"/>
      <c r="F193" s="143">
        <f>D193+E193</f>
        <v>0</v>
      </c>
      <c r="G193" s="226"/>
      <c r="H193" s="257"/>
      <c r="I193" s="110">
        <f>G193+H193</f>
        <v>0</v>
      </c>
      <c r="J193" s="257"/>
      <c r="K193" s="56"/>
      <c r="L193" s="132">
        <f>J193+K193</f>
        <v>0</v>
      </c>
      <c r="M193" s="317"/>
      <c r="N193" s="56"/>
      <c r="O193" s="110">
        <f>M193+N193</f>
        <v>0</v>
      </c>
      <c r="P193" s="107"/>
    </row>
    <row r="194" spans="1:16" s="21" customFormat="1" ht="24" x14ac:dyDescent="0.25">
      <c r="A194" s="131"/>
      <c r="B194" s="17" t="s">
        <v>174</v>
      </c>
      <c r="C194" s="94">
        <f t="shared" si="185"/>
        <v>7459</v>
      </c>
      <c r="D194" s="222">
        <f>SUM(D195,D230,D269)</f>
        <v>0</v>
      </c>
      <c r="E194" s="435">
        <f t="shared" ref="E194:F194" si="251">SUM(E195,E230,E269)</f>
        <v>0</v>
      </c>
      <c r="F194" s="436">
        <f t="shared" si="251"/>
        <v>0</v>
      </c>
      <c r="G194" s="222">
        <f>SUM(G195,G230,G269)</f>
        <v>0</v>
      </c>
      <c r="H194" s="202">
        <f t="shared" ref="H194:I194" si="252">SUM(H195,H230,H269)</f>
        <v>0</v>
      </c>
      <c r="I194" s="436">
        <f t="shared" si="252"/>
        <v>0</v>
      </c>
      <c r="J194" s="254">
        <f>SUM(J195,J230,J269)</f>
        <v>5859</v>
      </c>
      <c r="K194" s="435">
        <f t="shared" ref="K194:L194" si="253">SUM(K195,K230,K269)</f>
        <v>1600</v>
      </c>
      <c r="L194" s="436">
        <f t="shared" si="253"/>
        <v>7459</v>
      </c>
      <c r="M194" s="321">
        <f>SUM(M195,M230,M269)</f>
        <v>0</v>
      </c>
      <c r="N194" s="299">
        <f t="shared" ref="N194:O194" si="254">SUM(N195,N230,N269)</f>
        <v>0</v>
      </c>
      <c r="O194" s="304">
        <f t="shared" si="254"/>
        <v>0</v>
      </c>
      <c r="P194" s="342"/>
    </row>
    <row r="195" spans="1:16" x14ac:dyDescent="0.25">
      <c r="A195" s="97">
        <v>5000</v>
      </c>
      <c r="B195" s="97" t="s">
        <v>175</v>
      </c>
      <c r="C195" s="98">
        <f t="shared" si="185"/>
        <v>7459</v>
      </c>
      <c r="D195" s="223">
        <f>D196+D204</f>
        <v>0</v>
      </c>
      <c r="E195" s="437">
        <f t="shared" ref="E195:F195" si="255">E196+E204</f>
        <v>0</v>
      </c>
      <c r="F195" s="438">
        <f t="shared" si="255"/>
        <v>0</v>
      </c>
      <c r="G195" s="223">
        <f>G196+G204</f>
        <v>0</v>
      </c>
      <c r="H195" s="134">
        <f t="shared" ref="H195:I195" si="256">H196+H204</f>
        <v>0</v>
      </c>
      <c r="I195" s="438">
        <f t="shared" si="256"/>
        <v>0</v>
      </c>
      <c r="J195" s="255">
        <f>J196+J204</f>
        <v>5859</v>
      </c>
      <c r="K195" s="437">
        <f t="shared" ref="K195:L195" si="257">K196+K204</f>
        <v>1600</v>
      </c>
      <c r="L195" s="438">
        <f t="shared" si="257"/>
        <v>7459</v>
      </c>
      <c r="M195" s="98">
        <f>M196+M204</f>
        <v>0</v>
      </c>
      <c r="N195" s="99">
        <f t="shared" ref="N195:O195" si="258">N196+N204</f>
        <v>0</v>
      </c>
      <c r="O195" s="100">
        <f t="shared" si="258"/>
        <v>0</v>
      </c>
      <c r="P195" s="339"/>
    </row>
    <row r="196" spans="1:16" x14ac:dyDescent="0.25">
      <c r="A196" s="41">
        <v>5100</v>
      </c>
      <c r="B196" s="101" t="s">
        <v>176</v>
      </c>
      <c r="C196" s="42">
        <f t="shared" si="185"/>
        <v>180</v>
      </c>
      <c r="D196" s="224">
        <f>D197+D198+D201+D202+D203</f>
        <v>0</v>
      </c>
      <c r="E196" s="439">
        <f t="shared" ref="E196:F196" si="259">E197+E198+E201+E202+E203</f>
        <v>0</v>
      </c>
      <c r="F196" s="406">
        <f t="shared" si="259"/>
        <v>0</v>
      </c>
      <c r="G196" s="224">
        <f>G197+G198+G201+G202+G203</f>
        <v>0</v>
      </c>
      <c r="H196" s="122">
        <f t="shared" ref="H196:I196" si="260">H197+H198+H201+H202+H203</f>
        <v>0</v>
      </c>
      <c r="I196" s="406">
        <f t="shared" si="260"/>
        <v>0</v>
      </c>
      <c r="J196" s="102">
        <f>J197+J198+J201+J202+J203</f>
        <v>180</v>
      </c>
      <c r="K196" s="439">
        <f t="shared" ref="K196:L196" si="261">K197+K198+K201+K202+K203</f>
        <v>0</v>
      </c>
      <c r="L196" s="406">
        <f t="shared" si="261"/>
        <v>180</v>
      </c>
      <c r="M196" s="42">
        <f>M197+M198+M201+M202+M203</f>
        <v>0</v>
      </c>
      <c r="N196" s="46">
        <f t="shared" ref="N196:O196" si="262">N197+N198+N201+N202+N203</f>
        <v>0</v>
      </c>
      <c r="O196" s="113">
        <f t="shared" si="262"/>
        <v>0</v>
      </c>
      <c r="P196" s="119"/>
    </row>
    <row r="197" spans="1:16" hidden="1" x14ac:dyDescent="0.25">
      <c r="A197" s="365">
        <v>5110</v>
      </c>
      <c r="B197" s="48" t="s">
        <v>177</v>
      </c>
      <c r="C197" s="49">
        <f t="shared" si="185"/>
        <v>0</v>
      </c>
      <c r="D197" s="225"/>
      <c r="E197" s="51"/>
      <c r="F197" s="281">
        <f>D197+E197</f>
        <v>0</v>
      </c>
      <c r="G197" s="225"/>
      <c r="H197" s="256"/>
      <c r="I197" s="116">
        <f>G197+H197</f>
        <v>0</v>
      </c>
      <c r="J197" s="256"/>
      <c r="K197" s="51"/>
      <c r="L197" s="136">
        <f>J197+K197</f>
        <v>0</v>
      </c>
      <c r="M197" s="316"/>
      <c r="N197" s="51"/>
      <c r="O197" s="116">
        <f>M197+N197</f>
        <v>0</v>
      </c>
      <c r="P197" s="106"/>
    </row>
    <row r="198" spans="1:16" ht="24" x14ac:dyDescent="0.25">
      <c r="A198" s="108">
        <v>5120</v>
      </c>
      <c r="B198" s="53" t="s">
        <v>178</v>
      </c>
      <c r="C198" s="54">
        <f t="shared" si="185"/>
        <v>180</v>
      </c>
      <c r="D198" s="227">
        <f>D199+D200</f>
        <v>0</v>
      </c>
      <c r="E198" s="445">
        <f t="shared" ref="E198:F198" si="263">E199+E200</f>
        <v>0</v>
      </c>
      <c r="F198" s="401">
        <f t="shared" si="263"/>
        <v>0</v>
      </c>
      <c r="G198" s="227">
        <f>G199+G200</f>
        <v>0</v>
      </c>
      <c r="H198" s="132">
        <f t="shared" ref="H198:I198" si="264">H199+H200</f>
        <v>0</v>
      </c>
      <c r="I198" s="401">
        <f t="shared" si="264"/>
        <v>0</v>
      </c>
      <c r="J198" s="117">
        <f>J199+J200</f>
        <v>180</v>
      </c>
      <c r="K198" s="445">
        <f t="shared" ref="K198:L198" si="265">K199+K200</f>
        <v>0</v>
      </c>
      <c r="L198" s="401">
        <f t="shared" si="265"/>
        <v>180</v>
      </c>
      <c r="M198" s="54">
        <f>M199+M200</f>
        <v>0</v>
      </c>
      <c r="N198" s="109">
        <f t="shared" ref="N198:O198" si="266">N199+N200</f>
        <v>0</v>
      </c>
      <c r="O198" s="110">
        <f t="shared" si="266"/>
        <v>0</v>
      </c>
      <c r="P198" s="107"/>
    </row>
    <row r="199" spans="1:16" x14ac:dyDescent="0.25">
      <c r="A199" s="38">
        <v>5121</v>
      </c>
      <c r="B199" s="53" t="s">
        <v>179</v>
      </c>
      <c r="C199" s="54">
        <f t="shared" si="185"/>
        <v>180</v>
      </c>
      <c r="D199" s="226"/>
      <c r="E199" s="444"/>
      <c r="F199" s="401">
        <f t="shared" ref="F199:F203" si="267">D199+E199</f>
        <v>0</v>
      </c>
      <c r="G199" s="226"/>
      <c r="H199" s="580"/>
      <c r="I199" s="401">
        <f t="shared" ref="I199:I203" si="268">G199+H199</f>
        <v>0</v>
      </c>
      <c r="J199" s="257">
        <v>180</v>
      </c>
      <c r="K199" s="444"/>
      <c r="L199" s="401">
        <f t="shared" ref="L199:L203" si="269">J199+K199</f>
        <v>180</v>
      </c>
      <c r="M199" s="317"/>
      <c r="N199" s="56"/>
      <c r="O199" s="110">
        <f t="shared" ref="O199:O203" si="270">M199+N199</f>
        <v>0</v>
      </c>
      <c r="P199" s="107"/>
    </row>
    <row r="200" spans="1:16" ht="24" hidden="1" x14ac:dyDescent="0.25">
      <c r="A200" s="38">
        <v>5129</v>
      </c>
      <c r="B200" s="53" t="s">
        <v>180</v>
      </c>
      <c r="C200" s="54">
        <f t="shared" si="185"/>
        <v>0</v>
      </c>
      <c r="D200" s="226"/>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c r="E203" s="56"/>
      <c r="F203" s="143">
        <f t="shared" si="267"/>
        <v>0</v>
      </c>
      <c r="G203" s="226"/>
      <c r="H203" s="257"/>
      <c r="I203" s="110">
        <f t="shared" si="268"/>
        <v>0</v>
      </c>
      <c r="J203" s="257"/>
      <c r="K203" s="56"/>
      <c r="L203" s="132">
        <f t="shared" si="269"/>
        <v>0</v>
      </c>
      <c r="M203" s="317"/>
      <c r="N203" s="56"/>
      <c r="O203" s="110">
        <f t="shared" si="270"/>
        <v>0</v>
      </c>
      <c r="P203" s="107"/>
    </row>
    <row r="204" spans="1:16" x14ac:dyDescent="0.25">
      <c r="A204" s="41">
        <v>5200</v>
      </c>
      <c r="B204" s="101" t="s">
        <v>184</v>
      </c>
      <c r="C204" s="42">
        <f t="shared" si="185"/>
        <v>7279</v>
      </c>
      <c r="D204" s="224">
        <f>D205+D215+D216+D225+D226+D227+D229</f>
        <v>0</v>
      </c>
      <c r="E204" s="439">
        <f t="shared" ref="E204:F204" si="271">E205+E215+E216+E225+E226+E227+E229</f>
        <v>0</v>
      </c>
      <c r="F204" s="406">
        <f t="shared" si="271"/>
        <v>0</v>
      </c>
      <c r="G204" s="224">
        <f>G205+G215+G216+G225+G226+G227+G229</f>
        <v>0</v>
      </c>
      <c r="H204" s="122">
        <f t="shared" ref="H204:I204" si="272">H205+H215+H216+H225+H226+H227+H229</f>
        <v>0</v>
      </c>
      <c r="I204" s="406">
        <f t="shared" si="272"/>
        <v>0</v>
      </c>
      <c r="J204" s="102">
        <f>J205+J215+J216+J225+J226+J227+J229</f>
        <v>5679</v>
      </c>
      <c r="K204" s="439">
        <f t="shared" ref="K204:L204" si="273">K205+K215+K216+K225+K226+K227+K229</f>
        <v>1600</v>
      </c>
      <c r="L204" s="406">
        <f t="shared" si="273"/>
        <v>7279</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c r="E215" s="56"/>
      <c r="F215" s="143">
        <f t="shared" si="279"/>
        <v>0</v>
      </c>
      <c r="G215" s="226"/>
      <c r="H215" s="257"/>
      <c r="I215" s="110">
        <f t="shared" si="280"/>
        <v>0</v>
      </c>
      <c r="J215" s="257"/>
      <c r="K215" s="56"/>
      <c r="L215" s="132">
        <f t="shared" si="281"/>
        <v>0</v>
      </c>
      <c r="M215" s="317"/>
      <c r="N215" s="56"/>
      <c r="O215" s="110">
        <f t="shared" si="282"/>
        <v>0</v>
      </c>
      <c r="P215" s="107"/>
    </row>
    <row r="216" spans="1:16" x14ac:dyDescent="0.25">
      <c r="A216" s="108">
        <v>5230</v>
      </c>
      <c r="B216" s="53" t="s">
        <v>196</v>
      </c>
      <c r="C216" s="54">
        <f t="shared" si="283"/>
        <v>4179</v>
      </c>
      <c r="D216" s="227">
        <f>SUM(D217:D224)</f>
        <v>0</v>
      </c>
      <c r="E216" s="445">
        <f t="shared" ref="E216:F216" si="284">SUM(E217:E224)</f>
        <v>0</v>
      </c>
      <c r="F216" s="401">
        <f t="shared" si="284"/>
        <v>0</v>
      </c>
      <c r="G216" s="227">
        <f>SUM(G217:G224)</f>
        <v>0</v>
      </c>
      <c r="H216" s="132">
        <f t="shared" ref="H216:I216" si="285">SUM(H217:H224)</f>
        <v>0</v>
      </c>
      <c r="I216" s="401">
        <f t="shared" si="285"/>
        <v>0</v>
      </c>
      <c r="J216" s="117">
        <f>SUM(J217:J224)</f>
        <v>4179</v>
      </c>
      <c r="K216" s="445">
        <f t="shared" ref="K216:L216" si="286">SUM(K217:K224)</f>
        <v>0</v>
      </c>
      <c r="L216" s="401">
        <f t="shared" si="286"/>
        <v>4179</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x14ac:dyDescent="0.25">
      <c r="A218" s="38">
        <v>5232</v>
      </c>
      <c r="B218" s="53" t="s">
        <v>198</v>
      </c>
      <c r="C218" s="54">
        <f t="shared" si="283"/>
        <v>2279</v>
      </c>
      <c r="D218" s="226"/>
      <c r="E218" s="444"/>
      <c r="F218" s="401">
        <f t="shared" si="288"/>
        <v>0</v>
      </c>
      <c r="G218" s="226"/>
      <c r="H218" s="580"/>
      <c r="I218" s="401">
        <f t="shared" si="289"/>
        <v>0</v>
      </c>
      <c r="J218" s="257">
        <v>2279</v>
      </c>
      <c r="K218" s="444"/>
      <c r="L218" s="401">
        <f t="shared" si="290"/>
        <v>2279</v>
      </c>
      <c r="M218" s="317"/>
      <c r="N218" s="56"/>
      <c r="O218" s="110">
        <f t="shared" si="291"/>
        <v>0</v>
      </c>
      <c r="P218" s="361"/>
    </row>
    <row r="219" spans="1:16" hidden="1" x14ac:dyDescent="0.25">
      <c r="A219" s="38">
        <v>5233</v>
      </c>
      <c r="B219" s="53" t="s">
        <v>199</v>
      </c>
      <c r="C219" s="54">
        <f t="shared" si="283"/>
        <v>0</v>
      </c>
      <c r="D219" s="226"/>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c r="E222" s="56"/>
      <c r="F222" s="143">
        <f t="shared" si="288"/>
        <v>0</v>
      </c>
      <c r="G222" s="226"/>
      <c r="H222" s="257"/>
      <c r="I222" s="110">
        <f t="shared" si="289"/>
        <v>0</v>
      </c>
      <c r="J222" s="257"/>
      <c r="K222" s="56"/>
      <c r="L222" s="132">
        <f t="shared" si="290"/>
        <v>0</v>
      </c>
      <c r="M222" s="317"/>
      <c r="N222" s="56"/>
      <c r="O222" s="110">
        <f t="shared" si="291"/>
        <v>0</v>
      </c>
      <c r="P222" s="107"/>
    </row>
    <row r="223" spans="1:16" ht="24" x14ac:dyDescent="0.25">
      <c r="A223" s="38">
        <v>5238</v>
      </c>
      <c r="B223" s="53" t="s">
        <v>203</v>
      </c>
      <c r="C223" s="54">
        <f t="shared" si="283"/>
        <v>1900</v>
      </c>
      <c r="D223" s="226"/>
      <c r="E223" s="444"/>
      <c r="F223" s="401">
        <f t="shared" si="288"/>
        <v>0</v>
      </c>
      <c r="G223" s="226"/>
      <c r="H223" s="580"/>
      <c r="I223" s="401">
        <f t="shared" si="289"/>
        <v>0</v>
      </c>
      <c r="J223" s="257">
        <v>1900</v>
      </c>
      <c r="K223" s="444"/>
      <c r="L223" s="401">
        <f t="shared" si="290"/>
        <v>1900</v>
      </c>
      <c r="M223" s="317"/>
      <c r="N223" s="56"/>
      <c r="O223" s="110">
        <f t="shared" si="291"/>
        <v>0</v>
      </c>
      <c r="P223" s="107"/>
    </row>
    <row r="224" spans="1:16" ht="24" hidden="1" x14ac:dyDescent="0.25">
      <c r="A224" s="38">
        <v>5239</v>
      </c>
      <c r="B224" s="53" t="s">
        <v>204</v>
      </c>
      <c r="C224" s="54">
        <f t="shared" si="283"/>
        <v>0</v>
      </c>
      <c r="D224" s="226"/>
      <c r="E224" s="56"/>
      <c r="F224" s="143">
        <f t="shared" si="288"/>
        <v>0</v>
      </c>
      <c r="G224" s="226"/>
      <c r="H224" s="257"/>
      <c r="I224" s="110">
        <f t="shared" si="289"/>
        <v>0</v>
      </c>
      <c r="J224" s="257"/>
      <c r="K224" s="56"/>
      <c r="L224" s="132">
        <f t="shared" si="290"/>
        <v>0</v>
      </c>
      <c r="M224" s="317"/>
      <c r="N224" s="56"/>
      <c r="O224" s="110">
        <f t="shared" si="291"/>
        <v>0</v>
      </c>
      <c r="P224" s="107"/>
    </row>
    <row r="225" spans="1:16" ht="24" hidden="1" x14ac:dyDescent="0.25">
      <c r="A225" s="108">
        <v>5240</v>
      </c>
      <c r="B225" s="53" t="s">
        <v>205</v>
      </c>
      <c r="C225" s="54">
        <f t="shared" si="283"/>
        <v>0</v>
      </c>
      <c r="D225" s="226"/>
      <c r="E225" s="56"/>
      <c r="F225" s="143">
        <f t="shared" si="288"/>
        <v>0</v>
      </c>
      <c r="G225" s="226"/>
      <c r="H225" s="257"/>
      <c r="I225" s="110">
        <f t="shared" si="289"/>
        <v>0</v>
      </c>
      <c r="J225" s="257"/>
      <c r="K225" s="56"/>
      <c r="L225" s="132">
        <f t="shared" si="290"/>
        <v>0</v>
      </c>
      <c r="M225" s="317"/>
      <c r="N225" s="56"/>
      <c r="O225" s="110">
        <f t="shared" si="291"/>
        <v>0</v>
      </c>
      <c r="P225" s="107"/>
    </row>
    <row r="226" spans="1:16" hidden="1" x14ac:dyDescent="0.25">
      <c r="A226" s="108">
        <v>5250</v>
      </c>
      <c r="B226" s="53" t="s">
        <v>206</v>
      </c>
      <c r="C226" s="54">
        <f t="shared" si="283"/>
        <v>0</v>
      </c>
      <c r="D226" s="226"/>
      <c r="E226" s="56"/>
      <c r="F226" s="143">
        <f t="shared" si="288"/>
        <v>0</v>
      </c>
      <c r="G226" s="226"/>
      <c r="H226" s="257"/>
      <c r="I226" s="110">
        <f t="shared" si="289"/>
        <v>0</v>
      </c>
      <c r="J226" s="257"/>
      <c r="K226" s="56"/>
      <c r="L226" s="132">
        <f t="shared" si="290"/>
        <v>0</v>
      </c>
      <c r="M226" s="317"/>
      <c r="N226" s="56"/>
      <c r="O226" s="110">
        <f t="shared" si="291"/>
        <v>0</v>
      </c>
      <c r="P226" s="107"/>
    </row>
    <row r="227" spans="1:16" x14ac:dyDescent="0.25">
      <c r="A227" s="108">
        <v>5260</v>
      </c>
      <c r="B227" s="53" t="s">
        <v>207</v>
      </c>
      <c r="C227" s="54">
        <f t="shared" si="283"/>
        <v>3100</v>
      </c>
      <c r="D227" s="227">
        <f>SUM(D228)</f>
        <v>0</v>
      </c>
      <c r="E227" s="445">
        <f t="shared" ref="E227:F227" si="292">SUM(E228)</f>
        <v>0</v>
      </c>
      <c r="F227" s="401">
        <f t="shared" si="292"/>
        <v>0</v>
      </c>
      <c r="G227" s="227">
        <f>SUM(G228)</f>
        <v>0</v>
      </c>
      <c r="H227" s="132">
        <f t="shared" ref="H227:I227" si="293">SUM(H228)</f>
        <v>0</v>
      </c>
      <c r="I227" s="401">
        <f t="shared" si="293"/>
        <v>0</v>
      </c>
      <c r="J227" s="117">
        <f>SUM(J228)</f>
        <v>1500</v>
      </c>
      <c r="K227" s="445">
        <f t="shared" ref="K227:L227" si="294">SUM(K228)</f>
        <v>1600</v>
      </c>
      <c r="L227" s="401">
        <f t="shared" si="294"/>
        <v>3100</v>
      </c>
      <c r="M227" s="54">
        <f>SUM(M228)</f>
        <v>0</v>
      </c>
      <c r="N227" s="109">
        <f t="shared" ref="N227:O227" si="295">SUM(N228)</f>
        <v>0</v>
      </c>
      <c r="O227" s="110">
        <f t="shared" si="295"/>
        <v>0</v>
      </c>
      <c r="P227" s="107"/>
    </row>
    <row r="228" spans="1:16" ht="48.75" customHeight="1" x14ac:dyDescent="0.25">
      <c r="A228" s="38">
        <v>5269</v>
      </c>
      <c r="B228" s="53" t="s">
        <v>208</v>
      </c>
      <c r="C228" s="54">
        <f t="shared" si="283"/>
        <v>3100</v>
      </c>
      <c r="D228" s="226"/>
      <c r="E228" s="444"/>
      <c r="F228" s="401">
        <f t="shared" ref="F228:F229" si="296">D228+E228</f>
        <v>0</v>
      </c>
      <c r="G228" s="226"/>
      <c r="H228" s="580"/>
      <c r="I228" s="401">
        <f t="shared" ref="I228:I229" si="297">G228+H228</f>
        <v>0</v>
      </c>
      <c r="J228" s="257">
        <v>1500</v>
      </c>
      <c r="K228" s="444">
        <v>1600</v>
      </c>
      <c r="L228" s="401">
        <f t="shared" ref="L228:L229" si="298">J228+K228</f>
        <v>3100</v>
      </c>
      <c r="M228" s="317"/>
      <c r="N228" s="56"/>
      <c r="O228" s="110">
        <f t="shared" ref="O228:O229" si="299">M228+N228</f>
        <v>0</v>
      </c>
      <c r="P228" s="361" t="s">
        <v>375</v>
      </c>
    </row>
    <row r="229" spans="1:16" ht="24" hidden="1" x14ac:dyDescent="0.25">
      <c r="A229" s="103">
        <v>5270</v>
      </c>
      <c r="B229" s="74" t="s">
        <v>209</v>
      </c>
      <c r="C229" s="80">
        <f t="shared" si="283"/>
        <v>0</v>
      </c>
      <c r="D229" s="228"/>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365">
        <v>6220</v>
      </c>
      <c r="B232" s="48" t="s">
        <v>212</v>
      </c>
      <c r="C232" s="49">
        <f t="shared" si="283"/>
        <v>0</v>
      </c>
      <c r="D232" s="225"/>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3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3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3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365">
        <v>7210</v>
      </c>
      <c r="B271" s="48" t="s">
        <v>248</v>
      </c>
      <c r="C271" s="49">
        <f t="shared" si="283"/>
        <v>0</v>
      </c>
      <c r="D271" s="225"/>
      <c r="E271" s="51"/>
      <c r="F271" s="281">
        <f>D271+E271</f>
        <v>0</v>
      </c>
      <c r="G271" s="225"/>
      <c r="H271" s="256"/>
      <c r="I271" s="116">
        <f>G271+H271</f>
        <v>0</v>
      </c>
      <c r="J271" s="256"/>
      <c r="K271" s="51"/>
      <c r="L271" s="13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365">
        <v>7260</v>
      </c>
      <c r="B280" s="48" t="s">
        <v>255</v>
      </c>
      <c r="C280" s="49">
        <f t="shared" si="368"/>
        <v>0</v>
      </c>
      <c r="D280" s="225"/>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62"/>
      <c r="F282" s="141">
        <f>D282+E282</f>
        <v>0</v>
      </c>
      <c r="G282" s="235"/>
      <c r="H282" s="265"/>
      <c r="I282" s="302">
        <f>G282+H282</f>
        <v>0</v>
      </c>
      <c r="J282" s="265"/>
      <c r="K282" s="62"/>
      <c r="L282" s="197">
        <f>J282+K282</f>
        <v>0</v>
      </c>
      <c r="M282" s="323"/>
      <c r="N282" s="62"/>
      <c r="O282" s="302">
        <f>M282+N282</f>
        <v>0</v>
      </c>
      <c r="P282" s="151"/>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51"/>
      <c r="F285" s="281">
        <f t="shared" si="378"/>
        <v>0</v>
      </c>
      <c r="G285" s="225"/>
      <c r="H285" s="256"/>
      <c r="I285" s="116">
        <f t="shared" si="379"/>
        <v>0</v>
      </c>
      <c r="J285" s="256"/>
      <c r="K285" s="51"/>
      <c r="L285" s="136">
        <f t="shared" si="380"/>
        <v>0</v>
      </c>
      <c r="M285" s="316"/>
      <c r="N285" s="51"/>
      <c r="O285" s="116">
        <f t="shared" si="381"/>
        <v>0</v>
      </c>
      <c r="P285" s="106"/>
    </row>
    <row r="286" spans="1:16" ht="12.75" thickBot="1" x14ac:dyDescent="0.3">
      <c r="A286" s="170"/>
      <c r="B286" s="170" t="s">
        <v>261</v>
      </c>
      <c r="C286" s="306">
        <f t="shared" si="368"/>
        <v>378295.04000000004</v>
      </c>
      <c r="D286" s="236">
        <f t="shared" ref="D286:O286" si="382">SUM(D283,D269,D230,D195,D187,D173,D75,D53)</f>
        <v>219191</v>
      </c>
      <c r="E286" s="457">
        <f t="shared" si="382"/>
        <v>0</v>
      </c>
      <c r="F286" s="458">
        <f t="shared" si="382"/>
        <v>219191</v>
      </c>
      <c r="G286" s="236">
        <f t="shared" si="382"/>
        <v>0</v>
      </c>
      <c r="H286" s="205">
        <f t="shared" si="382"/>
        <v>0</v>
      </c>
      <c r="I286" s="458">
        <f t="shared" si="382"/>
        <v>0</v>
      </c>
      <c r="J286" s="172">
        <f t="shared" si="382"/>
        <v>159104</v>
      </c>
      <c r="K286" s="457">
        <f t="shared" si="382"/>
        <v>3.999999999996362E-2</v>
      </c>
      <c r="L286" s="458">
        <f t="shared" si="382"/>
        <v>159104.04</v>
      </c>
      <c r="M286" s="306">
        <f t="shared" si="382"/>
        <v>0</v>
      </c>
      <c r="N286" s="171">
        <f t="shared" si="382"/>
        <v>0</v>
      </c>
      <c r="O286" s="289">
        <f t="shared" si="382"/>
        <v>0</v>
      </c>
      <c r="P286" s="344"/>
    </row>
    <row r="287" spans="1:16" s="21" customFormat="1" ht="13.5" thickTop="1" thickBot="1" x14ac:dyDescent="0.3">
      <c r="A287" s="1144" t="s">
        <v>262</v>
      </c>
      <c r="B287" s="1145"/>
      <c r="C287" s="179">
        <f t="shared" si="368"/>
        <v>-36782.040000000008</v>
      </c>
      <c r="D287" s="237">
        <f>SUM(D24,D25,D41)-D51</f>
        <v>0</v>
      </c>
      <c r="E287" s="459">
        <f t="shared" ref="E287:F287" si="383">SUM(E24,E25,E41)-E51</f>
        <v>0</v>
      </c>
      <c r="F287" s="460">
        <f t="shared" si="383"/>
        <v>0</v>
      </c>
      <c r="G287" s="237">
        <f>SUM(G24,G25,G41)-G51</f>
        <v>0</v>
      </c>
      <c r="H287" s="173">
        <f t="shared" ref="H287:I287" si="384">SUM(H24,H25,H41)-H51</f>
        <v>0</v>
      </c>
      <c r="I287" s="460">
        <f t="shared" si="384"/>
        <v>0</v>
      </c>
      <c r="J287" s="266">
        <f>(J26+J43)-J51</f>
        <v>-36782</v>
      </c>
      <c r="K287" s="459">
        <f t="shared" ref="K287:L287" si="385">(K26+K43)-K51</f>
        <v>-3.999999999996362E-2</v>
      </c>
      <c r="L287" s="460">
        <f t="shared" si="385"/>
        <v>-36782.040000000008</v>
      </c>
      <c r="M287" s="179">
        <f>M45-M51</f>
        <v>0</v>
      </c>
      <c r="N287" s="174">
        <f t="shared" ref="N287:O287" si="386">N45-N51</f>
        <v>0</v>
      </c>
      <c r="O287" s="290">
        <f t="shared" si="386"/>
        <v>0</v>
      </c>
      <c r="P287" s="181"/>
    </row>
    <row r="288" spans="1:16" s="21" customFormat="1" ht="12.75" thickTop="1" x14ac:dyDescent="0.25">
      <c r="A288" s="1134" t="s">
        <v>263</v>
      </c>
      <c r="B288" s="1135"/>
      <c r="C288" s="159">
        <f t="shared" si="368"/>
        <v>36782</v>
      </c>
      <c r="D288" s="238">
        <f t="shared" ref="D288:O288" si="387">SUM(D289,D290)-D297+D298</f>
        <v>0</v>
      </c>
      <c r="E288" s="461">
        <f t="shared" si="387"/>
        <v>0</v>
      </c>
      <c r="F288" s="462">
        <f t="shared" si="387"/>
        <v>0</v>
      </c>
      <c r="G288" s="238">
        <f t="shared" si="387"/>
        <v>0</v>
      </c>
      <c r="H288" s="155">
        <f t="shared" si="387"/>
        <v>0</v>
      </c>
      <c r="I288" s="462">
        <f t="shared" si="387"/>
        <v>0</v>
      </c>
      <c r="J288" s="267">
        <f t="shared" si="387"/>
        <v>36782</v>
      </c>
      <c r="K288" s="461">
        <f t="shared" si="387"/>
        <v>0</v>
      </c>
      <c r="L288" s="462">
        <f t="shared" si="387"/>
        <v>36782</v>
      </c>
      <c r="M288" s="159">
        <f t="shared" si="387"/>
        <v>0</v>
      </c>
      <c r="N288" s="156">
        <f t="shared" si="387"/>
        <v>0</v>
      </c>
      <c r="O288" s="157">
        <f t="shared" si="387"/>
        <v>0</v>
      </c>
      <c r="P288" s="345"/>
    </row>
    <row r="289" spans="1:16" s="21" customFormat="1" ht="12.75" thickBot="1" x14ac:dyDescent="0.3">
      <c r="A289" s="84" t="s">
        <v>264</v>
      </c>
      <c r="B289" s="84" t="s">
        <v>265</v>
      </c>
      <c r="C289" s="85">
        <f t="shared" si="368"/>
        <v>36782</v>
      </c>
      <c r="D289" s="220">
        <f t="shared" ref="D289:O289" si="388">D21-D283</f>
        <v>0</v>
      </c>
      <c r="E289" s="431">
        <f t="shared" si="388"/>
        <v>0</v>
      </c>
      <c r="F289" s="432">
        <f t="shared" si="388"/>
        <v>0</v>
      </c>
      <c r="G289" s="220">
        <f t="shared" si="388"/>
        <v>0</v>
      </c>
      <c r="H289" s="177">
        <f t="shared" si="388"/>
        <v>0</v>
      </c>
      <c r="I289" s="432">
        <f t="shared" si="388"/>
        <v>0</v>
      </c>
      <c r="J289" s="252">
        <f t="shared" si="388"/>
        <v>36782</v>
      </c>
      <c r="K289" s="431">
        <f t="shared" si="388"/>
        <v>0</v>
      </c>
      <c r="L289" s="432">
        <f t="shared" si="388"/>
        <v>36782</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sfVXYD7qJrRCTVRvr+8ErokqYY5TUSpLV5shz0YH9CivJ7qpDQU/isP9mNNrwPdpfPIaJMq7MulEtXVhJ2m6bg==" saltValue="7vCG7oLcgGPo0PPAg9nrCQ==" spinCount="100000" sheet="1" objects="1" scenarios="1" formatCells="0" formatColumns="0" formatRows="0"/>
  <autoFilter ref="A18:P298">
    <filterColumn colId="2">
      <filters blank="1">
        <filter val="1 000"/>
        <filter val="1 347"/>
        <filter val="1 434"/>
        <filter val="1 757"/>
        <filter val="1 900"/>
        <filter val="116 104"/>
        <filter val="116 458"/>
        <filter val="12 179"/>
        <filter val="12 853"/>
        <filter val="138"/>
        <filter val="148 460"/>
        <filter val="149 575"/>
        <filter val="15 799"/>
        <filter val="152"/>
        <filter val="155"/>
        <filter val="16 428"/>
        <filter val="16 566"/>
        <filter val="166 582"/>
        <filter val="180"/>
        <filter val="2 000"/>
        <filter val="2 279"/>
        <filter val="219 191"/>
        <filter val="22 887"/>
        <filter val="221 261"/>
        <filter val="24 057"/>
        <filter val="24 815"/>
        <filter val="25 908"/>
        <filter val="250"/>
        <filter val="26 427"/>
        <filter val="264"/>
        <filter val="3 000"/>
        <filter val="3 100"/>
        <filter val="3 319"/>
        <filter val="3 330"/>
        <filter val="3 347"/>
        <filter val="3 800"/>
        <filter val="3 969"/>
        <filter val="32 491"/>
        <filter val="33 756"/>
        <filter val="36 627"/>
        <filter val="36 782"/>
        <filter val="-36 782"/>
        <filter val="370 836"/>
        <filter val="378 295"/>
        <filter val="4 000"/>
        <filter val="4 056"/>
        <filter val="4 179"/>
        <filter val="41 826"/>
        <filter val="420"/>
        <filter val="450"/>
        <filter val="5 434"/>
        <filter val="5 669"/>
        <filter val="5 864"/>
        <filter val="5 943"/>
        <filter val="54 679"/>
        <filter val="656"/>
        <filter val="7 040"/>
        <filter val="7 177"/>
        <filter val="7 279"/>
        <filter val="7 459"/>
        <filter val="750"/>
        <filter val="8 000"/>
        <filter val="8 656"/>
        <filter val="8 84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2018.gada 14.jūnija saistošajiem noteikumiem Nr.24
(protokols Nr.9, 4.punkts)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S316"/>
  <sheetViews>
    <sheetView view="pageLayout" zoomScaleNormal="100" workbookViewId="0">
      <selection activeCell="T3" sqref="T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736</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502</v>
      </c>
      <c r="D6" s="1122"/>
      <c r="E6" s="1122"/>
      <c r="F6" s="1122"/>
      <c r="G6" s="1122"/>
      <c r="H6" s="1122"/>
      <c r="I6" s="1122"/>
      <c r="J6" s="1122"/>
      <c r="K6" s="1122"/>
      <c r="L6" s="1122"/>
      <c r="M6" s="1122"/>
      <c r="N6" s="1122"/>
      <c r="O6" s="1122"/>
      <c r="P6" s="1123"/>
      <c r="Q6" s="390"/>
    </row>
    <row r="7" spans="1:17" ht="15" customHeight="1" x14ac:dyDescent="0.25">
      <c r="A7" s="2" t="s">
        <v>4</v>
      </c>
      <c r="B7" s="3"/>
      <c r="C7" s="1120" t="s">
        <v>737</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9"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9"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9" s="21" customFormat="1" x14ac:dyDescent="0.25">
      <c r="A19" s="16"/>
      <c r="B19" s="17" t="s">
        <v>18</v>
      </c>
      <c r="C19" s="18"/>
      <c r="D19" s="207"/>
      <c r="E19" s="393"/>
      <c r="F19" s="93"/>
      <c r="G19" s="207"/>
      <c r="H19" s="386"/>
      <c r="I19" s="93"/>
      <c r="J19" s="241"/>
      <c r="K19" s="393"/>
      <c r="L19" s="93"/>
      <c r="M19" s="307"/>
      <c r="N19" s="19"/>
      <c r="O19" s="347"/>
      <c r="P19" s="20"/>
    </row>
    <row r="20" spans="1:19" s="21" customFormat="1" ht="12.75" thickBot="1" x14ac:dyDescent="0.3">
      <c r="A20" s="22"/>
      <c r="B20" s="23" t="s">
        <v>19</v>
      </c>
      <c r="C20" s="24">
        <f>F20+I20+L20+O20</f>
        <v>938472</v>
      </c>
      <c r="D20" s="208">
        <f>SUM(D21,D24,D25,D41,D43)</f>
        <v>918639</v>
      </c>
      <c r="E20" s="394">
        <f t="shared" ref="E20:F20" si="0">SUM(E21,E24,E25,E41,E43)</f>
        <v>0</v>
      </c>
      <c r="F20" s="395">
        <f t="shared" si="0"/>
        <v>918639</v>
      </c>
      <c r="G20" s="208">
        <f>SUM(G21,G24,G43)</f>
        <v>19833</v>
      </c>
      <c r="H20" s="193">
        <f t="shared" ref="H20:I20" si="1">SUM(H21,H24,H43)</f>
        <v>0</v>
      </c>
      <c r="I20" s="395">
        <f t="shared" si="1"/>
        <v>19833</v>
      </c>
      <c r="J20" s="242">
        <f>SUM(J21,J26,J43)</f>
        <v>0</v>
      </c>
      <c r="K20" s="394">
        <f t="shared" ref="K20:L20" si="2">SUM(K21,K26,K43)</f>
        <v>0</v>
      </c>
      <c r="L20" s="395">
        <f t="shared" si="2"/>
        <v>0</v>
      </c>
      <c r="M20" s="24">
        <f>SUM(M21,M45)</f>
        <v>0</v>
      </c>
      <c r="N20" s="25">
        <f t="shared" ref="N20:O20" si="3">SUM(N21,N45)</f>
        <v>0</v>
      </c>
      <c r="O20" s="26">
        <f t="shared" si="3"/>
        <v>0</v>
      </c>
      <c r="P20" s="326"/>
      <c r="R20" s="202"/>
      <c r="S20" s="202"/>
    </row>
    <row r="21" spans="1:19"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c r="R21" s="202"/>
      <c r="S21" s="202"/>
    </row>
    <row r="22" spans="1:19"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c r="R22" s="202"/>
      <c r="S22" s="202"/>
    </row>
    <row r="23" spans="1:19"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c r="R23" s="202"/>
      <c r="S23" s="202"/>
    </row>
    <row r="24" spans="1:19" s="21" customFormat="1" ht="25.5" thickTop="1" thickBot="1" x14ac:dyDescent="0.3">
      <c r="A24" s="369">
        <v>19300</v>
      </c>
      <c r="B24" s="369" t="s">
        <v>304</v>
      </c>
      <c r="C24" s="370">
        <f>F24+I24</f>
        <v>938472</v>
      </c>
      <c r="D24" s="371">
        <v>918639</v>
      </c>
      <c r="E24" s="402">
        <f>-58000+20073+37927-3200+3200</f>
        <v>0</v>
      </c>
      <c r="F24" s="403">
        <f>D24+E24</f>
        <v>918639</v>
      </c>
      <c r="G24" s="371">
        <f>G51</f>
        <v>19833</v>
      </c>
      <c r="H24" s="596"/>
      <c r="I24" s="403">
        <f>G24+H24</f>
        <v>19833</v>
      </c>
      <c r="J24" s="376" t="s">
        <v>23</v>
      </c>
      <c r="K24" s="597" t="s">
        <v>23</v>
      </c>
      <c r="L24" s="603" t="s">
        <v>23</v>
      </c>
      <c r="M24" s="379" t="s">
        <v>23</v>
      </c>
      <c r="N24" s="377" t="s">
        <v>23</v>
      </c>
      <c r="O24" s="380" t="s">
        <v>23</v>
      </c>
      <c r="P24" s="404"/>
      <c r="R24" s="202"/>
      <c r="S24" s="202"/>
    </row>
    <row r="25" spans="1:19"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c r="R25" s="202"/>
      <c r="S25" s="202"/>
    </row>
    <row r="26" spans="1:19"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c r="R26" s="202"/>
      <c r="S26" s="202"/>
    </row>
    <row r="27" spans="1:19"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c r="R27" s="202"/>
      <c r="S27" s="202"/>
    </row>
    <row r="28" spans="1:19"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c r="R28" s="202"/>
      <c r="S28" s="202"/>
    </row>
    <row r="29" spans="1:19"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c r="R29" s="202"/>
      <c r="S29" s="202"/>
    </row>
    <row r="30" spans="1:19"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c r="R30" s="202"/>
      <c r="S30" s="202"/>
    </row>
    <row r="31" spans="1:19"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c r="R31" s="202"/>
      <c r="S31" s="202"/>
    </row>
    <row r="32" spans="1:19"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c r="R32" s="202"/>
      <c r="S32" s="202"/>
    </row>
    <row r="33" spans="1:19"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c r="R33" s="202"/>
      <c r="S33" s="202"/>
    </row>
    <row r="34" spans="1:19"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c r="R34" s="202"/>
      <c r="S34" s="202"/>
    </row>
    <row r="35" spans="1:19"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c r="R35" s="202"/>
      <c r="S35" s="202"/>
    </row>
    <row r="36" spans="1:19"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c r="R36" s="202"/>
      <c r="S36" s="202"/>
    </row>
    <row r="37" spans="1:19"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c r="R37" s="202"/>
      <c r="S37" s="202"/>
    </row>
    <row r="38" spans="1:19"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c r="R38" s="202"/>
      <c r="S38" s="202"/>
    </row>
    <row r="39" spans="1:19"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c r="R39" s="202"/>
      <c r="S39" s="202"/>
    </row>
    <row r="40" spans="1:19"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c r="R40" s="202"/>
      <c r="S40" s="202"/>
    </row>
    <row r="41" spans="1:19"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c r="R41" s="202"/>
      <c r="S41" s="202"/>
    </row>
    <row r="42" spans="1:19"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c r="R42" s="202"/>
      <c r="S42" s="202"/>
    </row>
    <row r="43" spans="1:19"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c r="R43" s="202"/>
      <c r="S43" s="202"/>
    </row>
    <row r="44" spans="1:19"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c r="R44" s="202"/>
      <c r="S44" s="202"/>
    </row>
    <row r="45" spans="1:19"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c r="R45" s="202"/>
      <c r="S45" s="202"/>
    </row>
    <row r="46" spans="1:19"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c r="R46" s="202"/>
      <c r="S46" s="202"/>
    </row>
    <row r="47" spans="1:19"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c r="R47" s="202"/>
      <c r="S47" s="202"/>
    </row>
    <row r="48" spans="1:19" ht="12.75" thickTop="1" x14ac:dyDescent="0.25">
      <c r="A48" s="79"/>
      <c r="B48" s="74"/>
      <c r="C48" s="80"/>
      <c r="D48" s="352"/>
      <c r="E48" s="428"/>
      <c r="F48" s="427"/>
      <c r="G48" s="352"/>
      <c r="H48" s="577"/>
      <c r="I48" s="559"/>
      <c r="J48" s="357"/>
      <c r="K48" s="579"/>
      <c r="L48" s="419"/>
      <c r="M48" s="315"/>
      <c r="N48" s="296"/>
      <c r="O48" s="167"/>
      <c r="P48" s="77"/>
      <c r="R48" s="202"/>
      <c r="S48" s="202"/>
    </row>
    <row r="49" spans="1:19" s="21" customFormat="1" x14ac:dyDescent="0.25">
      <c r="A49" s="81"/>
      <c r="B49" s="82" t="s">
        <v>43</v>
      </c>
      <c r="C49" s="83"/>
      <c r="D49" s="353"/>
      <c r="E49" s="429"/>
      <c r="F49" s="430"/>
      <c r="G49" s="353"/>
      <c r="H49" s="578"/>
      <c r="I49" s="430"/>
      <c r="J49" s="356"/>
      <c r="K49" s="429"/>
      <c r="L49" s="430"/>
      <c r="M49" s="359"/>
      <c r="N49" s="354"/>
      <c r="O49" s="168"/>
      <c r="P49" s="335"/>
      <c r="R49" s="202"/>
      <c r="S49" s="202"/>
    </row>
    <row r="50" spans="1:19" s="21" customFormat="1" ht="12.75" thickBot="1" x14ac:dyDescent="0.3">
      <c r="A50" s="84"/>
      <c r="B50" s="22" t="s">
        <v>44</v>
      </c>
      <c r="C50" s="85">
        <f t="shared" si="4"/>
        <v>938472</v>
      </c>
      <c r="D50" s="220">
        <f>SUM(D51,D283)</f>
        <v>918639</v>
      </c>
      <c r="E50" s="431">
        <f t="shared" ref="E50:F50" si="19">SUM(E51,E283)</f>
        <v>0</v>
      </c>
      <c r="F50" s="432">
        <f t="shared" si="19"/>
        <v>918639</v>
      </c>
      <c r="G50" s="220">
        <f>SUM(G51,G283)</f>
        <v>19833</v>
      </c>
      <c r="H50" s="177">
        <f t="shared" ref="H50:I50" si="20">SUM(H51,H283)</f>
        <v>0</v>
      </c>
      <c r="I50" s="432">
        <f t="shared" si="20"/>
        <v>19833</v>
      </c>
      <c r="J50" s="252">
        <f>SUM(J51,J283)</f>
        <v>0</v>
      </c>
      <c r="K50" s="431">
        <f t="shared" ref="K50:L50" si="21">SUM(K51,K283)</f>
        <v>0</v>
      </c>
      <c r="L50" s="432">
        <f t="shared" si="21"/>
        <v>0</v>
      </c>
      <c r="M50" s="85">
        <f>SUM(M51,M283)</f>
        <v>0</v>
      </c>
      <c r="N50" s="86">
        <f t="shared" ref="N50:O50" si="22">SUM(N51,N283)</f>
        <v>0</v>
      </c>
      <c r="O50" s="87">
        <f t="shared" si="22"/>
        <v>0</v>
      </c>
      <c r="P50" s="336"/>
      <c r="R50" s="202"/>
      <c r="S50" s="202"/>
    </row>
    <row r="51" spans="1:19" s="21" customFormat="1" ht="36.75" thickTop="1" x14ac:dyDescent="0.25">
      <c r="A51" s="88"/>
      <c r="B51" s="89" t="s">
        <v>45</v>
      </c>
      <c r="C51" s="90">
        <f t="shared" si="4"/>
        <v>938472</v>
      </c>
      <c r="D51" s="221">
        <f>SUM(D52,D194)</f>
        <v>918639</v>
      </c>
      <c r="E51" s="433">
        <f t="shared" ref="E51:F51" si="23">SUM(E52,E194)</f>
        <v>0</v>
      </c>
      <c r="F51" s="434">
        <f t="shared" si="23"/>
        <v>918639</v>
      </c>
      <c r="G51" s="221">
        <f>SUM(G52,G194)</f>
        <v>19833</v>
      </c>
      <c r="H51" s="201">
        <f t="shared" ref="H51:I51" si="24">SUM(H52,H194)</f>
        <v>0</v>
      </c>
      <c r="I51" s="434">
        <f t="shared" si="24"/>
        <v>19833</v>
      </c>
      <c r="J51" s="253">
        <f>SUM(J52,J194)</f>
        <v>0</v>
      </c>
      <c r="K51" s="433">
        <f t="shared" ref="K51:L51" si="25">SUM(K52,K194)</f>
        <v>0</v>
      </c>
      <c r="L51" s="434">
        <f t="shared" si="25"/>
        <v>0</v>
      </c>
      <c r="M51" s="90">
        <f>SUM(M52,M194)</f>
        <v>0</v>
      </c>
      <c r="N51" s="91">
        <f t="shared" ref="N51:O51" si="26">SUM(N52,N194)</f>
        <v>0</v>
      </c>
      <c r="O51" s="92">
        <f t="shared" si="26"/>
        <v>0</v>
      </c>
      <c r="P51" s="337"/>
      <c r="R51" s="202"/>
      <c r="S51" s="202"/>
    </row>
    <row r="52" spans="1:19" s="21" customFormat="1" ht="24" x14ac:dyDescent="0.25">
      <c r="A52" s="93"/>
      <c r="B52" s="16" t="s">
        <v>46</v>
      </c>
      <c r="C52" s="94">
        <f t="shared" si="4"/>
        <v>898795</v>
      </c>
      <c r="D52" s="222">
        <f>SUM(D53,D75,D173,D187)</f>
        <v>875762</v>
      </c>
      <c r="E52" s="435">
        <f t="shared" ref="E52:F52" si="27">SUM(E53,E75,E173,E187)</f>
        <v>3200</v>
      </c>
      <c r="F52" s="436">
        <f t="shared" si="27"/>
        <v>878962</v>
      </c>
      <c r="G52" s="222">
        <f>SUM(G53,G75,G173,G187)</f>
        <v>19833</v>
      </c>
      <c r="H52" s="202">
        <f t="shared" ref="H52:I52" si="28">SUM(H53,H75,H173,H187)</f>
        <v>0</v>
      </c>
      <c r="I52" s="436">
        <f t="shared" si="28"/>
        <v>19833</v>
      </c>
      <c r="J52" s="254">
        <f>SUM(J53,J75,J173,J187)</f>
        <v>0</v>
      </c>
      <c r="K52" s="435">
        <f t="shared" ref="K52:L52" si="29">SUM(K53,K75,K173,K187)</f>
        <v>0</v>
      </c>
      <c r="L52" s="436">
        <f t="shared" si="29"/>
        <v>0</v>
      </c>
      <c r="M52" s="94">
        <f>SUM(M53,M75,M173,M187)</f>
        <v>0</v>
      </c>
      <c r="N52" s="95">
        <f t="shared" ref="N52:O52" si="30">SUM(N53,N75,N173,N187)</f>
        <v>0</v>
      </c>
      <c r="O52" s="96">
        <f t="shared" si="30"/>
        <v>0</v>
      </c>
      <c r="P52" s="338"/>
      <c r="R52" s="202"/>
      <c r="S52" s="202"/>
    </row>
    <row r="53" spans="1:19" s="21" customFormat="1" x14ac:dyDescent="0.25">
      <c r="A53" s="97">
        <v>1000</v>
      </c>
      <c r="B53" s="97" t="s">
        <v>47</v>
      </c>
      <c r="C53" s="98">
        <f t="shared" si="4"/>
        <v>31544</v>
      </c>
      <c r="D53" s="223">
        <f>SUM(D54,D67)</f>
        <v>31544</v>
      </c>
      <c r="E53" s="437">
        <f t="shared" ref="E53:F53" si="31">SUM(E54,E67)</f>
        <v>0</v>
      </c>
      <c r="F53" s="438">
        <f t="shared" si="31"/>
        <v>31544</v>
      </c>
      <c r="G53" s="223">
        <f>SUM(G54,G67)</f>
        <v>0</v>
      </c>
      <c r="H53" s="134">
        <f t="shared" ref="H53:I53" si="32">SUM(H54,H67)</f>
        <v>0</v>
      </c>
      <c r="I53" s="438">
        <f t="shared" si="32"/>
        <v>0</v>
      </c>
      <c r="J53" s="255">
        <f>SUM(J54,J67)</f>
        <v>0</v>
      </c>
      <c r="K53" s="437">
        <f t="shared" ref="K53:L53" si="33">SUM(K54,K67)</f>
        <v>0</v>
      </c>
      <c r="L53" s="438">
        <f t="shared" si="33"/>
        <v>0</v>
      </c>
      <c r="M53" s="98">
        <f>SUM(M54,M67)</f>
        <v>0</v>
      </c>
      <c r="N53" s="99">
        <f t="shared" ref="N53:O53" si="34">SUM(N54,N67)</f>
        <v>0</v>
      </c>
      <c r="O53" s="100">
        <f t="shared" si="34"/>
        <v>0</v>
      </c>
      <c r="P53" s="339"/>
      <c r="R53" s="202"/>
      <c r="S53" s="202"/>
    </row>
    <row r="54" spans="1:19" x14ac:dyDescent="0.25">
      <c r="A54" s="41">
        <v>1100</v>
      </c>
      <c r="B54" s="101" t="s">
        <v>48</v>
      </c>
      <c r="C54" s="42">
        <f t="shared" si="4"/>
        <v>30025</v>
      </c>
      <c r="D54" s="224">
        <f>SUM(D55,D58,D66)</f>
        <v>30025</v>
      </c>
      <c r="E54" s="439">
        <f t="shared" ref="E54:F54" si="35">SUM(E55,E58,E66)</f>
        <v>0</v>
      </c>
      <c r="F54" s="406">
        <f t="shared" si="35"/>
        <v>30025</v>
      </c>
      <c r="G54" s="224">
        <f>SUM(G55,G58,G66)</f>
        <v>0</v>
      </c>
      <c r="H54" s="122">
        <f t="shared" ref="H54:I54" si="36">SUM(H55,H58,H66)</f>
        <v>0</v>
      </c>
      <c r="I54" s="406">
        <f t="shared" si="36"/>
        <v>0</v>
      </c>
      <c r="J54" s="102">
        <f>SUM(J55,J58,J66)</f>
        <v>0</v>
      </c>
      <c r="K54" s="439">
        <f t="shared" ref="K54:L54" si="37">SUM(K55,K58,K66)</f>
        <v>0</v>
      </c>
      <c r="L54" s="406">
        <f t="shared" si="37"/>
        <v>0</v>
      </c>
      <c r="M54" s="126">
        <f>SUM(M55,M58,M66)</f>
        <v>0</v>
      </c>
      <c r="N54" s="127">
        <f t="shared" ref="N54:O54" si="38">SUM(N55,N58,N66)</f>
        <v>0</v>
      </c>
      <c r="O54" s="287">
        <f t="shared" si="38"/>
        <v>0</v>
      </c>
      <c r="P54" s="340"/>
      <c r="R54" s="202"/>
      <c r="S54" s="202"/>
    </row>
    <row r="55" spans="1:19"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c r="R55" s="202"/>
      <c r="S55" s="202"/>
    </row>
    <row r="56" spans="1:19" hidden="1" x14ac:dyDescent="0.25">
      <c r="A56" s="33">
        <v>1111</v>
      </c>
      <c r="B56" s="48" t="s">
        <v>50</v>
      </c>
      <c r="C56" s="49">
        <f t="shared" si="4"/>
        <v>0</v>
      </c>
      <c r="D56" s="225">
        <v>0</v>
      </c>
      <c r="E56" s="51"/>
      <c r="F56" s="281">
        <f t="shared" ref="F56:F57" si="43">D56+E56</f>
        <v>0</v>
      </c>
      <c r="G56" s="225"/>
      <c r="H56" s="256"/>
      <c r="I56" s="116">
        <f t="shared" ref="I56:I57" si="44">G56+H56</f>
        <v>0</v>
      </c>
      <c r="J56" s="256"/>
      <c r="K56" s="51"/>
      <c r="L56" s="136">
        <f t="shared" ref="L56:L57" si="45">J56+K56</f>
        <v>0</v>
      </c>
      <c r="M56" s="316"/>
      <c r="N56" s="51"/>
      <c r="O56" s="116">
        <f>M56+N56</f>
        <v>0</v>
      </c>
      <c r="P56" s="106"/>
      <c r="R56" s="202"/>
      <c r="S56" s="202"/>
    </row>
    <row r="57" spans="1:19" ht="24" hidden="1" customHeight="1" x14ac:dyDescent="0.25">
      <c r="A57" s="38">
        <v>1119</v>
      </c>
      <c r="B57" s="53" t="s">
        <v>51</v>
      </c>
      <c r="C57" s="54">
        <f t="shared" si="4"/>
        <v>0</v>
      </c>
      <c r="D57" s="226">
        <v>0</v>
      </c>
      <c r="E57" s="56"/>
      <c r="F57" s="143">
        <f t="shared" si="43"/>
        <v>0</v>
      </c>
      <c r="G57" s="226"/>
      <c r="H57" s="257"/>
      <c r="I57" s="110">
        <f t="shared" si="44"/>
        <v>0</v>
      </c>
      <c r="J57" s="257"/>
      <c r="K57" s="56"/>
      <c r="L57" s="132">
        <f t="shared" si="45"/>
        <v>0</v>
      </c>
      <c r="M57" s="317"/>
      <c r="N57" s="56"/>
      <c r="O57" s="110">
        <f>M57+N57</f>
        <v>0</v>
      </c>
      <c r="P57" s="107"/>
      <c r="R57" s="202"/>
      <c r="S57" s="202"/>
    </row>
    <row r="58" spans="1:19"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c r="R58" s="202"/>
      <c r="S58" s="202"/>
    </row>
    <row r="59" spans="1:19" hidden="1" x14ac:dyDescent="0.25">
      <c r="A59" s="38">
        <v>1141</v>
      </c>
      <c r="B59" s="53" t="s">
        <v>52</v>
      </c>
      <c r="C59" s="54">
        <f t="shared" si="4"/>
        <v>0</v>
      </c>
      <c r="D59" s="226">
        <v>0</v>
      </c>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c r="R59" s="202"/>
      <c r="S59" s="202"/>
    </row>
    <row r="60" spans="1:19" ht="24.75" hidden="1" customHeight="1" x14ac:dyDescent="0.25">
      <c r="A60" s="38">
        <v>1142</v>
      </c>
      <c r="B60" s="53" t="s">
        <v>53</v>
      </c>
      <c r="C60" s="54">
        <f t="shared" si="4"/>
        <v>0</v>
      </c>
      <c r="D60" s="226">
        <v>0</v>
      </c>
      <c r="E60" s="56"/>
      <c r="F60" s="143">
        <f t="shared" si="50"/>
        <v>0</v>
      </c>
      <c r="G60" s="226"/>
      <c r="H60" s="257"/>
      <c r="I60" s="110">
        <f t="shared" si="51"/>
        <v>0</v>
      </c>
      <c r="J60" s="257"/>
      <c r="K60" s="56"/>
      <c r="L60" s="132">
        <f>J60+K60</f>
        <v>0</v>
      </c>
      <c r="M60" s="317"/>
      <c r="N60" s="56"/>
      <c r="O60" s="110">
        <f t="shared" si="53"/>
        <v>0</v>
      </c>
      <c r="P60" s="107"/>
      <c r="R60" s="202"/>
      <c r="S60" s="202"/>
    </row>
    <row r="61" spans="1:19" ht="24" hidden="1" x14ac:dyDescent="0.25">
      <c r="A61" s="38">
        <v>1145</v>
      </c>
      <c r="B61" s="53" t="s">
        <v>54</v>
      </c>
      <c r="C61" s="54">
        <f t="shared" si="4"/>
        <v>0</v>
      </c>
      <c r="D61" s="226">
        <v>0</v>
      </c>
      <c r="E61" s="56"/>
      <c r="F61" s="143">
        <f t="shared" si="50"/>
        <v>0</v>
      </c>
      <c r="G61" s="226"/>
      <c r="H61" s="257"/>
      <c r="I61" s="110">
        <f t="shared" si="51"/>
        <v>0</v>
      </c>
      <c r="J61" s="257"/>
      <c r="K61" s="56"/>
      <c r="L61" s="132">
        <f t="shared" si="52"/>
        <v>0</v>
      </c>
      <c r="M61" s="317"/>
      <c r="N61" s="56"/>
      <c r="O61" s="110">
        <f>M61+N61</f>
        <v>0</v>
      </c>
      <c r="P61" s="107"/>
      <c r="R61" s="202"/>
      <c r="S61" s="202"/>
    </row>
    <row r="62" spans="1:19" ht="27.75" hidden="1" customHeight="1" x14ac:dyDescent="0.25">
      <c r="A62" s="38">
        <v>1146</v>
      </c>
      <c r="B62" s="53" t="s">
        <v>55</v>
      </c>
      <c r="C62" s="54">
        <f t="shared" si="4"/>
        <v>0</v>
      </c>
      <c r="D62" s="226">
        <v>0</v>
      </c>
      <c r="E62" s="56"/>
      <c r="F62" s="143">
        <f t="shared" si="50"/>
        <v>0</v>
      </c>
      <c r="G62" s="226"/>
      <c r="H62" s="257"/>
      <c r="I62" s="110">
        <f t="shared" si="51"/>
        <v>0</v>
      </c>
      <c r="J62" s="257"/>
      <c r="K62" s="56"/>
      <c r="L62" s="132">
        <f t="shared" si="52"/>
        <v>0</v>
      </c>
      <c r="M62" s="317"/>
      <c r="N62" s="56"/>
      <c r="O62" s="110">
        <f t="shared" si="53"/>
        <v>0</v>
      </c>
      <c r="P62" s="107"/>
      <c r="R62" s="202"/>
      <c r="S62" s="202"/>
    </row>
    <row r="63" spans="1:19" hidden="1" x14ac:dyDescent="0.25">
      <c r="A63" s="38">
        <v>1147</v>
      </c>
      <c r="B63" s="53" t="s">
        <v>56</v>
      </c>
      <c r="C63" s="54">
        <f t="shared" si="4"/>
        <v>0</v>
      </c>
      <c r="D63" s="226">
        <v>0</v>
      </c>
      <c r="E63" s="56"/>
      <c r="F63" s="143">
        <f t="shared" si="50"/>
        <v>0</v>
      </c>
      <c r="G63" s="226"/>
      <c r="H63" s="257"/>
      <c r="I63" s="110">
        <f t="shared" si="51"/>
        <v>0</v>
      </c>
      <c r="J63" s="257"/>
      <c r="K63" s="56"/>
      <c r="L63" s="132">
        <f t="shared" si="52"/>
        <v>0</v>
      </c>
      <c r="M63" s="317"/>
      <c r="N63" s="56"/>
      <c r="O63" s="110">
        <f t="shared" si="53"/>
        <v>0</v>
      </c>
      <c r="P63" s="107"/>
      <c r="R63" s="202"/>
      <c r="S63" s="202"/>
    </row>
    <row r="64" spans="1:19" hidden="1" x14ac:dyDescent="0.25">
      <c r="A64" s="38">
        <v>1148</v>
      </c>
      <c r="B64" s="53" t="s">
        <v>57</v>
      </c>
      <c r="C64" s="54">
        <f t="shared" si="4"/>
        <v>0</v>
      </c>
      <c r="D64" s="226">
        <v>0</v>
      </c>
      <c r="E64" s="56"/>
      <c r="F64" s="143">
        <f t="shared" si="50"/>
        <v>0</v>
      </c>
      <c r="G64" s="226"/>
      <c r="H64" s="257"/>
      <c r="I64" s="110">
        <f t="shared" si="51"/>
        <v>0</v>
      </c>
      <c r="J64" s="257"/>
      <c r="K64" s="56"/>
      <c r="L64" s="132">
        <f t="shared" si="52"/>
        <v>0</v>
      </c>
      <c r="M64" s="317"/>
      <c r="N64" s="56"/>
      <c r="O64" s="110">
        <f t="shared" si="53"/>
        <v>0</v>
      </c>
      <c r="P64" s="107"/>
      <c r="R64" s="202"/>
      <c r="S64" s="202"/>
    </row>
    <row r="65" spans="1:19" ht="24" hidden="1" customHeight="1" x14ac:dyDescent="0.25">
      <c r="A65" s="38">
        <v>1149</v>
      </c>
      <c r="B65" s="53" t="s">
        <v>58</v>
      </c>
      <c r="C65" s="54">
        <f>F65+I65+L65+O65</f>
        <v>0</v>
      </c>
      <c r="D65" s="226">
        <v>0</v>
      </c>
      <c r="E65" s="56"/>
      <c r="F65" s="143">
        <f t="shared" si="50"/>
        <v>0</v>
      </c>
      <c r="G65" s="226"/>
      <c r="H65" s="257"/>
      <c r="I65" s="110">
        <f t="shared" si="51"/>
        <v>0</v>
      </c>
      <c r="J65" s="257"/>
      <c r="K65" s="56"/>
      <c r="L65" s="132">
        <f t="shared" si="52"/>
        <v>0</v>
      </c>
      <c r="M65" s="317"/>
      <c r="N65" s="56"/>
      <c r="O65" s="110">
        <f t="shared" si="53"/>
        <v>0</v>
      </c>
      <c r="P65" s="107"/>
      <c r="R65" s="202"/>
      <c r="S65" s="202"/>
    </row>
    <row r="66" spans="1:19" ht="36" x14ac:dyDescent="0.25">
      <c r="A66" s="103">
        <v>1150</v>
      </c>
      <c r="B66" s="74" t="s">
        <v>59</v>
      </c>
      <c r="C66" s="80">
        <f>F66+I66+L66+O66</f>
        <v>30025</v>
      </c>
      <c r="D66" s="228">
        <v>30025</v>
      </c>
      <c r="E66" s="446"/>
      <c r="F66" s="441">
        <f t="shared" si="50"/>
        <v>30025</v>
      </c>
      <c r="G66" s="228"/>
      <c r="H66" s="582"/>
      <c r="I66" s="441">
        <f t="shared" si="51"/>
        <v>0</v>
      </c>
      <c r="J66" s="258"/>
      <c r="K66" s="446"/>
      <c r="L66" s="441">
        <f t="shared" si="52"/>
        <v>0</v>
      </c>
      <c r="M66" s="318"/>
      <c r="N66" s="111"/>
      <c r="O66" s="105">
        <f t="shared" si="53"/>
        <v>0</v>
      </c>
      <c r="P66" s="112"/>
      <c r="R66" s="202"/>
      <c r="S66" s="202"/>
    </row>
    <row r="67" spans="1:19" ht="24" x14ac:dyDescent="0.25">
      <c r="A67" s="41">
        <v>1200</v>
      </c>
      <c r="B67" s="101" t="s">
        <v>296</v>
      </c>
      <c r="C67" s="42">
        <f t="shared" si="4"/>
        <v>1519</v>
      </c>
      <c r="D67" s="224">
        <f>SUM(D68:D69)</f>
        <v>1519</v>
      </c>
      <c r="E67" s="439">
        <f t="shared" ref="E67:F67" si="54">SUM(E68:E69)</f>
        <v>0</v>
      </c>
      <c r="F67" s="406">
        <f t="shared" si="54"/>
        <v>1519</v>
      </c>
      <c r="G67" s="224">
        <f>SUM(G68:G69)</f>
        <v>0</v>
      </c>
      <c r="H67" s="122">
        <f t="shared" ref="H67:I67" si="55">SUM(H68:H69)</f>
        <v>0</v>
      </c>
      <c r="I67" s="406">
        <f t="shared" si="55"/>
        <v>0</v>
      </c>
      <c r="J67" s="102">
        <f>SUM(J68:J69)</f>
        <v>0</v>
      </c>
      <c r="K67" s="439">
        <f t="shared" ref="K67:L67" si="56">SUM(K68:K69)</f>
        <v>0</v>
      </c>
      <c r="L67" s="406">
        <f t="shared" si="56"/>
        <v>0</v>
      </c>
      <c r="M67" s="42">
        <f>SUM(M68:M69)</f>
        <v>0</v>
      </c>
      <c r="N67" s="46">
        <f t="shared" ref="N67:O67" si="57">SUM(N68:N69)</f>
        <v>0</v>
      </c>
      <c r="O67" s="113">
        <f t="shared" si="57"/>
        <v>0</v>
      </c>
      <c r="P67" s="119"/>
      <c r="R67" s="202"/>
      <c r="S67" s="202"/>
    </row>
    <row r="68" spans="1:19" ht="24" x14ac:dyDescent="0.25">
      <c r="A68" s="565">
        <v>1210</v>
      </c>
      <c r="B68" s="48" t="s">
        <v>60</v>
      </c>
      <c r="C68" s="49">
        <f t="shared" si="4"/>
        <v>1519</v>
      </c>
      <c r="D68" s="225">
        <v>1519</v>
      </c>
      <c r="E68" s="442"/>
      <c r="F68" s="443">
        <f>D68+E68</f>
        <v>1519</v>
      </c>
      <c r="G68" s="225"/>
      <c r="H68" s="584"/>
      <c r="I68" s="443">
        <f>G68+H68</f>
        <v>0</v>
      </c>
      <c r="J68" s="256"/>
      <c r="K68" s="442"/>
      <c r="L68" s="443">
        <f>J68+K68</f>
        <v>0</v>
      </c>
      <c r="M68" s="316"/>
      <c r="N68" s="51"/>
      <c r="O68" s="116">
        <f>M68+N68</f>
        <v>0</v>
      </c>
      <c r="P68" s="106"/>
      <c r="R68" s="202"/>
      <c r="S68" s="202"/>
    </row>
    <row r="69" spans="1:19"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c r="R69" s="202"/>
      <c r="S69" s="202"/>
    </row>
    <row r="70" spans="1:19" ht="48" hidden="1" x14ac:dyDescent="0.25">
      <c r="A70" s="38">
        <v>1221</v>
      </c>
      <c r="B70" s="53" t="s">
        <v>297</v>
      </c>
      <c r="C70" s="54">
        <f t="shared" si="4"/>
        <v>0</v>
      </c>
      <c r="D70" s="226">
        <v>0</v>
      </c>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c r="R70" s="202"/>
      <c r="S70" s="202"/>
    </row>
    <row r="71" spans="1:19" hidden="1" x14ac:dyDescent="0.25">
      <c r="A71" s="38">
        <v>1223</v>
      </c>
      <c r="B71" s="53" t="s">
        <v>62</v>
      </c>
      <c r="C71" s="54">
        <f t="shared" si="4"/>
        <v>0</v>
      </c>
      <c r="D71" s="226">
        <v>0</v>
      </c>
      <c r="E71" s="56"/>
      <c r="F71" s="143">
        <f t="shared" si="62"/>
        <v>0</v>
      </c>
      <c r="G71" s="226"/>
      <c r="H71" s="257"/>
      <c r="I71" s="110">
        <f t="shared" si="63"/>
        <v>0</v>
      </c>
      <c r="J71" s="257"/>
      <c r="K71" s="56"/>
      <c r="L71" s="132">
        <f t="shared" si="64"/>
        <v>0</v>
      </c>
      <c r="M71" s="317"/>
      <c r="N71" s="56"/>
      <c r="O71" s="110">
        <f t="shared" si="65"/>
        <v>0</v>
      </c>
      <c r="P71" s="107"/>
      <c r="R71" s="202"/>
      <c r="S71" s="202"/>
    </row>
    <row r="72" spans="1:19" hidden="1" x14ac:dyDescent="0.25">
      <c r="A72" s="38">
        <v>1225</v>
      </c>
      <c r="B72" s="53" t="s">
        <v>63</v>
      </c>
      <c r="C72" s="54">
        <f t="shared" si="4"/>
        <v>0</v>
      </c>
      <c r="D72" s="226">
        <v>0</v>
      </c>
      <c r="E72" s="56"/>
      <c r="F72" s="143">
        <f t="shared" si="62"/>
        <v>0</v>
      </c>
      <c r="G72" s="226"/>
      <c r="H72" s="257"/>
      <c r="I72" s="110">
        <f t="shared" si="63"/>
        <v>0</v>
      </c>
      <c r="J72" s="257"/>
      <c r="K72" s="56"/>
      <c r="L72" s="132">
        <f t="shared" si="64"/>
        <v>0</v>
      </c>
      <c r="M72" s="317"/>
      <c r="N72" s="56"/>
      <c r="O72" s="110">
        <f t="shared" si="65"/>
        <v>0</v>
      </c>
      <c r="P72" s="107"/>
      <c r="R72" s="202"/>
      <c r="S72" s="202"/>
    </row>
    <row r="73" spans="1:19" ht="36" hidden="1" x14ac:dyDescent="0.25">
      <c r="A73" s="38">
        <v>1227</v>
      </c>
      <c r="B73" s="53" t="s">
        <v>64</v>
      </c>
      <c r="C73" s="54">
        <f t="shared" si="4"/>
        <v>0</v>
      </c>
      <c r="D73" s="226">
        <v>0</v>
      </c>
      <c r="E73" s="56"/>
      <c r="F73" s="143">
        <f t="shared" si="62"/>
        <v>0</v>
      </c>
      <c r="G73" s="226"/>
      <c r="H73" s="257"/>
      <c r="I73" s="110">
        <f t="shared" si="63"/>
        <v>0</v>
      </c>
      <c r="J73" s="257"/>
      <c r="K73" s="56"/>
      <c r="L73" s="132">
        <f t="shared" si="64"/>
        <v>0</v>
      </c>
      <c r="M73" s="317"/>
      <c r="N73" s="56"/>
      <c r="O73" s="110">
        <f t="shared" si="65"/>
        <v>0</v>
      </c>
      <c r="P73" s="107"/>
      <c r="R73" s="202"/>
      <c r="S73" s="202"/>
    </row>
    <row r="74" spans="1:19" ht="48" hidden="1" x14ac:dyDescent="0.25">
      <c r="A74" s="38">
        <v>1228</v>
      </c>
      <c r="B74" s="53" t="s">
        <v>298</v>
      </c>
      <c r="C74" s="54">
        <f t="shared" si="4"/>
        <v>0</v>
      </c>
      <c r="D74" s="226">
        <v>0</v>
      </c>
      <c r="E74" s="56"/>
      <c r="F74" s="143">
        <f t="shared" si="62"/>
        <v>0</v>
      </c>
      <c r="G74" s="226"/>
      <c r="H74" s="257"/>
      <c r="I74" s="110">
        <f t="shared" si="63"/>
        <v>0</v>
      </c>
      <c r="J74" s="257"/>
      <c r="K74" s="56"/>
      <c r="L74" s="132">
        <f t="shared" si="64"/>
        <v>0</v>
      </c>
      <c r="M74" s="317"/>
      <c r="N74" s="56"/>
      <c r="O74" s="110">
        <f t="shared" si="65"/>
        <v>0</v>
      </c>
      <c r="P74" s="107"/>
      <c r="R74" s="202"/>
      <c r="S74" s="202"/>
    </row>
    <row r="75" spans="1:19" x14ac:dyDescent="0.25">
      <c r="A75" s="97">
        <v>2000</v>
      </c>
      <c r="B75" s="97" t="s">
        <v>65</v>
      </c>
      <c r="C75" s="98">
        <f t="shared" si="4"/>
        <v>598203</v>
      </c>
      <c r="D75" s="223">
        <f>SUM(D76,D83,D130,D164,D165,D172)</f>
        <v>633170</v>
      </c>
      <c r="E75" s="437">
        <f t="shared" ref="E75:F75" si="66">SUM(E76,E83,E130,E164,E165,E172)</f>
        <v>-54800</v>
      </c>
      <c r="F75" s="438">
        <f t="shared" si="66"/>
        <v>578370</v>
      </c>
      <c r="G75" s="223">
        <f>SUM(G76,G83,G130,G164,G165,G172)</f>
        <v>19833</v>
      </c>
      <c r="H75" s="134">
        <f t="shared" ref="H75:I75" si="67">SUM(H76,H83,H130,H164,H165,H172)</f>
        <v>0</v>
      </c>
      <c r="I75" s="438">
        <f t="shared" si="67"/>
        <v>19833</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c r="R75" s="202"/>
      <c r="S75" s="202"/>
    </row>
    <row r="76" spans="1:19"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c r="R76" s="202"/>
      <c r="S76" s="202"/>
    </row>
    <row r="77" spans="1:19"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c r="R77" s="202"/>
      <c r="S77" s="202"/>
    </row>
    <row r="78" spans="1:19" hidden="1" x14ac:dyDescent="0.25">
      <c r="A78" s="38">
        <v>2111</v>
      </c>
      <c r="B78" s="53" t="s">
        <v>68</v>
      </c>
      <c r="C78" s="54">
        <f t="shared" si="4"/>
        <v>0</v>
      </c>
      <c r="D78" s="226">
        <v>0</v>
      </c>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c r="R78" s="202"/>
      <c r="S78" s="202"/>
    </row>
    <row r="79" spans="1:19" ht="24" hidden="1" x14ac:dyDescent="0.25">
      <c r="A79" s="38">
        <v>2112</v>
      </c>
      <c r="B79" s="53" t="s">
        <v>69</v>
      </c>
      <c r="C79" s="54">
        <f t="shared" si="4"/>
        <v>0</v>
      </c>
      <c r="D79" s="226">
        <v>0</v>
      </c>
      <c r="E79" s="56"/>
      <c r="F79" s="143">
        <f t="shared" si="78"/>
        <v>0</v>
      </c>
      <c r="G79" s="226"/>
      <c r="H79" s="257"/>
      <c r="I79" s="110">
        <f t="shared" si="79"/>
        <v>0</v>
      </c>
      <c r="J79" s="257"/>
      <c r="K79" s="56"/>
      <c r="L79" s="132">
        <f t="shared" si="80"/>
        <v>0</v>
      </c>
      <c r="M79" s="317"/>
      <c r="N79" s="56"/>
      <c r="O79" s="110">
        <f t="shared" si="81"/>
        <v>0</v>
      </c>
      <c r="P79" s="107"/>
      <c r="R79" s="202"/>
      <c r="S79" s="202"/>
    </row>
    <row r="80" spans="1:19"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c r="R80" s="202"/>
      <c r="S80" s="202"/>
    </row>
    <row r="81" spans="1:19" hidden="1" x14ac:dyDescent="0.25">
      <c r="A81" s="38">
        <v>2121</v>
      </c>
      <c r="B81" s="53" t="s">
        <v>68</v>
      </c>
      <c r="C81" s="54">
        <f t="shared" si="4"/>
        <v>0</v>
      </c>
      <c r="D81" s="226">
        <v>0</v>
      </c>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c r="R81" s="202"/>
      <c r="S81" s="202"/>
    </row>
    <row r="82" spans="1:19" ht="24" hidden="1" x14ac:dyDescent="0.25">
      <c r="A82" s="38">
        <v>2122</v>
      </c>
      <c r="B82" s="53" t="s">
        <v>69</v>
      </c>
      <c r="C82" s="54">
        <f t="shared" si="4"/>
        <v>0</v>
      </c>
      <c r="D82" s="226">
        <v>0</v>
      </c>
      <c r="E82" s="56"/>
      <c r="F82" s="143">
        <f t="shared" si="86"/>
        <v>0</v>
      </c>
      <c r="G82" s="226"/>
      <c r="H82" s="257"/>
      <c r="I82" s="110">
        <f t="shared" si="87"/>
        <v>0</v>
      </c>
      <c r="J82" s="257"/>
      <c r="K82" s="56"/>
      <c r="L82" s="132">
        <f t="shared" si="88"/>
        <v>0</v>
      </c>
      <c r="M82" s="317"/>
      <c r="N82" s="56"/>
      <c r="O82" s="110">
        <f t="shared" si="89"/>
        <v>0</v>
      </c>
      <c r="P82" s="107"/>
      <c r="R82" s="202"/>
      <c r="S82" s="202"/>
    </row>
    <row r="83" spans="1:19" x14ac:dyDescent="0.25">
      <c r="A83" s="41">
        <v>2200</v>
      </c>
      <c r="B83" s="101" t="s">
        <v>71</v>
      </c>
      <c r="C83" s="42">
        <f t="shared" si="4"/>
        <v>591118</v>
      </c>
      <c r="D83" s="224">
        <f>SUM(D84,D89,D95,D103,D112,D116,D122,D128)</f>
        <v>629285</v>
      </c>
      <c r="E83" s="439">
        <f t="shared" ref="E83:F83" si="90">SUM(E84,E89,E95,E103,E112,E116,E122,E128)</f>
        <v>-58000</v>
      </c>
      <c r="F83" s="406">
        <f t="shared" si="90"/>
        <v>571285</v>
      </c>
      <c r="G83" s="224">
        <f>SUM(G84,G89,G95,G103,G112,G116,G122,G128)</f>
        <v>19833</v>
      </c>
      <c r="H83" s="122">
        <f t="shared" ref="H83:I83" si="91">SUM(H84,H89,H95,H103,H112,H116,H122,H128)</f>
        <v>0</v>
      </c>
      <c r="I83" s="406">
        <f t="shared" si="91"/>
        <v>19833</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c r="R83" s="202"/>
      <c r="S83" s="202"/>
    </row>
    <row r="84" spans="1:19"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c r="R84" s="202"/>
      <c r="S84" s="202"/>
    </row>
    <row r="85" spans="1:19" ht="24" hidden="1" x14ac:dyDescent="0.25">
      <c r="A85" s="33">
        <v>2211</v>
      </c>
      <c r="B85" s="48" t="s">
        <v>73</v>
      </c>
      <c r="C85" s="49">
        <f t="shared" ref="C85:C148" si="98">F85+I85+L85+O85</f>
        <v>0</v>
      </c>
      <c r="D85" s="225">
        <v>0</v>
      </c>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c r="R85" s="202"/>
      <c r="S85" s="202"/>
    </row>
    <row r="86" spans="1:19" ht="36" hidden="1" x14ac:dyDescent="0.25">
      <c r="A86" s="38">
        <v>2212</v>
      </c>
      <c r="B86" s="53" t="s">
        <v>74</v>
      </c>
      <c r="C86" s="54">
        <f t="shared" si="98"/>
        <v>0</v>
      </c>
      <c r="D86" s="226">
        <v>0</v>
      </c>
      <c r="E86" s="56"/>
      <c r="F86" s="143">
        <f t="shared" si="99"/>
        <v>0</v>
      </c>
      <c r="G86" s="226"/>
      <c r="H86" s="257"/>
      <c r="I86" s="110">
        <f t="shared" si="100"/>
        <v>0</v>
      </c>
      <c r="J86" s="257"/>
      <c r="K86" s="56"/>
      <c r="L86" s="132">
        <f t="shared" si="101"/>
        <v>0</v>
      </c>
      <c r="M86" s="317"/>
      <c r="N86" s="56"/>
      <c r="O86" s="110">
        <f t="shared" si="102"/>
        <v>0</v>
      </c>
      <c r="P86" s="107"/>
      <c r="R86" s="202"/>
      <c r="S86" s="202"/>
    </row>
    <row r="87" spans="1:19" ht="24" hidden="1" x14ac:dyDescent="0.25">
      <c r="A87" s="38">
        <v>2214</v>
      </c>
      <c r="B87" s="53" t="s">
        <v>75</v>
      </c>
      <c r="C87" s="54">
        <f t="shared" si="98"/>
        <v>0</v>
      </c>
      <c r="D87" s="226">
        <v>0</v>
      </c>
      <c r="E87" s="56"/>
      <c r="F87" s="143">
        <f t="shared" si="99"/>
        <v>0</v>
      </c>
      <c r="G87" s="226"/>
      <c r="H87" s="257"/>
      <c r="I87" s="110">
        <f t="shared" si="100"/>
        <v>0</v>
      </c>
      <c r="J87" s="257"/>
      <c r="K87" s="56"/>
      <c r="L87" s="132">
        <f t="shared" si="101"/>
        <v>0</v>
      </c>
      <c r="M87" s="317"/>
      <c r="N87" s="56"/>
      <c r="O87" s="110">
        <f t="shared" si="102"/>
        <v>0</v>
      </c>
      <c r="P87" s="107"/>
      <c r="R87" s="202"/>
      <c r="S87" s="202"/>
    </row>
    <row r="88" spans="1:19" hidden="1" x14ac:dyDescent="0.25">
      <c r="A88" s="38">
        <v>2219</v>
      </c>
      <c r="B88" s="53" t="s">
        <v>76</v>
      </c>
      <c r="C88" s="54">
        <f t="shared" si="98"/>
        <v>0</v>
      </c>
      <c r="D88" s="226">
        <v>0</v>
      </c>
      <c r="E88" s="56"/>
      <c r="F88" s="143">
        <f t="shared" si="99"/>
        <v>0</v>
      </c>
      <c r="G88" s="226"/>
      <c r="H88" s="257"/>
      <c r="I88" s="110">
        <f t="shared" si="100"/>
        <v>0</v>
      </c>
      <c r="J88" s="257"/>
      <c r="K88" s="56"/>
      <c r="L88" s="132">
        <f t="shared" si="101"/>
        <v>0</v>
      </c>
      <c r="M88" s="317"/>
      <c r="N88" s="56"/>
      <c r="O88" s="110">
        <f t="shared" si="102"/>
        <v>0</v>
      </c>
      <c r="P88" s="107"/>
      <c r="R88" s="202"/>
      <c r="S88" s="202"/>
    </row>
    <row r="89" spans="1:19"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c r="R89" s="202"/>
      <c r="S89" s="202"/>
    </row>
    <row r="90" spans="1:19" ht="24" hidden="1" x14ac:dyDescent="0.25">
      <c r="A90" s="38">
        <v>2221</v>
      </c>
      <c r="B90" s="53" t="s">
        <v>289</v>
      </c>
      <c r="C90" s="54">
        <f t="shared" si="98"/>
        <v>0</v>
      </c>
      <c r="D90" s="226">
        <v>0</v>
      </c>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c r="R90" s="202"/>
      <c r="S90" s="202"/>
    </row>
    <row r="91" spans="1:19" hidden="1" x14ac:dyDescent="0.25">
      <c r="A91" s="38">
        <v>2222</v>
      </c>
      <c r="B91" s="53" t="s">
        <v>78</v>
      </c>
      <c r="C91" s="54">
        <f t="shared" si="98"/>
        <v>0</v>
      </c>
      <c r="D91" s="226">
        <v>0</v>
      </c>
      <c r="E91" s="56"/>
      <c r="F91" s="143">
        <f t="shared" si="107"/>
        <v>0</v>
      </c>
      <c r="G91" s="226"/>
      <c r="H91" s="257"/>
      <c r="I91" s="110">
        <f t="shared" si="108"/>
        <v>0</v>
      </c>
      <c r="J91" s="257"/>
      <c r="K91" s="56"/>
      <c r="L91" s="132">
        <f t="shared" si="109"/>
        <v>0</v>
      </c>
      <c r="M91" s="317"/>
      <c r="N91" s="56"/>
      <c r="O91" s="110">
        <f t="shared" si="110"/>
        <v>0</v>
      </c>
      <c r="P91" s="107"/>
      <c r="R91" s="202"/>
      <c r="S91" s="202"/>
    </row>
    <row r="92" spans="1:19" hidden="1" x14ac:dyDescent="0.25">
      <c r="A92" s="38">
        <v>2223</v>
      </c>
      <c r="B92" s="53" t="s">
        <v>79</v>
      </c>
      <c r="C92" s="54">
        <f t="shared" si="98"/>
        <v>0</v>
      </c>
      <c r="D92" s="226">
        <v>0</v>
      </c>
      <c r="E92" s="56"/>
      <c r="F92" s="143">
        <f t="shared" si="107"/>
        <v>0</v>
      </c>
      <c r="G92" s="226"/>
      <c r="H92" s="257"/>
      <c r="I92" s="110">
        <f t="shared" si="108"/>
        <v>0</v>
      </c>
      <c r="J92" s="257"/>
      <c r="K92" s="56"/>
      <c r="L92" s="132">
        <f t="shared" si="109"/>
        <v>0</v>
      </c>
      <c r="M92" s="317"/>
      <c r="N92" s="56"/>
      <c r="O92" s="110">
        <f t="shared" si="110"/>
        <v>0</v>
      </c>
      <c r="P92" s="107"/>
      <c r="R92" s="202"/>
      <c r="S92" s="202"/>
    </row>
    <row r="93" spans="1:19" ht="48" hidden="1" x14ac:dyDescent="0.25">
      <c r="A93" s="38">
        <v>2224</v>
      </c>
      <c r="B93" s="53" t="s">
        <v>299</v>
      </c>
      <c r="C93" s="54">
        <f t="shared" si="98"/>
        <v>0</v>
      </c>
      <c r="D93" s="226">
        <v>0</v>
      </c>
      <c r="E93" s="56"/>
      <c r="F93" s="143">
        <f t="shared" si="107"/>
        <v>0</v>
      </c>
      <c r="G93" s="226"/>
      <c r="H93" s="257"/>
      <c r="I93" s="110">
        <f t="shared" si="108"/>
        <v>0</v>
      </c>
      <c r="J93" s="257"/>
      <c r="K93" s="56"/>
      <c r="L93" s="132">
        <f t="shared" si="109"/>
        <v>0</v>
      </c>
      <c r="M93" s="317"/>
      <c r="N93" s="56"/>
      <c r="O93" s="110">
        <f t="shared" si="110"/>
        <v>0</v>
      </c>
      <c r="P93" s="107"/>
      <c r="R93" s="202"/>
      <c r="S93" s="202"/>
    </row>
    <row r="94" spans="1:19" ht="24" hidden="1" x14ac:dyDescent="0.25">
      <c r="A94" s="38">
        <v>2229</v>
      </c>
      <c r="B94" s="53" t="s">
        <v>80</v>
      </c>
      <c r="C94" s="54">
        <f t="shared" si="98"/>
        <v>0</v>
      </c>
      <c r="D94" s="226">
        <v>0</v>
      </c>
      <c r="E94" s="56"/>
      <c r="F94" s="143">
        <f t="shared" si="107"/>
        <v>0</v>
      </c>
      <c r="G94" s="226"/>
      <c r="H94" s="257"/>
      <c r="I94" s="110">
        <f t="shared" si="108"/>
        <v>0</v>
      </c>
      <c r="J94" s="257"/>
      <c r="K94" s="56"/>
      <c r="L94" s="132">
        <f t="shared" si="109"/>
        <v>0</v>
      </c>
      <c r="M94" s="317"/>
      <c r="N94" s="56"/>
      <c r="O94" s="110">
        <f t="shared" si="110"/>
        <v>0</v>
      </c>
      <c r="P94" s="107"/>
      <c r="R94" s="202"/>
      <c r="S94" s="202"/>
    </row>
    <row r="95" spans="1:19" ht="36" x14ac:dyDescent="0.25">
      <c r="A95" s="108">
        <v>2230</v>
      </c>
      <c r="B95" s="53" t="s">
        <v>81</v>
      </c>
      <c r="C95" s="54">
        <f t="shared" si="98"/>
        <v>4800</v>
      </c>
      <c r="D95" s="227">
        <f>SUM(D96:D102)</f>
        <v>4800</v>
      </c>
      <c r="E95" s="445">
        <f t="shared" ref="E95:F95" si="111">SUM(E96:E102)</f>
        <v>0</v>
      </c>
      <c r="F95" s="401">
        <f t="shared" si="111"/>
        <v>4800</v>
      </c>
      <c r="G95" s="227">
        <f>SUM(G96:G102)</f>
        <v>0</v>
      </c>
      <c r="H95" s="132">
        <f t="shared" ref="H95:I95" si="112">SUM(H96:H102)</f>
        <v>0</v>
      </c>
      <c r="I95" s="401">
        <f t="shared" si="112"/>
        <v>0</v>
      </c>
      <c r="J95" s="117">
        <f>SUM(J96:J102)</f>
        <v>0</v>
      </c>
      <c r="K95" s="445">
        <f t="shared" ref="K95:L95" si="113">SUM(K96:K102)</f>
        <v>0</v>
      </c>
      <c r="L95" s="401">
        <f t="shared" si="113"/>
        <v>0</v>
      </c>
      <c r="M95" s="54">
        <f>SUM(M96:M102)</f>
        <v>0</v>
      </c>
      <c r="N95" s="109">
        <f t="shared" ref="N95:O95" si="114">SUM(N96:N102)</f>
        <v>0</v>
      </c>
      <c r="O95" s="110">
        <f t="shared" si="114"/>
        <v>0</v>
      </c>
      <c r="P95" s="107"/>
      <c r="R95" s="202"/>
      <c r="S95" s="202"/>
    </row>
    <row r="96" spans="1:19" ht="24" x14ac:dyDescent="0.25">
      <c r="A96" s="38">
        <v>2231</v>
      </c>
      <c r="B96" s="53" t="s">
        <v>82</v>
      </c>
      <c r="C96" s="54">
        <f t="shared" si="98"/>
        <v>4800</v>
      </c>
      <c r="D96" s="226">
        <v>4800</v>
      </c>
      <c r="E96" s="444"/>
      <c r="F96" s="401">
        <f t="shared" ref="F96:F102" si="115">D96+E96</f>
        <v>4800</v>
      </c>
      <c r="G96" s="226"/>
      <c r="H96" s="580"/>
      <c r="I96" s="401">
        <f t="shared" ref="I96:I102" si="116">G96+H96</f>
        <v>0</v>
      </c>
      <c r="J96" s="257"/>
      <c r="K96" s="444"/>
      <c r="L96" s="401">
        <f t="shared" ref="L96:L102" si="117">J96+K96</f>
        <v>0</v>
      </c>
      <c r="M96" s="317"/>
      <c r="N96" s="56"/>
      <c r="O96" s="110">
        <f t="shared" ref="O96:O102" si="118">M96+N96</f>
        <v>0</v>
      </c>
      <c r="P96" s="107"/>
      <c r="R96" s="202"/>
      <c r="S96" s="202"/>
    </row>
    <row r="97" spans="1:19" ht="24.75" hidden="1" customHeight="1" x14ac:dyDescent="0.25">
      <c r="A97" s="38">
        <v>2232</v>
      </c>
      <c r="B97" s="53" t="s">
        <v>83</v>
      </c>
      <c r="C97" s="54">
        <f t="shared" si="98"/>
        <v>0</v>
      </c>
      <c r="D97" s="226">
        <v>0</v>
      </c>
      <c r="E97" s="56"/>
      <c r="F97" s="143">
        <f t="shared" si="115"/>
        <v>0</v>
      </c>
      <c r="G97" s="226"/>
      <c r="H97" s="257"/>
      <c r="I97" s="110">
        <f t="shared" si="116"/>
        <v>0</v>
      </c>
      <c r="J97" s="257"/>
      <c r="K97" s="56"/>
      <c r="L97" s="132">
        <f t="shared" si="117"/>
        <v>0</v>
      </c>
      <c r="M97" s="317"/>
      <c r="N97" s="56"/>
      <c r="O97" s="110">
        <f t="shared" si="118"/>
        <v>0</v>
      </c>
      <c r="P97" s="107"/>
      <c r="R97" s="202"/>
      <c r="S97" s="202"/>
    </row>
    <row r="98" spans="1:19" ht="24" hidden="1" x14ac:dyDescent="0.25">
      <c r="A98" s="33">
        <v>2233</v>
      </c>
      <c r="B98" s="48" t="s">
        <v>84</v>
      </c>
      <c r="C98" s="49">
        <f t="shared" si="98"/>
        <v>0</v>
      </c>
      <c r="D98" s="225">
        <v>0</v>
      </c>
      <c r="E98" s="51"/>
      <c r="F98" s="281">
        <f t="shared" si="115"/>
        <v>0</v>
      </c>
      <c r="G98" s="225"/>
      <c r="H98" s="256"/>
      <c r="I98" s="116">
        <f t="shared" si="116"/>
        <v>0</v>
      </c>
      <c r="J98" s="256"/>
      <c r="K98" s="51"/>
      <c r="L98" s="136">
        <f t="shared" si="117"/>
        <v>0</v>
      </c>
      <c r="M98" s="316"/>
      <c r="N98" s="51"/>
      <c r="O98" s="116">
        <f t="shared" si="118"/>
        <v>0</v>
      </c>
      <c r="P98" s="106"/>
      <c r="R98" s="202"/>
      <c r="S98" s="202"/>
    </row>
    <row r="99" spans="1:19" ht="36" hidden="1" x14ac:dyDescent="0.25">
      <c r="A99" s="38">
        <v>2234</v>
      </c>
      <c r="B99" s="53" t="s">
        <v>85</v>
      </c>
      <c r="C99" s="54">
        <f t="shared" si="98"/>
        <v>0</v>
      </c>
      <c r="D99" s="226">
        <v>0</v>
      </c>
      <c r="E99" s="56"/>
      <c r="F99" s="143">
        <f t="shared" si="115"/>
        <v>0</v>
      </c>
      <c r="G99" s="226"/>
      <c r="H99" s="257"/>
      <c r="I99" s="110">
        <f t="shared" si="116"/>
        <v>0</v>
      </c>
      <c r="J99" s="257"/>
      <c r="K99" s="56"/>
      <c r="L99" s="132">
        <f t="shared" si="117"/>
        <v>0</v>
      </c>
      <c r="M99" s="317"/>
      <c r="N99" s="56"/>
      <c r="O99" s="110">
        <f t="shared" si="118"/>
        <v>0</v>
      </c>
      <c r="P99" s="107"/>
      <c r="R99" s="202"/>
      <c r="S99" s="202"/>
    </row>
    <row r="100" spans="1:19" ht="24" hidden="1" x14ac:dyDescent="0.25">
      <c r="A100" s="38">
        <v>2235</v>
      </c>
      <c r="B100" s="53" t="s">
        <v>86</v>
      </c>
      <c r="C100" s="54">
        <f t="shared" si="98"/>
        <v>0</v>
      </c>
      <c r="D100" s="226">
        <v>0</v>
      </c>
      <c r="E100" s="56"/>
      <c r="F100" s="143">
        <f t="shared" si="115"/>
        <v>0</v>
      </c>
      <c r="G100" s="226"/>
      <c r="H100" s="257"/>
      <c r="I100" s="110">
        <f t="shared" si="116"/>
        <v>0</v>
      </c>
      <c r="J100" s="257"/>
      <c r="K100" s="56"/>
      <c r="L100" s="132">
        <f t="shared" si="117"/>
        <v>0</v>
      </c>
      <c r="M100" s="317"/>
      <c r="N100" s="56"/>
      <c r="O100" s="110">
        <f t="shared" si="118"/>
        <v>0</v>
      </c>
      <c r="P100" s="107"/>
      <c r="R100" s="202"/>
      <c r="S100" s="202"/>
    </row>
    <row r="101" spans="1:19" hidden="1" x14ac:dyDescent="0.25">
      <c r="A101" s="38">
        <v>2236</v>
      </c>
      <c r="B101" s="53" t="s">
        <v>87</v>
      </c>
      <c r="C101" s="54">
        <f t="shared" si="98"/>
        <v>0</v>
      </c>
      <c r="D101" s="226">
        <v>0</v>
      </c>
      <c r="E101" s="56"/>
      <c r="F101" s="143">
        <f t="shared" si="115"/>
        <v>0</v>
      </c>
      <c r="G101" s="226"/>
      <c r="H101" s="257"/>
      <c r="I101" s="110">
        <f t="shared" si="116"/>
        <v>0</v>
      </c>
      <c r="J101" s="257"/>
      <c r="K101" s="56"/>
      <c r="L101" s="132">
        <f t="shared" si="117"/>
        <v>0</v>
      </c>
      <c r="M101" s="317"/>
      <c r="N101" s="56"/>
      <c r="O101" s="110">
        <f t="shared" si="118"/>
        <v>0</v>
      </c>
      <c r="P101" s="107"/>
      <c r="R101" s="202"/>
      <c r="S101" s="202"/>
    </row>
    <row r="102" spans="1:19" ht="24" hidden="1" x14ac:dyDescent="0.25">
      <c r="A102" s="38">
        <v>2239</v>
      </c>
      <c r="B102" s="53" t="s">
        <v>88</v>
      </c>
      <c r="C102" s="54">
        <f t="shared" si="98"/>
        <v>0</v>
      </c>
      <c r="D102" s="226">
        <v>0</v>
      </c>
      <c r="E102" s="56"/>
      <c r="F102" s="143">
        <f t="shared" si="115"/>
        <v>0</v>
      </c>
      <c r="G102" s="226"/>
      <c r="H102" s="257"/>
      <c r="I102" s="110">
        <f t="shared" si="116"/>
        <v>0</v>
      </c>
      <c r="J102" s="257"/>
      <c r="K102" s="56"/>
      <c r="L102" s="132">
        <f t="shared" si="117"/>
        <v>0</v>
      </c>
      <c r="M102" s="317"/>
      <c r="N102" s="56"/>
      <c r="O102" s="110">
        <f t="shared" si="118"/>
        <v>0</v>
      </c>
      <c r="P102" s="107"/>
      <c r="R102" s="202"/>
      <c r="S102" s="202"/>
    </row>
    <row r="103" spans="1:19" ht="36" x14ac:dyDescent="0.25">
      <c r="A103" s="108">
        <v>2240</v>
      </c>
      <c r="B103" s="53" t="s">
        <v>89</v>
      </c>
      <c r="C103" s="54">
        <f t="shared" si="98"/>
        <v>182</v>
      </c>
      <c r="D103" s="227">
        <f>SUM(D104:D111)</f>
        <v>182</v>
      </c>
      <c r="E103" s="445">
        <f t="shared" ref="E103:F103" si="119">SUM(E104:E111)</f>
        <v>0</v>
      </c>
      <c r="F103" s="401">
        <f t="shared" si="119"/>
        <v>182</v>
      </c>
      <c r="G103" s="227">
        <f>SUM(G104:G111)</f>
        <v>0</v>
      </c>
      <c r="H103" s="132">
        <f t="shared" ref="H103:I103" si="120">SUM(H104:H111)</f>
        <v>0</v>
      </c>
      <c r="I103" s="401">
        <f t="shared" si="120"/>
        <v>0</v>
      </c>
      <c r="J103" s="117">
        <f>SUM(J104:J111)</f>
        <v>0</v>
      </c>
      <c r="K103" s="445">
        <f t="shared" ref="K103:L103" si="121">SUM(K104:K111)</f>
        <v>0</v>
      </c>
      <c r="L103" s="401">
        <f t="shared" si="121"/>
        <v>0</v>
      </c>
      <c r="M103" s="54">
        <f>SUM(M104:M111)</f>
        <v>0</v>
      </c>
      <c r="N103" s="109">
        <f t="shared" ref="N103:O103" si="122">SUM(N104:N111)</f>
        <v>0</v>
      </c>
      <c r="O103" s="110">
        <f t="shared" si="122"/>
        <v>0</v>
      </c>
      <c r="P103" s="107"/>
      <c r="R103" s="202"/>
      <c r="S103" s="202"/>
    </row>
    <row r="104" spans="1:19" hidden="1" x14ac:dyDescent="0.25">
      <c r="A104" s="38">
        <v>2241</v>
      </c>
      <c r="B104" s="53" t="s">
        <v>90</v>
      </c>
      <c r="C104" s="54">
        <f t="shared" si="98"/>
        <v>0</v>
      </c>
      <c r="D104" s="226">
        <v>0</v>
      </c>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c r="R104" s="202"/>
      <c r="S104" s="202"/>
    </row>
    <row r="105" spans="1:19" ht="24" hidden="1" x14ac:dyDescent="0.25">
      <c r="A105" s="38">
        <v>2242</v>
      </c>
      <c r="B105" s="53" t="s">
        <v>91</v>
      </c>
      <c r="C105" s="54">
        <f t="shared" si="98"/>
        <v>0</v>
      </c>
      <c r="D105" s="226">
        <v>0</v>
      </c>
      <c r="E105" s="56"/>
      <c r="F105" s="143">
        <f t="shared" si="123"/>
        <v>0</v>
      </c>
      <c r="G105" s="226"/>
      <c r="H105" s="257"/>
      <c r="I105" s="110">
        <f t="shared" si="124"/>
        <v>0</v>
      </c>
      <c r="J105" s="257"/>
      <c r="K105" s="56"/>
      <c r="L105" s="132">
        <f t="shared" si="125"/>
        <v>0</v>
      </c>
      <c r="M105" s="317"/>
      <c r="N105" s="56"/>
      <c r="O105" s="110">
        <f t="shared" si="126"/>
        <v>0</v>
      </c>
      <c r="P105" s="107"/>
      <c r="R105" s="202"/>
      <c r="S105" s="202"/>
    </row>
    <row r="106" spans="1:19" ht="24" x14ac:dyDescent="0.25">
      <c r="A106" s="38">
        <v>2243</v>
      </c>
      <c r="B106" s="53" t="s">
        <v>92</v>
      </c>
      <c r="C106" s="54">
        <f t="shared" si="98"/>
        <v>182</v>
      </c>
      <c r="D106" s="226">
        <v>182</v>
      </c>
      <c r="E106" s="444"/>
      <c r="F106" s="401">
        <f t="shared" si="123"/>
        <v>182</v>
      </c>
      <c r="G106" s="226"/>
      <c r="H106" s="580"/>
      <c r="I106" s="401">
        <f t="shared" si="124"/>
        <v>0</v>
      </c>
      <c r="J106" s="257"/>
      <c r="K106" s="444"/>
      <c r="L106" s="401">
        <f t="shared" si="125"/>
        <v>0</v>
      </c>
      <c r="M106" s="317"/>
      <c r="N106" s="56"/>
      <c r="O106" s="110">
        <f t="shared" si="126"/>
        <v>0</v>
      </c>
      <c r="P106" s="107"/>
      <c r="R106" s="202"/>
      <c r="S106" s="202"/>
    </row>
    <row r="107" spans="1:19" hidden="1" x14ac:dyDescent="0.25">
      <c r="A107" s="38">
        <v>2244</v>
      </c>
      <c r="B107" s="53" t="s">
        <v>93</v>
      </c>
      <c r="C107" s="54">
        <f t="shared" si="98"/>
        <v>0</v>
      </c>
      <c r="D107" s="226">
        <v>0</v>
      </c>
      <c r="E107" s="56"/>
      <c r="F107" s="143">
        <f t="shared" si="123"/>
        <v>0</v>
      </c>
      <c r="G107" s="226"/>
      <c r="H107" s="257"/>
      <c r="I107" s="110">
        <f t="shared" si="124"/>
        <v>0</v>
      </c>
      <c r="J107" s="257"/>
      <c r="K107" s="56"/>
      <c r="L107" s="132">
        <f t="shared" si="125"/>
        <v>0</v>
      </c>
      <c r="M107" s="317"/>
      <c r="N107" s="56"/>
      <c r="O107" s="110">
        <f t="shared" si="126"/>
        <v>0</v>
      </c>
      <c r="P107" s="107"/>
      <c r="R107" s="202"/>
      <c r="S107" s="202"/>
    </row>
    <row r="108" spans="1:19" ht="24" hidden="1" x14ac:dyDescent="0.25">
      <c r="A108" s="38">
        <v>2246</v>
      </c>
      <c r="B108" s="53" t="s">
        <v>94</v>
      </c>
      <c r="C108" s="54">
        <f t="shared" si="98"/>
        <v>0</v>
      </c>
      <c r="D108" s="226">
        <v>0</v>
      </c>
      <c r="E108" s="56"/>
      <c r="F108" s="143">
        <f t="shared" si="123"/>
        <v>0</v>
      </c>
      <c r="G108" s="226"/>
      <c r="H108" s="257"/>
      <c r="I108" s="110">
        <f t="shared" si="124"/>
        <v>0</v>
      </c>
      <c r="J108" s="257"/>
      <c r="K108" s="56"/>
      <c r="L108" s="132">
        <f t="shared" si="125"/>
        <v>0</v>
      </c>
      <c r="M108" s="317"/>
      <c r="N108" s="56"/>
      <c r="O108" s="110">
        <f t="shared" si="126"/>
        <v>0</v>
      </c>
      <c r="P108" s="107"/>
      <c r="R108" s="202"/>
      <c r="S108" s="202"/>
    </row>
    <row r="109" spans="1:19" hidden="1" x14ac:dyDescent="0.25">
      <c r="A109" s="38">
        <v>2247</v>
      </c>
      <c r="B109" s="53" t="s">
        <v>95</v>
      </c>
      <c r="C109" s="54">
        <f t="shared" si="98"/>
        <v>0</v>
      </c>
      <c r="D109" s="226">
        <v>0</v>
      </c>
      <c r="E109" s="56"/>
      <c r="F109" s="143">
        <f t="shared" si="123"/>
        <v>0</v>
      </c>
      <c r="G109" s="226"/>
      <c r="H109" s="257"/>
      <c r="I109" s="110">
        <f t="shared" si="124"/>
        <v>0</v>
      </c>
      <c r="J109" s="257"/>
      <c r="K109" s="56"/>
      <c r="L109" s="132">
        <f t="shared" si="125"/>
        <v>0</v>
      </c>
      <c r="M109" s="317"/>
      <c r="N109" s="56"/>
      <c r="O109" s="110">
        <f t="shared" si="126"/>
        <v>0</v>
      </c>
      <c r="P109" s="107"/>
      <c r="R109" s="202"/>
      <c r="S109" s="202"/>
    </row>
    <row r="110" spans="1:19" ht="24" hidden="1" x14ac:dyDescent="0.25">
      <c r="A110" s="38">
        <v>2248</v>
      </c>
      <c r="B110" s="53" t="s">
        <v>300</v>
      </c>
      <c r="C110" s="54">
        <f t="shared" si="98"/>
        <v>0</v>
      </c>
      <c r="D110" s="226">
        <v>0</v>
      </c>
      <c r="E110" s="56"/>
      <c r="F110" s="143">
        <f t="shared" si="123"/>
        <v>0</v>
      </c>
      <c r="G110" s="226"/>
      <c r="H110" s="257"/>
      <c r="I110" s="110">
        <f t="shared" si="124"/>
        <v>0</v>
      </c>
      <c r="J110" s="257"/>
      <c r="K110" s="56"/>
      <c r="L110" s="132">
        <f t="shared" si="125"/>
        <v>0</v>
      </c>
      <c r="M110" s="317"/>
      <c r="N110" s="56"/>
      <c r="O110" s="110">
        <f t="shared" si="126"/>
        <v>0</v>
      </c>
      <c r="P110" s="107"/>
      <c r="R110" s="202"/>
      <c r="S110" s="202"/>
    </row>
    <row r="111" spans="1:19" ht="24" hidden="1" x14ac:dyDescent="0.25">
      <c r="A111" s="38">
        <v>2249</v>
      </c>
      <c r="B111" s="53" t="s">
        <v>96</v>
      </c>
      <c r="C111" s="54">
        <f t="shared" si="98"/>
        <v>0</v>
      </c>
      <c r="D111" s="226">
        <v>0</v>
      </c>
      <c r="E111" s="56"/>
      <c r="F111" s="143">
        <f t="shared" si="123"/>
        <v>0</v>
      </c>
      <c r="G111" s="226"/>
      <c r="H111" s="257"/>
      <c r="I111" s="110">
        <f t="shared" si="124"/>
        <v>0</v>
      </c>
      <c r="J111" s="257"/>
      <c r="K111" s="56"/>
      <c r="L111" s="132">
        <f t="shared" si="125"/>
        <v>0</v>
      </c>
      <c r="M111" s="317"/>
      <c r="N111" s="56"/>
      <c r="O111" s="110">
        <f t="shared" si="126"/>
        <v>0</v>
      </c>
      <c r="P111" s="107"/>
      <c r="R111" s="202"/>
      <c r="S111" s="202"/>
    </row>
    <row r="112" spans="1:19"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c r="R112" s="202"/>
      <c r="S112" s="202"/>
    </row>
    <row r="113" spans="1:19" hidden="1" x14ac:dyDescent="0.25">
      <c r="A113" s="38">
        <v>2251</v>
      </c>
      <c r="B113" s="53" t="s">
        <v>98</v>
      </c>
      <c r="C113" s="54">
        <f t="shared" si="98"/>
        <v>0</v>
      </c>
      <c r="D113" s="226">
        <v>0</v>
      </c>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c r="R113" s="202"/>
      <c r="S113" s="202"/>
    </row>
    <row r="114" spans="1:19" ht="24" hidden="1" x14ac:dyDescent="0.25">
      <c r="A114" s="38">
        <v>2252</v>
      </c>
      <c r="B114" s="53" t="s">
        <v>99</v>
      </c>
      <c r="C114" s="54">
        <f t="shared" si="98"/>
        <v>0</v>
      </c>
      <c r="D114" s="226">
        <v>0</v>
      </c>
      <c r="E114" s="56"/>
      <c r="F114" s="143">
        <f t="shared" si="131"/>
        <v>0</v>
      </c>
      <c r="G114" s="226"/>
      <c r="H114" s="257"/>
      <c r="I114" s="110">
        <f t="shared" si="132"/>
        <v>0</v>
      </c>
      <c r="J114" s="257"/>
      <c r="K114" s="56"/>
      <c r="L114" s="132">
        <f t="shared" si="133"/>
        <v>0</v>
      </c>
      <c r="M114" s="317"/>
      <c r="N114" s="56"/>
      <c r="O114" s="110">
        <f t="shared" si="134"/>
        <v>0</v>
      </c>
      <c r="P114" s="107"/>
      <c r="R114" s="202"/>
      <c r="S114" s="202"/>
    </row>
    <row r="115" spans="1:19" ht="24" hidden="1" x14ac:dyDescent="0.25">
      <c r="A115" s="38">
        <v>2259</v>
      </c>
      <c r="B115" s="53" t="s">
        <v>100</v>
      </c>
      <c r="C115" s="54">
        <f t="shared" si="98"/>
        <v>0</v>
      </c>
      <c r="D115" s="226">
        <v>0</v>
      </c>
      <c r="E115" s="56"/>
      <c r="F115" s="143">
        <f t="shared" si="131"/>
        <v>0</v>
      </c>
      <c r="G115" s="226"/>
      <c r="H115" s="257"/>
      <c r="I115" s="110">
        <f t="shared" si="132"/>
        <v>0</v>
      </c>
      <c r="J115" s="257"/>
      <c r="K115" s="56"/>
      <c r="L115" s="132">
        <f t="shared" si="133"/>
        <v>0</v>
      </c>
      <c r="M115" s="317"/>
      <c r="N115" s="56"/>
      <c r="O115" s="110">
        <f t="shared" si="134"/>
        <v>0</v>
      </c>
      <c r="P115" s="107"/>
      <c r="R115" s="202"/>
      <c r="S115" s="202"/>
    </row>
    <row r="116" spans="1:19" x14ac:dyDescent="0.25">
      <c r="A116" s="108">
        <v>2260</v>
      </c>
      <c r="B116" s="53" t="s">
        <v>101</v>
      </c>
      <c r="C116" s="54">
        <f t="shared" si="98"/>
        <v>4234</v>
      </c>
      <c r="D116" s="227">
        <f>SUM(D117:D121)</f>
        <v>4234</v>
      </c>
      <c r="E116" s="445">
        <f t="shared" ref="E116:F116" si="135">SUM(E117:E121)</f>
        <v>0</v>
      </c>
      <c r="F116" s="401">
        <f t="shared" si="135"/>
        <v>4234</v>
      </c>
      <c r="G116" s="227">
        <f>SUM(G117:G121)</f>
        <v>0</v>
      </c>
      <c r="H116" s="132">
        <f t="shared" ref="H116:I116" si="136">SUM(H117:H121)</f>
        <v>0</v>
      </c>
      <c r="I116" s="401">
        <f t="shared" si="136"/>
        <v>0</v>
      </c>
      <c r="J116" s="117">
        <f>SUM(J117:J121)</f>
        <v>0</v>
      </c>
      <c r="K116" s="445">
        <f t="shared" ref="K116:L116" si="137">SUM(K117:K121)</f>
        <v>0</v>
      </c>
      <c r="L116" s="401">
        <f t="shared" si="137"/>
        <v>0</v>
      </c>
      <c r="M116" s="54">
        <f>SUM(M117:M121)</f>
        <v>0</v>
      </c>
      <c r="N116" s="109">
        <f t="shared" ref="N116:O116" si="138">SUM(N117:N121)</f>
        <v>0</v>
      </c>
      <c r="O116" s="110">
        <f t="shared" si="138"/>
        <v>0</v>
      </c>
      <c r="P116" s="107"/>
      <c r="R116" s="202"/>
      <c r="S116" s="202"/>
    </row>
    <row r="117" spans="1:19" x14ac:dyDescent="0.25">
      <c r="A117" s="38">
        <v>2261</v>
      </c>
      <c r="B117" s="53" t="s">
        <v>102</v>
      </c>
      <c r="C117" s="54">
        <f t="shared" si="98"/>
        <v>800</v>
      </c>
      <c r="D117" s="226">
        <v>800</v>
      </c>
      <c r="E117" s="444"/>
      <c r="F117" s="401">
        <f t="shared" ref="F117:F121" si="139">D117+E117</f>
        <v>800</v>
      </c>
      <c r="G117" s="226"/>
      <c r="H117" s="580"/>
      <c r="I117" s="401">
        <f t="shared" ref="I117:I121" si="140">G117+H117</f>
        <v>0</v>
      </c>
      <c r="J117" s="257"/>
      <c r="K117" s="444"/>
      <c r="L117" s="401">
        <f t="shared" ref="L117:L121" si="141">J117+K117</f>
        <v>0</v>
      </c>
      <c r="M117" s="317"/>
      <c r="N117" s="56"/>
      <c r="O117" s="110">
        <f t="shared" ref="O117:O121" si="142">M117+N117</f>
        <v>0</v>
      </c>
      <c r="P117" s="107"/>
      <c r="R117" s="202"/>
      <c r="S117" s="202"/>
    </row>
    <row r="118" spans="1:19" x14ac:dyDescent="0.25">
      <c r="A118" s="38">
        <v>2262</v>
      </c>
      <c r="B118" s="53" t="s">
        <v>103</v>
      </c>
      <c r="C118" s="54">
        <f t="shared" si="98"/>
        <v>600</v>
      </c>
      <c r="D118" s="226">
        <v>600</v>
      </c>
      <c r="E118" s="444"/>
      <c r="F118" s="401">
        <f t="shared" si="139"/>
        <v>600</v>
      </c>
      <c r="G118" s="226"/>
      <c r="H118" s="580"/>
      <c r="I118" s="401">
        <f t="shared" si="140"/>
        <v>0</v>
      </c>
      <c r="J118" s="257"/>
      <c r="K118" s="444"/>
      <c r="L118" s="401">
        <f t="shared" si="141"/>
        <v>0</v>
      </c>
      <c r="M118" s="317"/>
      <c r="N118" s="56"/>
      <c r="O118" s="110">
        <f t="shared" si="142"/>
        <v>0</v>
      </c>
      <c r="P118" s="107"/>
      <c r="R118" s="202"/>
      <c r="S118" s="202"/>
    </row>
    <row r="119" spans="1:19" hidden="1" x14ac:dyDescent="0.25">
      <c r="A119" s="38">
        <v>2263</v>
      </c>
      <c r="B119" s="53" t="s">
        <v>104</v>
      </c>
      <c r="C119" s="54">
        <f t="shared" si="98"/>
        <v>0</v>
      </c>
      <c r="D119" s="226">
        <v>0</v>
      </c>
      <c r="E119" s="56"/>
      <c r="F119" s="143">
        <f t="shared" si="139"/>
        <v>0</v>
      </c>
      <c r="G119" s="226"/>
      <c r="H119" s="257"/>
      <c r="I119" s="110">
        <f t="shared" si="140"/>
        <v>0</v>
      </c>
      <c r="J119" s="257"/>
      <c r="K119" s="56"/>
      <c r="L119" s="132">
        <f t="shared" si="141"/>
        <v>0</v>
      </c>
      <c r="M119" s="317"/>
      <c r="N119" s="56"/>
      <c r="O119" s="110">
        <f t="shared" si="142"/>
        <v>0</v>
      </c>
      <c r="P119" s="107"/>
      <c r="R119" s="202"/>
      <c r="S119" s="202"/>
    </row>
    <row r="120" spans="1:19" ht="24" x14ac:dyDescent="0.25">
      <c r="A120" s="38">
        <v>2264</v>
      </c>
      <c r="B120" s="53" t="s">
        <v>105</v>
      </c>
      <c r="C120" s="54">
        <f t="shared" si="98"/>
        <v>2834</v>
      </c>
      <c r="D120" s="226">
        <v>2834</v>
      </c>
      <c r="E120" s="444"/>
      <c r="F120" s="401">
        <f t="shared" si="139"/>
        <v>2834</v>
      </c>
      <c r="G120" s="226"/>
      <c r="H120" s="580"/>
      <c r="I120" s="401">
        <f t="shared" si="140"/>
        <v>0</v>
      </c>
      <c r="J120" s="257"/>
      <c r="K120" s="444"/>
      <c r="L120" s="401">
        <f t="shared" si="141"/>
        <v>0</v>
      </c>
      <c r="M120" s="317"/>
      <c r="N120" s="56"/>
      <c r="O120" s="110">
        <f t="shared" si="142"/>
        <v>0</v>
      </c>
      <c r="P120" s="107"/>
      <c r="R120" s="202"/>
      <c r="S120" s="202"/>
    </row>
    <row r="121" spans="1:19" hidden="1" x14ac:dyDescent="0.25">
      <c r="A121" s="38">
        <v>2269</v>
      </c>
      <c r="B121" s="53" t="s">
        <v>106</v>
      </c>
      <c r="C121" s="54">
        <f t="shared" si="98"/>
        <v>0</v>
      </c>
      <c r="D121" s="226">
        <v>0</v>
      </c>
      <c r="E121" s="56"/>
      <c r="F121" s="143">
        <f t="shared" si="139"/>
        <v>0</v>
      </c>
      <c r="G121" s="226"/>
      <c r="H121" s="257"/>
      <c r="I121" s="110">
        <f t="shared" si="140"/>
        <v>0</v>
      </c>
      <c r="J121" s="257"/>
      <c r="K121" s="56"/>
      <c r="L121" s="132">
        <f t="shared" si="141"/>
        <v>0</v>
      </c>
      <c r="M121" s="317"/>
      <c r="N121" s="56"/>
      <c r="O121" s="110">
        <f t="shared" si="142"/>
        <v>0</v>
      </c>
      <c r="P121" s="107"/>
      <c r="R121" s="202"/>
      <c r="S121" s="202"/>
    </row>
    <row r="122" spans="1:19" x14ac:dyDescent="0.25">
      <c r="A122" s="108">
        <v>2270</v>
      </c>
      <c r="B122" s="53" t="s">
        <v>107</v>
      </c>
      <c r="C122" s="54">
        <f t="shared" si="98"/>
        <v>581902</v>
      </c>
      <c r="D122" s="227">
        <f>SUM(D123:D127)</f>
        <v>620069</v>
      </c>
      <c r="E122" s="445">
        <f t="shared" ref="E122:F122" si="143">SUM(E123:E127)</f>
        <v>-58000</v>
      </c>
      <c r="F122" s="401">
        <f t="shared" si="143"/>
        <v>562069</v>
      </c>
      <c r="G122" s="227">
        <f>SUM(G123:G127)</f>
        <v>19833</v>
      </c>
      <c r="H122" s="132">
        <f t="shared" ref="H122:I122" si="144">SUM(H123:H127)</f>
        <v>0</v>
      </c>
      <c r="I122" s="401">
        <f t="shared" si="144"/>
        <v>19833</v>
      </c>
      <c r="J122" s="117">
        <f>SUM(J123:J127)</f>
        <v>0</v>
      </c>
      <c r="K122" s="445">
        <f t="shared" ref="K122:L122" si="145">SUM(K123:K127)</f>
        <v>0</v>
      </c>
      <c r="L122" s="401">
        <f t="shared" si="145"/>
        <v>0</v>
      </c>
      <c r="M122" s="54">
        <f>SUM(M123:M127)</f>
        <v>0</v>
      </c>
      <c r="N122" s="109">
        <f t="shared" ref="N122:O122" si="146">SUM(N123:N127)</f>
        <v>0</v>
      </c>
      <c r="O122" s="110">
        <f t="shared" si="146"/>
        <v>0</v>
      </c>
      <c r="P122" s="107"/>
      <c r="R122" s="202"/>
      <c r="S122" s="202"/>
    </row>
    <row r="123" spans="1:19" hidden="1" x14ac:dyDescent="0.25">
      <c r="A123" s="38">
        <v>2272</v>
      </c>
      <c r="B123" s="142" t="s">
        <v>108</v>
      </c>
      <c r="C123" s="54">
        <f t="shared" si="98"/>
        <v>0</v>
      </c>
      <c r="D123" s="226">
        <v>0</v>
      </c>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c r="R123" s="202"/>
      <c r="S123" s="202"/>
    </row>
    <row r="124" spans="1:19" ht="24" hidden="1" x14ac:dyDescent="0.25">
      <c r="A124" s="38">
        <v>2274</v>
      </c>
      <c r="B124" s="182" t="s">
        <v>290</v>
      </c>
      <c r="C124" s="54">
        <f t="shared" si="98"/>
        <v>0</v>
      </c>
      <c r="D124" s="226">
        <v>0</v>
      </c>
      <c r="E124" s="56"/>
      <c r="F124" s="143">
        <f t="shared" si="147"/>
        <v>0</v>
      </c>
      <c r="G124" s="226"/>
      <c r="H124" s="257"/>
      <c r="I124" s="110">
        <f t="shared" si="148"/>
        <v>0</v>
      </c>
      <c r="J124" s="257"/>
      <c r="K124" s="56"/>
      <c r="L124" s="132">
        <f t="shared" si="149"/>
        <v>0</v>
      </c>
      <c r="M124" s="317"/>
      <c r="N124" s="56"/>
      <c r="O124" s="110">
        <f t="shared" si="150"/>
        <v>0</v>
      </c>
      <c r="P124" s="107"/>
      <c r="R124" s="202"/>
      <c r="S124" s="202"/>
    </row>
    <row r="125" spans="1:19" ht="24" x14ac:dyDescent="0.25">
      <c r="A125" s="38">
        <v>2275</v>
      </c>
      <c r="B125" s="53" t="s">
        <v>109</v>
      </c>
      <c r="C125" s="54">
        <f t="shared" si="98"/>
        <v>46159</v>
      </c>
      <c r="D125" s="226">
        <v>84326</v>
      </c>
      <c r="E125" s="444">
        <v>-58000</v>
      </c>
      <c r="F125" s="401">
        <f t="shared" si="147"/>
        <v>26326</v>
      </c>
      <c r="G125" s="226">
        <v>19833</v>
      </c>
      <c r="H125" s="580"/>
      <c r="I125" s="401">
        <f t="shared" si="148"/>
        <v>19833</v>
      </c>
      <c r="J125" s="257"/>
      <c r="K125" s="444"/>
      <c r="L125" s="401">
        <f t="shared" si="149"/>
        <v>0</v>
      </c>
      <c r="M125" s="317"/>
      <c r="N125" s="56"/>
      <c r="O125" s="110">
        <f t="shared" si="150"/>
        <v>0</v>
      </c>
      <c r="P125" s="107"/>
      <c r="R125" s="202"/>
      <c r="S125" s="202"/>
    </row>
    <row r="126" spans="1:19" ht="36" hidden="1" x14ac:dyDescent="0.25">
      <c r="A126" s="38">
        <v>2276</v>
      </c>
      <c r="B126" s="53" t="s">
        <v>110</v>
      </c>
      <c r="C126" s="54">
        <f t="shared" si="98"/>
        <v>0</v>
      </c>
      <c r="D126" s="226">
        <v>0</v>
      </c>
      <c r="E126" s="56"/>
      <c r="F126" s="143">
        <f t="shared" si="147"/>
        <v>0</v>
      </c>
      <c r="G126" s="226"/>
      <c r="H126" s="257"/>
      <c r="I126" s="110">
        <f t="shared" si="148"/>
        <v>0</v>
      </c>
      <c r="J126" s="257"/>
      <c r="K126" s="56"/>
      <c r="L126" s="132">
        <f t="shared" si="149"/>
        <v>0</v>
      </c>
      <c r="M126" s="317"/>
      <c r="N126" s="56"/>
      <c r="O126" s="110">
        <f t="shared" si="150"/>
        <v>0</v>
      </c>
      <c r="P126" s="107"/>
      <c r="R126" s="202"/>
      <c r="S126" s="202"/>
    </row>
    <row r="127" spans="1:19" ht="24" x14ac:dyDescent="0.25">
      <c r="A127" s="38">
        <v>2279</v>
      </c>
      <c r="B127" s="53" t="s">
        <v>111</v>
      </c>
      <c r="C127" s="54">
        <f t="shared" si="98"/>
        <v>535743</v>
      </c>
      <c r="D127" s="226">
        <v>535743</v>
      </c>
      <c r="E127" s="444"/>
      <c r="F127" s="401">
        <f t="shared" si="147"/>
        <v>535743</v>
      </c>
      <c r="G127" s="226"/>
      <c r="H127" s="580"/>
      <c r="I127" s="401">
        <f t="shared" si="148"/>
        <v>0</v>
      </c>
      <c r="J127" s="257"/>
      <c r="K127" s="444"/>
      <c r="L127" s="401">
        <f t="shared" si="149"/>
        <v>0</v>
      </c>
      <c r="M127" s="317"/>
      <c r="N127" s="56"/>
      <c r="O127" s="110">
        <f t="shared" si="150"/>
        <v>0</v>
      </c>
      <c r="P127" s="107"/>
      <c r="R127" s="202"/>
      <c r="S127" s="202"/>
    </row>
    <row r="128" spans="1:19"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c r="R128" s="202"/>
      <c r="S128" s="202"/>
    </row>
    <row r="129" spans="1:19" ht="24" hidden="1" x14ac:dyDescent="0.25">
      <c r="A129" s="38">
        <v>2283</v>
      </c>
      <c r="B129" s="53" t="s">
        <v>112</v>
      </c>
      <c r="C129" s="54">
        <f t="shared" si="98"/>
        <v>0</v>
      </c>
      <c r="D129" s="226">
        <v>0</v>
      </c>
      <c r="E129" s="56"/>
      <c r="F129" s="143">
        <f>D129+E129</f>
        <v>0</v>
      </c>
      <c r="G129" s="226"/>
      <c r="H129" s="257"/>
      <c r="I129" s="110">
        <f>G129+H129</f>
        <v>0</v>
      </c>
      <c r="J129" s="257"/>
      <c r="K129" s="56"/>
      <c r="L129" s="132">
        <f>J129+K129</f>
        <v>0</v>
      </c>
      <c r="M129" s="317"/>
      <c r="N129" s="56"/>
      <c r="O129" s="110">
        <f>M129+N129</f>
        <v>0</v>
      </c>
      <c r="P129" s="107"/>
      <c r="R129" s="202"/>
      <c r="S129" s="202"/>
    </row>
    <row r="130" spans="1:19" ht="38.25" customHeight="1" x14ac:dyDescent="0.25">
      <c r="A130" s="41">
        <v>2300</v>
      </c>
      <c r="B130" s="101" t="s">
        <v>113</v>
      </c>
      <c r="C130" s="42">
        <f t="shared" si="98"/>
        <v>7085</v>
      </c>
      <c r="D130" s="224">
        <f>SUM(D131,D136,D140,D141,D144,D151,D159,D160,D163)</f>
        <v>3885</v>
      </c>
      <c r="E130" s="439">
        <f t="shared" ref="E130:F130" si="152">SUM(E131,E136,E140,E141,E144,E151,E159,E160,E163)</f>
        <v>3200</v>
      </c>
      <c r="F130" s="406">
        <f t="shared" si="152"/>
        <v>7085</v>
      </c>
      <c r="G130" s="224">
        <f>SUM(G131,G136,G140,G141,G144,G151,G159,G160,G163)</f>
        <v>0</v>
      </c>
      <c r="H130" s="122">
        <f t="shared" ref="H130:I130" si="153">SUM(H131,H136,H140,H141,H144,H151,H159,H160,H163)</f>
        <v>0</v>
      </c>
      <c r="I130" s="406">
        <f t="shared" si="153"/>
        <v>0</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119"/>
      <c r="R130" s="202"/>
      <c r="S130" s="202"/>
    </row>
    <row r="131" spans="1:19" ht="24" x14ac:dyDescent="0.25">
      <c r="A131" s="565">
        <v>2310</v>
      </c>
      <c r="B131" s="48" t="s">
        <v>114</v>
      </c>
      <c r="C131" s="49">
        <f t="shared" si="98"/>
        <v>7085</v>
      </c>
      <c r="D131" s="229">
        <f t="shared" ref="D131:O131" si="156">SUM(D132:D135)</f>
        <v>3885</v>
      </c>
      <c r="E131" s="447">
        <f t="shared" si="156"/>
        <v>3200</v>
      </c>
      <c r="F131" s="443">
        <f t="shared" si="156"/>
        <v>7085</v>
      </c>
      <c r="G131" s="229">
        <f t="shared" si="156"/>
        <v>0</v>
      </c>
      <c r="H131" s="136">
        <f t="shared" si="156"/>
        <v>0</v>
      </c>
      <c r="I131" s="443">
        <f t="shared" si="156"/>
        <v>0</v>
      </c>
      <c r="J131" s="259">
        <f t="shared" si="156"/>
        <v>0</v>
      </c>
      <c r="K131" s="447">
        <f t="shared" si="156"/>
        <v>0</v>
      </c>
      <c r="L131" s="443">
        <f t="shared" si="156"/>
        <v>0</v>
      </c>
      <c r="M131" s="49">
        <f t="shared" si="156"/>
        <v>0</v>
      </c>
      <c r="N131" s="115">
        <f t="shared" si="156"/>
        <v>0</v>
      </c>
      <c r="O131" s="116">
        <f t="shared" si="156"/>
        <v>0</v>
      </c>
      <c r="P131" s="106"/>
      <c r="R131" s="202"/>
      <c r="S131" s="202"/>
    </row>
    <row r="132" spans="1:19" hidden="1" x14ac:dyDescent="0.25">
      <c r="A132" s="38">
        <v>2311</v>
      </c>
      <c r="B132" s="53" t="s">
        <v>115</v>
      </c>
      <c r="C132" s="54">
        <f t="shared" si="98"/>
        <v>0</v>
      </c>
      <c r="D132" s="226">
        <v>0</v>
      </c>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107"/>
      <c r="R132" s="202"/>
      <c r="S132" s="202"/>
    </row>
    <row r="133" spans="1:19" hidden="1" x14ac:dyDescent="0.25">
      <c r="A133" s="38">
        <v>2312</v>
      </c>
      <c r="B133" s="53" t="s">
        <v>116</v>
      </c>
      <c r="C133" s="54">
        <f t="shared" si="98"/>
        <v>0</v>
      </c>
      <c r="D133" s="226">
        <v>0</v>
      </c>
      <c r="E133" s="56"/>
      <c r="F133" s="143">
        <f t="shared" si="157"/>
        <v>0</v>
      </c>
      <c r="G133" s="226"/>
      <c r="H133" s="257"/>
      <c r="I133" s="110">
        <f t="shared" si="158"/>
        <v>0</v>
      </c>
      <c r="J133" s="257"/>
      <c r="K133" s="56"/>
      <c r="L133" s="132">
        <f t="shared" si="159"/>
        <v>0</v>
      </c>
      <c r="M133" s="317"/>
      <c r="N133" s="56"/>
      <c r="O133" s="110">
        <f t="shared" si="160"/>
        <v>0</v>
      </c>
      <c r="P133" s="107"/>
      <c r="R133" s="202"/>
      <c r="S133" s="202"/>
    </row>
    <row r="134" spans="1:19" hidden="1" x14ac:dyDescent="0.25">
      <c r="A134" s="38">
        <v>2313</v>
      </c>
      <c r="B134" s="53" t="s">
        <v>117</v>
      </c>
      <c r="C134" s="54">
        <f t="shared" si="98"/>
        <v>0</v>
      </c>
      <c r="D134" s="226">
        <v>0</v>
      </c>
      <c r="E134" s="56"/>
      <c r="F134" s="143">
        <f t="shared" si="157"/>
        <v>0</v>
      </c>
      <c r="G134" s="226"/>
      <c r="H134" s="257"/>
      <c r="I134" s="110">
        <f t="shared" si="158"/>
        <v>0</v>
      </c>
      <c r="J134" s="257"/>
      <c r="K134" s="56"/>
      <c r="L134" s="132">
        <f t="shared" si="159"/>
        <v>0</v>
      </c>
      <c r="M134" s="317"/>
      <c r="N134" s="56"/>
      <c r="O134" s="110">
        <f t="shared" si="160"/>
        <v>0</v>
      </c>
      <c r="P134" s="107"/>
      <c r="R134" s="202"/>
      <c r="S134" s="202"/>
    </row>
    <row r="135" spans="1:19" ht="36" customHeight="1" x14ac:dyDescent="0.25">
      <c r="A135" s="38">
        <v>2314</v>
      </c>
      <c r="B135" s="53" t="s">
        <v>291</v>
      </c>
      <c r="C135" s="54">
        <f t="shared" si="98"/>
        <v>7085</v>
      </c>
      <c r="D135" s="226">
        <v>3885</v>
      </c>
      <c r="E135" s="444">
        <v>3200</v>
      </c>
      <c r="F135" s="401">
        <f t="shared" si="157"/>
        <v>7085</v>
      </c>
      <c r="G135" s="226"/>
      <c r="H135" s="580"/>
      <c r="I135" s="401">
        <f t="shared" si="158"/>
        <v>0</v>
      </c>
      <c r="J135" s="257"/>
      <c r="K135" s="444"/>
      <c r="L135" s="401">
        <f t="shared" si="159"/>
        <v>0</v>
      </c>
      <c r="M135" s="317"/>
      <c r="N135" s="56"/>
      <c r="O135" s="110">
        <f t="shared" si="160"/>
        <v>0</v>
      </c>
      <c r="P135" s="107"/>
      <c r="R135" s="202"/>
      <c r="S135" s="202"/>
    </row>
    <row r="136" spans="1:19"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c r="R136" s="202"/>
      <c r="S136" s="202"/>
    </row>
    <row r="137" spans="1:19" hidden="1" x14ac:dyDescent="0.25">
      <c r="A137" s="38">
        <v>2321</v>
      </c>
      <c r="B137" s="53" t="s">
        <v>119</v>
      </c>
      <c r="C137" s="54">
        <f t="shared" si="98"/>
        <v>0</v>
      </c>
      <c r="D137" s="226">
        <v>0</v>
      </c>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c r="R137" s="202"/>
      <c r="S137" s="202"/>
    </row>
    <row r="138" spans="1:19" hidden="1" x14ac:dyDescent="0.25">
      <c r="A138" s="38">
        <v>2322</v>
      </c>
      <c r="B138" s="53" t="s">
        <v>120</v>
      </c>
      <c r="C138" s="54">
        <f t="shared" si="98"/>
        <v>0</v>
      </c>
      <c r="D138" s="226">
        <v>0</v>
      </c>
      <c r="E138" s="56"/>
      <c r="F138" s="143">
        <f t="shared" si="165"/>
        <v>0</v>
      </c>
      <c r="G138" s="226"/>
      <c r="H138" s="257"/>
      <c r="I138" s="110">
        <f t="shared" si="166"/>
        <v>0</v>
      </c>
      <c r="J138" s="257"/>
      <c r="K138" s="56"/>
      <c r="L138" s="132">
        <f t="shared" si="167"/>
        <v>0</v>
      </c>
      <c r="M138" s="317"/>
      <c r="N138" s="56"/>
      <c r="O138" s="110">
        <f t="shared" si="168"/>
        <v>0</v>
      </c>
      <c r="P138" s="107"/>
      <c r="R138" s="202"/>
      <c r="S138" s="202"/>
    </row>
    <row r="139" spans="1:19" ht="10.5" hidden="1" customHeight="1" x14ac:dyDescent="0.25">
      <c r="A139" s="38">
        <v>2329</v>
      </c>
      <c r="B139" s="53" t="s">
        <v>121</v>
      </c>
      <c r="C139" s="54">
        <f t="shared" si="98"/>
        <v>0</v>
      </c>
      <c r="D139" s="226">
        <v>0</v>
      </c>
      <c r="E139" s="56"/>
      <c r="F139" s="143">
        <f t="shared" si="165"/>
        <v>0</v>
      </c>
      <c r="G139" s="226"/>
      <c r="H139" s="257"/>
      <c r="I139" s="110">
        <f t="shared" si="166"/>
        <v>0</v>
      </c>
      <c r="J139" s="257"/>
      <c r="K139" s="56"/>
      <c r="L139" s="132">
        <f t="shared" si="167"/>
        <v>0</v>
      </c>
      <c r="M139" s="317"/>
      <c r="N139" s="56"/>
      <c r="O139" s="110">
        <f t="shared" si="168"/>
        <v>0</v>
      </c>
      <c r="P139" s="107"/>
      <c r="R139" s="202"/>
      <c r="S139" s="202"/>
    </row>
    <row r="140" spans="1:19" hidden="1" x14ac:dyDescent="0.25">
      <c r="A140" s="108">
        <v>2330</v>
      </c>
      <c r="B140" s="53" t="s">
        <v>122</v>
      </c>
      <c r="C140" s="54">
        <f t="shared" si="98"/>
        <v>0</v>
      </c>
      <c r="D140" s="226">
        <v>0</v>
      </c>
      <c r="E140" s="56"/>
      <c r="F140" s="143">
        <f t="shared" si="165"/>
        <v>0</v>
      </c>
      <c r="G140" s="226"/>
      <c r="H140" s="257"/>
      <c r="I140" s="110">
        <f t="shared" si="166"/>
        <v>0</v>
      </c>
      <c r="J140" s="257"/>
      <c r="K140" s="56"/>
      <c r="L140" s="132">
        <f t="shared" si="167"/>
        <v>0</v>
      </c>
      <c r="M140" s="317"/>
      <c r="N140" s="56"/>
      <c r="O140" s="110">
        <f t="shared" si="168"/>
        <v>0</v>
      </c>
      <c r="P140" s="107"/>
      <c r="R140" s="202"/>
      <c r="S140" s="202"/>
    </row>
    <row r="141" spans="1:19"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c r="R141" s="202"/>
      <c r="S141" s="202"/>
    </row>
    <row r="142" spans="1:19" hidden="1" x14ac:dyDescent="0.25">
      <c r="A142" s="38">
        <v>2341</v>
      </c>
      <c r="B142" s="53" t="s">
        <v>123</v>
      </c>
      <c r="C142" s="54">
        <f t="shared" si="98"/>
        <v>0</v>
      </c>
      <c r="D142" s="226">
        <v>0</v>
      </c>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c r="R142" s="202"/>
      <c r="S142" s="202"/>
    </row>
    <row r="143" spans="1:19" ht="24" hidden="1" x14ac:dyDescent="0.25">
      <c r="A143" s="38">
        <v>2344</v>
      </c>
      <c r="B143" s="53" t="s">
        <v>124</v>
      </c>
      <c r="C143" s="54">
        <f t="shared" si="98"/>
        <v>0</v>
      </c>
      <c r="D143" s="226">
        <v>0</v>
      </c>
      <c r="E143" s="56"/>
      <c r="F143" s="143">
        <f t="shared" si="173"/>
        <v>0</v>
      </c>
      <c r="G143" s="226"/>
      <c r="H143" s="257"/>
      <c r="I143" s="110">
        <f t="shared" si="174"/>
        <v>0</v>
      </c>
      <c r="J143" s="257"/>
      <c r="K143" s="56"/>
      <c r="L143" s="132">
        <f t="shared" si="175"/>
        <v>0</v>
      </c>
      <c r="M143" s="317"/>
      <c r="N143" s="56"/>
      <c r="O143" s="110">
        <f t="shared" si="176"/>
        <v>0</v>
      </c>
      <c r="P143" s="107"/>
      <c r="R143" s="202"/>
      <c r="S143" s="202"/>
    </row>
    <row r="144" spans="1:19"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c r="R144" s="202"/>
      <c r="S144" s="202"/>
    </row>
    <row r="145" spans="1:19" hidden="1" x14ac:dyDescent="0.25">
      <c r="A145" s="33">
        <v>2351</v>
      </c>
      <c r="B145" s="48" t="s">
        <v>126</v>
      </c>
      <c r="C145" s="49">
        <f t="shared" si="98"/>
        <v>0</v>
      </c>
      <c r="D145" s="225">
        <v>0</v>
      </c>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c r="R145" s="202"/>
      <c r="S145" s="202"/>
    </row>
    <row r="146" spans="1:19" hidden="1" x14ac:dyDescent="0.25">
      <c r="A146" s="38">
        <v>2352</v>
      </c>
      <c r="B146" s="53" t="s">
        <v>127</v>
      </c>
      <c r="C146" s="54">
        <f t="shared" si="98"/>
        <v>0</v>
      </c>
      <c r="D146" s="226">
        <v>0</v>
      </c>
      <c r="E146" s="56"/>
      <c r="F146" s="143">
        <f t="shared" si="181"/>
        <v>0</v>
      </c>
      <c r="G146" s="226"/>
      <c r="H146" s="257"/>
      <c r="I146" s="110">
        <f t="shared" si="182"/>
        <v>0</v>
      </c>
      <c r="J146" s="257"/>
      <c r="K146" s="56"/>
      <c r="L146" s="132">
        <f t="shared" si="183"/>
        <v>0</v>
      </c>
      <c r="M146" s="317"/>
      <c r="N146" s="56"/>
      <c r="O146" s="110">
        <f t="shared" si="184"/>
        <v>0</v>
      </c>
      <c r="P146" s="107"/>
      <c r="R146" s="202"/>
      <c r="S146" s="202"/>
    </row>
    <row r="147" spans="1:19" ht="24" hidden="1" x14ac:dyDescent="0.25">
      <c r="A147" s="38">
        <v>2353</v>
      </c>
      <c r="B147" s="53" t="s">
        <v>128</v>
      </c>
      <c r="C147" s="54">
        <f t="shared" si="98"/>
        <v>0</v>
      </c>
      <c r="D147" s="226">
        <v>0</v>
      </c>
      <c r="E147" s="56"/>
      <c r="F147" s="143">
        <f t="shared" si="181"/>
        <v>0</v>
      </c>
      <c r="G147" s="226"/>
      <c r="H147" s="257"/>
      <c r="I147" s="110">
        <f t="shared" si="182"/>
        <v>0</v>
      </c>
      <c r="J147" s="257"/>
      <c r="K147" s="56"/>
      <c r="L147" s="132">
        <f t="shared" si="183"/>
        <v>0</v>
      </c>
      <c r="M147" s="317"/>
      <c r="N147" s="56"/>
      <c r="O147" s="110">
        <f t="shared" si="184"/>
        <v>0</v>
      </c>
      <c r="P147" s="107"/>
      <c r="R147" s="202"/>
      <c r="S147" s="202"/>
    </row>
    <row r="148" spans="1:19" ht="24" hidden="1" x14ac:dyDescent="0.25">
      <c r="A148" s="38">
        <v>2354</v>
      </c>
      <c r="B148" s="53" t="s">
        <v>129</v>
      </c>
      <c r="C148" s="54">
        <f t="shared" si="98"/>
        <v>0</v>
      </c>
      <c r="D148" s="226">
        <v>0</v>
      </c>
      <c r="E148" s="56"/>
      <c r="F148" s="143">
        <f t="shared" si="181"/>
        <v>0</v>
      </c>
      <c r="G148" s="226"/>
      <c r="H148" s="257"/>
      <c r="I148" s="110">
        <f t="shared" si="182"/>
        <v>0</v>
      </c>
      <c r="J148" s="257"/>
      <c r="K148" s="56"/>
      <c r="L148" s="132">
        <f t="shared" si="183"/>
        <v>0</v>
      </c>
      <c r="M148" s="317"/>
      <c r="N148" s="56"/>
      <c r="O148" s="110">
        <f t="shared" si="184"/>
        <v>0</v>
      </c>
      <c r="P148" s="107"/>
      <c r="R148" s="202"/>
      <c r="S148" s="202"/>
    </row>
    <row r="149" spans="1:19" ht="24" hidden="1" x14ac:dyDescent="0.25">
      <c r="A149" s="38">
        <v>2355</v>
      </c>
      <c r="B149" s="53" t="s">
        <v>130</v>
      </c>
      <c r="C149" s="54">
        <f t="shared" ref="C149:C212" si="185">F149+I149+L149+O149</f>
        <v>0</v>
      </c>
      <c r="D149" s="226">
        <v>0</v>
      </c>
      <c r="E149" s="56"/>
      <c r="F149" s="143">
        <f t="shared" si="181"/>
        <v>0</v>
      </c>
      <c r="G149" s="226"/>
      <c r="H149" s="257"/>
      <c r="I149" s="110">
        <f t="shared" si="182"/>
        <v>0</v>
      </c>
      <c r="J149" s="257"/>
      <c r="K149" s="56"/>
      <c r="L149" s="132">
        <f t="shared" si="183"/>
        <v>0</v>
      </c>
      <c r="M149" s="317"/>
      <c r="N149" s="56"/>
      <c r="O149" s="110">
        <f t="shared" si="184"/>
        <v>0</v>
      </c>
      <c r="P149" s="107"/>
      <c r="R149" s="202"/>
      <c r="S149" s="202"/>
    </row>
    <row r="150" spans="1:19" ht="24" hidden="1" x14ac:dyDescent="0.25">
      <c r="A150" s="38">
        <v>2359</v>
      </c>
      <c r="B150" s="53" t="s">
        <v>131</v>
      </c>
      <c r="C150" s="54">
        <f t="shared" si="185"/>
        <v>0</v>
      </c>
      <c r="D150" s="226">
        <v>0</v>
      </c>
      <c r="E150" s="56"/>
      <c r="F150" s="143">
        <f t="shared" si="181"/>
        <v>0</v>
      </c>
      <c r="G150" s="226"/>
      <c r="H150" s="257"/>
      <c r="I150" s="110">
        <f t="shared" si="182"/>
        <v>0</v>
      </c>
      <c r="J150" s="257"/>
      <c r="K150" s="56"/>
      <c r="L150" s="132">
        <f t="shared" si="183"/>
        <v>0</v>
      </c>
      <c r="M150" s="317"/>
      <c r="N150" s="56"/>
      <c r="O150" s="110">
        <f t="shared" si="184"/>
        <v>0</v>
      </c>
      <c r="P150" s="107"/>
      <c r="R150" s="202"/>
      <c r="S150" s="202"/>
    </row>
    <row r="151" spans="1:19"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c r="R151" s="202"/>
      <c r="S151" s="202"/>
    </row>
    <row r="152" spans="1:19" hidden="1" x14ac:dyDescent="0.25">
      <c r="A152" s="37">
        <v>2361</v>
      </c>
      <c r="B152" s="53" t="s">
        <v>133</v>
      </c>
      <c r="C152" s="54">
        <f t="shared" si="185"/>
        <v>0</v>
      </c>
      <c r="D152" s="226">
        <v>0</v>
      </c>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c r="R152" s="202"/>
      <c r="S152" s="202"/>
    </row>
    <row r="153" spans="1:19" ht="24" hidden="1" x14ac:dyDescent="0.25">
      <c r="A153" s="37">
        <v>2362</v>
      </c>
      <c r="B153" s="53" t="s">
        <v>134</v>
      </c>
      <c r="C153" s="54">
        <f t="shared" si="185"/>
        <v>0</v>
      </c>
      <c r="D153" s="226">
        <v>0</v>
      </c>
      <c r="E153" s="56"/>
      <c r="F153" s="143">
        <f t="shared" si="190"/>
        <v>0</v>
      </c>
      <c r="G153" s="226"/>
      <c r="H153" s="257"/>
      <c r="I153" s="110">
        <f t="shared" si="191"/>
        <v>0</v>
      </c>
      <c r="J153" s="257"/>
      <c r="K153" s="56"/>
      <c r="L153" s="132">
        <f t="shared" si="192"/>
        <v>0</v>
      </c>
      <c r="M153" s="317"/>
      <c r="N153" s="56"/>
      <c r="O153" s="110">
        <f t="shared" si="193"/>
        <v>0</v>
      </c>
      <c r="P153" s="107"/>
      <c r="R153" s="202"/>
      <c r="S153" s="202"/>
    </row>
    <row r="154" spans="1:19" hidden="1" x14ac:dyDescent="0.25">
      <c r="A154" s="37">
        <v>2363</v>
      </c>
      <c r="B154" s="53" t="s">
        <v>135</v>
      </c>
      <c r="C154" s="54">
        <f t="shared" si="185"/>
        <v>0</v>
      </c>
      <c r="D154" s="226">
        <v>0</v>
      </c>
      <c r="E154" s="56"/>
      <c r="F154" s="143">
        <f t="shared" si="190"/>
        <v>0</v>
      </c>
      <c r="G154" s="226"/>
      <c r="H154" s="257"/>
      <c r="I154" s="110">
        <f t="shared" si="191"/>
        <v>0</v>
      </c>
      <c r="J154" s="257"/>
      <c r="K154" s="56"/>
      <c r="L154" s="132">
        <f t="shared" si="192"/>
        <v>0</v>
      </c>
      <c r="M154" s="317"/>
      <c r="N154" s="56"/>
      <c r="O154" s="110">
        <f t="shared" si="193"/>
        <v>0</v>
      </c>
      <c r="P154" s="107"/>
      <c r="R154" s="202"/>
      <c r="S154" s="202"/>
    </row>
    <row r="155" spans="1:19" hidden="1" x14ac:dyDescent="0.25">
      <c r="A155" s="37">
        <v>2364</v>
      </c>
      <c r="B155" s="53" t="s">
        <v>136</v>
      </c>
      <c r="C155" s="54">
        <f t="shared" si="185"/>
        <v>0</v>
      </c>
      <c r="D155" s="226">
        <v>0</v>
      </c>
      <c r="E155" s="56"/>
      <c r="F155" s="143">
        <f t="shared" si="190"/>
        <v>0</v>
      </c>
      <c r="G155" s="226"/>
      <c r="H155" s="257"/>
      <c r="I155" s="110">
        <f t="shared" si="191"/>
        <v>0</v>
      </c>
      <c r="J155" s="257"/>
      <c r="K155" s="56"/>
      <c r="L155" s="132">
        <f t="shared" si="192"/>
        <v>0</v>
      </c>
      <c r="M155" s="317"/>
      <c r="N155" s="56"/>
      <c r="O155" s="110">
        <f t="shared" si="193"/>
        <v>0</v>
      </c>
      <c r="P155" s="107"/>
      <c r="R155" s="202"/>
      <c r="S155" s="202"/>
    </row>
    <row r="156" spans="1:19" ht="12.75" hidden="1" customHeight="1" x14ac:dyDescent="0.25">
      <c r="A156" s="37">
        <v>2365</v>
      </c>
      <c r="B156" s="53" t="s">
        <v>137</v>
      </c>
      <c r="C156" s="54">
        <f t="shared" si="185"/>
        <v>0</v>
      </c>
      <c r="D156" s="226">
        <v>0</v>
      </c>
      <c r="E156" s="56"/>
      <c r="F156" s="143">
        <f t="shared" si="190"/>
        <v>0</v>
      </c>
      <c r="G156" s="226"/>
      <c r="H156" s="257"/>
      <c r="I156" s="110">
        <f t="shared" si="191"/>
        <v>0</v>
      </c>
      <c r="J156" s="257"/>
      <c r="K156" s="56"/>
      <c r="L156" s="132">
        <f t="shared" si="192"/>
        <v>0</v>
      </c>
      <c r="M156" s="317"/>
      <c r="N156" s="56"/>
      <c r="O156" s="110">
        <f t="shared" si="193"/>
        <v>0</v>
      </c>
      <c r="P156" s="107"/>
      <c r="R156" s="202"/>
      <c r="S156" s="202"/>
    </row>
    <row r="157" spans="1:19" ht="36" hidden="1" x14ac:dyDescent="0.25">
      <c r="A157" s="37">
        <v>2366</v>
      </c>
      <c r="B157" s="53" t="s">
        <v>138</v>
      </c>
      <c r="C157" s="54">
        <f t="shared" si="185"/>
        <v>0</v>
      </c>
      <c r="D157" s="226">
        <v>0</v>
      </c>
      <c r="E157" s="56"/>
      <c r="F157" s="143">
        <f t="shared" si="190"/>
        <v>0</v>
      </c>
      <c r="G157" s="226"/>
      <c r="H157" s="257"/>
      <c r="I157" s="110">
        <f t="shared" si="191"/>
        <v>0</v>
      </c>
      <c r="J157" s="257"/>
      <c r="K157" s="56"/>
      <c r="L157" s="132">
        <f t="shared" si="192"/>
        <v>0</v>
      </c>
      <c r="M157" s="317"/>
      <c r="N157" s="56"/>
      <c r="O157" s="110">
        <f t="shared" si="193"/>
        <v>0</v>
      </c>
      <c r="P157" s="107"/>
      <c r="R157" s="202"/>
      <c r="S157" s="202"/>
    </row>
    <row r="158" spans="1:19" ht="48" hidden="1" x14ac:dyDescent="0.25">
      <c r="A158" s="37">
        <v>2369</v>
      </c>
      <c r="B158" s="53" t="s">
        <v>139</v>
      </c>
      <c r="C158" s="54">
        <f t="shared" si="185"/>
        <v>0</v>
      </c>
      <c r="D158" s="226">
        <v>0</v>
      </c>
      <c r="E158" s="56"/>
      <c r="F158" s="143">
        <f t="shared" si="190"/>
        <v>0</v>
      </c>
      <c r="G158" s="226"/>
      <c r="H158" s="257"/>
      <c r="I158" s="110">
        <f t="shared" si="191"/>
        <v>0</v>
      </c>
      <c r="J158" s="257"/>
      <c r="K158" s="56"/>
      <c r="L158" s="132">
        <f t="shared" si="192"/>
        <v>0</v>
      </c>
      <c r="M158" s="317"/>
      <c r="N158" s="56"/>
      <c r="O158" s="110">
        <f t="shared" si="193"/>
        <v>0</v>
      </c>
      <c r="P158" s="107"/>
      <c r="R158" s="202"/>
      <c r="S158" s="202"/>
    </row>
    <row r="159" spans="1:19" hidden="1" x14ac:dyDescent="0.25">
      <c r="A159" s="103">
        <v>2370</v>
      </c>
      <c r="B159" s="74" t="s">
        <v>140</v>
      </c>
      <c r="C159" s="80">
        <f t="shared" si="185"/>
        <v>0</v>
      </c>
      <c r="D159" s="228">
        <v>0</v>
      </c>
      <c r="E159" s="111"/>
      <c r="F159" s="280">
        <f t="shared" si="190"/>
        <v>0</v>
      </c>
      <c r="G159" s="228"/>
      <c r="H159" s="258"/>
      <c r="I159" s="105">
        <f t="shared" si="191"/>
        <v>0</v>
      </c>
      <c r="J159" s="258"/>
      <c r="K159" s="111"/>
      <c r="L159" s="133">
        <f t="shared" si="192"/>
        <v>0</v>
      </c>
      <c r="M159" s="318"/>
      <c r="N159" s="111"/>
      <c r="O159" s="105">
        <f t="shared" si="193"/>
        <v>0</v>
      </c>
      <c r="P159" s="112"/>
      <c r="R159" s="202"/>
      <c r="S159" s="202"/>
    </row>
    <row r="160" spans="1:19"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c r="R160" s="202"/>
      <c r="S160" s="202"/>
    </row>
    <row r="161" spans="1:19" hidden="1" x14ac:dyDescent="0.25">
      <c r="A161" s="32">
        <v>2381</v>
      </c>
      <c r="B161" s="48" t="s">
        <v>142</v>
      </c>
      <c r="C161" s="49">
        <f t="shared" si="185"/>
        <v>0</v>
      </c>
      <c r="D161" s="225">
        <v>0</v>
      </c>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c r="R161" s="202"/>
      <c r="S161" s="202"/>
    </row>
    <row r="162" spans="1:19" ht="24" hidden="1" x14ac:dyDescent="0.25">
      <c r="A162" s="37">
        <v>2389</v>
      </c>
      <c r="B162" s="53" t="s">
        <v>143</v>
      </c>
      <c r="C162" s="54">
        <f t="shared" si="185"/>
        <v>0</v>
      </c>
      <c r="D162" s="226">
        <v>0</v>
      </c>
      <c r="E162" s="56"/>
      <c r="F162" s="143">
        <f t="shared" si="198"/>
        <v>0</v>
      </c>
      <c r="G162" s="226"/>
      <c r="H162" s="257"/>
      <c r="I162" s="110">
        <f t="shared" si="199"/>
        <v>0</v>
      </c>
      <c r="J162" s="257"/>
      <c r="K162" s="56"/>
      <c r="L162" s="132">
        <f t="shared" si="200"/>
        <v>0</v>
      </c>
      <c r="M162" s="317"/>
      <c r="N162" s="56"/>
      <c r="O162" s="110">
        <f t="shared" si="201"/>
        <v>0</v>
      </c>
      <c r="P162" s="107"/>
      <c r="R162" s="202"/>
      <c r="S162" s="202"/>
    </row>
    <row r="163" spans="1:19" hidden="1" x14ac:dyDescent="0.25">
      <c r="A163" s="103">
        <v>2390</v>
      </c>
      <c r="B163" s="74" t="s">
        <v>144</v>
      </c>
      <c r="C163" s="80">
        <f t="shared" si="185"/>
        <v>0</v>
      </c>
      <c r="D163" s="228">
        <v>0</v>
      </c>
      <c r="E163" s="111"/>
      <c r="F163" s="280">
        <f t="shared" si="198"/>
        <v>0</v>
      </c>
      <c r="G163" s="228"/>
      <c r="H163" s="258"/>
      <c r="I163" s="105">
        <f t="shared" si="199"/>
        <v>0</v>
      </c>
      <c r="J163" s="258"/>
      <c r="K163" s="111"/>
      <c r="L163" s="133">
        <f t="shared" si="200"/>
        <v>0</v>
      </c>
      <c r="M163" s="318"/>
      <c r="N163" s="111"/>
      <c r="O163" s="105">
        <f t="shared" si="201"/>
        <v>0</v>
      </c>
      <c r="P163" s="112"/>
      <c r="R163" s="202"/>
      <c r="S163" s="202"/>
    </row>
    <row r="164" spans="1:19" hidden="1" x14ac:dyDescent="0.25">
      <c r="A164" s="41">
        <v>2400</v>
      </c>
      <c r="B164" s="101" t="s">
        <v>145</v>
      </c>
      <c r="C164" s="42">
        <f t="shared" si="185"/>
        <v>0</v>
      </c>
      <c r="D164" s="230">
        <v>0</v>
      </c>
      <c r="E164" s="118"/>
      <c r="F164" s="279">
        <f t="shared" si="198"/>
        <v>0</v>
      </c>
      <c r="G164" s="230"/>
      <c r="H164" s="260"/>
      <c r="I164" s="113">
        <f t="shared" si="199"/>
        <v>0</v>
      </c>
      <c r="J164" s="260"/>
      <c r="K164" s="118"/>
      <c r="L164" s="122">
        <f t="shared" si="200"/>
        <v>0</v>
      </c>
      <c r="M164" s="319"/>
      <c r="N164" s="118"/>
      <c r="O164" s="113">
        <f t="shared" si="201"/>
        <v>0</v>
      </c>
      <c r="P164" s="119"/>
      <c r="R164" s="202"/>
      <c r="S164" s="202"/>
    </row>
    <row r="165" spans="1:19"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c r="R165" s="202"/>
      <c r="S165" s="202"/>
    </row>
    <row r="166" spans="1:19"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c r="R166" s="202"/>
      <c r="S166" s="202"/>
    </row>
    <row r="167" spans="1:19" ht="24" hidden="1" x14ac:dyDescent="0.25">
      <c r="A167" s="38">
        <v>2512</v>
      </c>
      <c r="B167" s="53" t="s">
        <v>148</v>
      </c>
      <c r="C167" s="54">
        <f t="shared" si="185"/>
        <v>0</v>
      </c>
      <c r="D167" s="226">
        <v>0</v>
      </c>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c r="R167" s="202"/>
      <c r="S167" s="202"/>
    </row>
    <row r="168" spans="1:19" ht="36" hidden="1" x14ac:dyDescent="0.25">
      <c r="A168" s="38">
        <v>2513</v>
      </c>
      <c r="B168" s="53" t="s">
        <v>149</v>
      </c>
      <c r="C168" s="54">
        <f t="shared" si="185"/>
        <v>0</v>
      </c>
      <c r="D168" s="226">
        <v>0</v>
      </c>
      <c r="E168" s="56"/>
      <c r="F168" s="143">
        <f t="shared" si="204"/>
        <v>0</v>
      </c>
      <c r="G168" s="226"/>
      <c r="H168" s="257"/>
      <c r="I168" s="110">
        <f t="shared" si="205"/>
        <v>0</v>
      </c>
      <c r="J168" s="257"/>
      <c r="K168" s="56"/>
      <c r="L168" s="132">
        <f t="shared" si="206"/>
        <v>0</v>
      </c>
      <c r="M168" s="317"/>
      <c r="N168" s="56"/>
      <c r="O168" s="110">
        <f t="shared" si="207"/>
        <v>0</v>
      </c>
      <c r="P168" s="107"/>
      <c r="R168" s="202"/>
      <c r="S168" s="202"/>
    </row>
    <row r="169" spans="1:19" ht="24" hidden="1" x14ac:dyDescent="0.25">
      <c r="A169" s="38">
        <v>2515</v>
      </c>
      <c r="B169" s="53" t="s">
        <v>150</v>
      </c>
      <c r="C169" s="54">
        <f t="shared" si="185"/>
        <v>0</v>
      </c>
      <c r="D169" s="226">
        <v>0</v>
      </c>
      <c r="E169" s="56"/>
      <c r="F169" s="143">
        <f t="shared" si="204"/>
        <v>0</v>
      </c>
      <c r="G169" s="226"/>
      <c r="H169" s="257"/>
      <c r="I169" s="110">
        <f t="shared" si="205"/>
        <v>0</v>
      </c>
      <c r="J169" s="257"/>
      <c r="K169" s="56"/>
      <c r="L169" s="132">
        <f t="shared" si="206"/>
        <v>0</v>
      </c>
      <c r="M169" s="317"/>
      <c r="N169" s="56"/>
      <c r="O169" s="110">
        <f t="shared" si="207"/>
        <v>0</v>
      </c>
      <c r="P169" s="107"/>
      <c r="R169" s="202"/>
      <c r="S169" s="202"/>
    </row>
    <row r="170" spans="1:19" ht="24" hidden="1" x14ac:dyDescent="0.25">
      <c r="A170" s="38">
        <v>2519</v>
      </c>
      <c r="B170" s="53" t="s">
        <v>151</v>
      </c>
      <c r="C170" s="54">
        <f t="shared" si="185"/>
        <v>0</v>
      </c>
      <c r="D170" s="226">
        <v>0</v>
      </c>
      <c r="E170" s="56"/>
      <c r="F170" s="143">
        <f t="shared" si="204"/>
        <v>0</v>
      </c>
      <c r="G170" s="226"/>
      <c r="H170" s="257"/>
      <c r="I170" s="110">
        <f t="shared" si="205"/>
        <v>0</v>
      </c>
      <c r="J170" s="257"/>
      <c r="K170" s="56"/>
      <c r="L170" s="132">
        <f t="shared" si="206"/>
        <v>0</v>
      </c>
      <c r="M170" s="317"/>
      <c r="N170" s="56"/>
      <c r="O170" s="110">
        <f t="shared" si="207"/>
        <v>0</v>
      </c>
      <c r="P170" s="107"/>
      <c r="R170" s="202"/>
      <c r="S170" s="202"/>
    </row>
    <row r="171" spans="1:19" ht="24" hidden="1" x14ac:dyDescent="0.25">
      <c r="A171" s="108">
        <v>2520</v>
      </c>
      <c r="B171" s="53" t="s">
        <v>152</v>
      </c>
      <c r="C171" s="54">
        <f t="shared" si="185"/>
        <v>0</v>
      </c>
      <c r="D171" s="226">
        <v>0</v>
      </c>
      <c r="E171" s="56"/>
      <c r="F171" s="143">
        <f t="shared" si="204"/>
        <v>0</v>
      </c>
      <c r="G171" s="226"/>
      <c r="H171" s="257"/>
      <c r="I171" s="110">
        <f t="shared" si="205"/>
        <v>0</v>
      </c>
      <c r="J171" s="257"/>
      <c r="K171" s="56"/>
      <c r="L171" s="132">
        <f t="shared" si="206"/>
        <v>0</v>
      </c>
      <c r="M171" s="317"/>
      <c r="N171" s="56"/>
      <c r="O171" s="110">
        <f t="shared" si="207"/>
        <v>0</v>
      </c>
      <c r="P171" s="107"/>
      <c r="R171" s="202"/>
      <c r="S171" s="202"/>
    </row>
    <row r="172" spans="1:19" s="120" customFormat="1" ht="36" hidden="1" customHeight="1" x14ac:dyDescent="0.25">
      <c r="A172" s="17">
        <v>2800</v>
      </c>
      <c r="B172" s="48" t="s">
        <v>153</v>
      </c>
      <c r="C172" s="49">
        <f t="shared" si="185"/>
        <v>0</v>
      </c>
      <c r="D172" s="210">
        <v>0</v>
      </c>
      <c r="E172" s="35"/>
      <c r="F172" s="346">
        <f t="shared" si="204"/>
        <v>0</v>
      </c>
      <c r="G172" s="210"/>
      <c r="H172" s="244"/>
      <c r="I172" s="348">
        <f t="shared" si="205"/>
        <v>0</v>
      </c>
      <c r="J172" s="244"/>
      <c r="K172" s="35"/>
      <c r="L172" s="195">
        <f t="shared" si="206"/>
        <v>0</v>
      </c>
      <c r="M172" s="308"/>
      <c r="N172" s="35"/>
      <c r="O172" s="348">
        <f t="shared" si="207"/>
        <v>0</v>
      </c>
      <c r="P172" s="36"/>
      <c r="R172" s="202"/>
      <c r="S172" s="202"/>
    </row>
    <row r="173" spans="1:19" x14ac:dyDescent="0.25">
      <c r="A173" s="97">
        <v>3000</v>
      </c>
      <c r="B173" s="97" t="s">
        <v>154</v>
      </c>
      <c r="C173" s="98">
        <f t="shared" si="185"/>
        <v>269048</v>
      </c>
      <c r="D173" s="223">
        <f>SUM(D174,D184)</f>
        <v>211048</v>
      </c>
      <c r="E173" s="437">
        <f t="shared" ref="E173:F173" si="208">SUM(E174,E184)</f>
        <v>58000</v>
      </c>
      <c r="F173" s="438">
        <f t="shared" si="208"/>
        <v>269048</v>
      </c>
      <c r="G173" s="223">
        <f>SUM(G174,G184)</f>
        <v>0</v>
      </c>
      <c r="H173" s="134">
        <f t="shared" ref="H173:I173" si="209">SUM(H174,H184)</f>
        <v>0</v>
      </c>
      <c r="I173" s="438">
        <f t="shared" si="209"/>
        <v>0</v>
      </c>
      <c r="J173" s="255">
        <f>SUM(J174,J184)</f>
        <v>0</v>
      </c>
      <c r="K173" s="437">
        <f t="shared" ref="K173:L173" si="210">SUM(K174,K184)</f>
        <v>0</v>
      </c>
      <c r="L173" s="438">
        <f t="shared" si="210"/>
        <v>0</v>
      </c>
      <c r="M173" s="98">
        <f>SUM(M174,M184)</f>
        <v>0</v>
      </c>
      <c r="N173" s="99">
        <f t="shared" ref="N173:O173" si="211">SUM(N174,N184)</f>
        <v>0</v>
      </c>
      <c r="O173" s="100">
        <f t="shared" si="211"/>
        <v>0</v>
      </c>
      <c r="P173" s="339"/>
      <c r="R173" s="202"/>
      <c r="S173" s="202"/>
    </row>
    <row r="174" spans="1:19" ht="24" x14ac:dyDescent="0.25">
      <c r="A174" s="41">
        <v>3200</v>
      </c>
      <c r="B174" s="121" t="s">
        <v>155</v>
      </c>
      <c r="C174" s="42">
        <f t="shared" si="185"/>
        <v>269048</v>
      </c>
      <c r="D174" s="224">
        <f>SUM(D175,D179)</f>
        <v>211048</v>
      </c>
      <c r="E174" s="439">
        <f t="shared" ref="E174:O174" si="212">SUM(E175,E179)</f>
        <v>58000</v>
      </c>
      <c r="F174" s="406">
        <f t="shared" si="212"/>
        <v>269048</v>
      </c>
      <c r="G174" s="224">
        <f t="shared" si="212"/>
        <v>0</v>
      </c>
      <c r="H174" s="122">
        <f t="shared" si="212"/>
        <v>0</v>
      </c>
      <c r="I174" s="406">
        <f t="shared" si="212"/>
        <v>0</v>
      </c>
      <c r="J174" s="102">
        <f t="shared" si="212"/>
        <v>0</v>
      </c>
      <c r="K174" s="439">
        <f t="shared" si="212"/>
        <v>0</v>
      </c>
      <c r="L174" s="406">
        <f t="shared" si="212"/>
        <v>0</v>
      </c>
      <c r="M174" s="126">
        <f t="shared" si="212"/>
        <v>0</v>
      </c>
      <c r="N174" s="127">
        <f t="shared" si="212"/>
        <v>0</v>
      </c>
      <c r="O174" s="287">
        <f t="shared" si="212"/>
        <v>0</v>
      </c>
      <c r="P174" s="340"/>
      <c r="R174" s="202"/>
      <c r="S174" s="202"/>
    </row>
    <row r="175" spans="1:19" ht="36" x14ac:dyDescent="0.25">
      <c r="A175" s="565">
        <v>3260</v>
      </c>
      <c r="B175" s="48" t="s">
        <v>156</v>
      </c>
      <c r="C175" s="49">
        <f t="shared" si="185"/>
        <v>269048</v>
      </c>
      <c r="D175" s="229">
        <f>SUM(D176:D178)</f>
        <v>211048</v>
      </c>
      <c r="E175" s="447">
        <f t="shared" ref="E175:F175" si="213">SUM(E176:E178)</f>
        <v>58000</v>
      </c>
      <c r="F175" s="443">
        <f t="shared" si="213"/>
        <v>269048</v>
      </c>
      <c r="G175" s="229">
        <f>SUM(G176:G178)</f>
        <v>0</v>
      </c>
      <c r="H175" s="136">
        <f t="shared" ref="H175:I175" si="214">SUM(H176:H178)</f>
        <v>0</v>
      </c>
      <c r="I175" s="443">
        <f t="shared" si="214"/>
        <v>0</v>
      </c>
      <c r="J175" s="259">
        <f>SUM(J176:J178)</f>
        <v>0</v>
      </c>
      <c r="K175" s="447">
        <f t="shared" ref="K175:L175" si="215">SUM(K176:K178)</f>
        <v>0</v>
      </c>
      <c r="L175" s="443">
        <f t="shared" si="215"/>
        <v>0</v>
      </c>
      <c r="M175" s="49">
        <f>SUM(M176:M178)</f>
        <v>0</v>
      </c>
      <c r="N175" s="115">
        <f t="shared" ref="N175:O175" si="216">SUM(N176:N178)</f>
        <v>0</v>
      </c>
      <c r="O175" s="116">
        <f t="shared" si="216"/>
        <v>0</v>
      </c>
      <c r="P175" s="106"/>
      <c r="R175" s="202"/>
      <c r="S175" s="202"/>
    </row>
    <row r="176" spans="1:19" ht="24" x14ac:dyDescent="0.25">
      <c r="A176" s="38">
        <v>3261</v>
      </c>
      <c r="B176" s="53" t="s">
        <v>157</v>
      </c>
      <c r="C176" s="54">
        <f t="shared" si="185"/>
        <v>32261</v>
      </c>
      <c r="D176" s="226">
        <v>32261</v>
      </c>
      <c r="E176" s="444"/>
      <c r="F176" s="401">
        <f t="shared" ref="F176:F178" si="217">D176+E176</f>
        <v>32261</v>
      </c>
      <c r="G176" s="226"/>
      <c r="H176" s="580"/>
      <c r="I176" s="401">
        <f t="shared" ref="I176:I178" si="218">G176+H176</f>
        <v>0</v>
      </c>
      <c r="J176" s="257"/>
      <c r="K176" s="444"/>
      <c r="L176" s="401">
        <f t="shared" ref="L176:L178" si="219">J176+K176</f>
        <v>0</v>
      </c>
      <c r="M176" s="317"/>
      <c r="N176" s="56"/>
      <c r="O176" s="110">
        <f t="shared" ref="O176:O178" si="220">M176+N176</f>
        <v>0</v>
      </c>
      <c r="P176" s="107"/>
      <c r="R176" s="202"/>
      <c r="S176" s="202"/>
    </row>
    <row r="177" spans="1:19" ht="36" x14ac:dyDescent="0.25">
      <c r="A177" s="38">
        <v>3262</v>
      </c>
      <c r="B177" s="53" t="s">
        <v>158</v>
      </c>
      <c r="C177" s="54">
        <f t="shared" si="185"/>
        <v>38972</v>
      </c>
      <c r="D177" s="226">
        <v>18899</v>
      </c>
      <c r="E177" s="444">
        <v>20073</v>
      </c>
      <c r="F177" s="401">
        <f t="shared" si="217"/>
        <v>38972</v>
      </c>
      <c r="G177" s="226"/>
      <c r="H177" s="580"/>
      <c r="I177" s="401">
        <f t="shared" si="218"/>
        <v>0</v>
      </c>
      <c r="J177" s="257"/>
      <c r="K177" s="444"/>
      <c r="L177" s="401">
        <f t="shared" si="219"/>
        <v>0</v>
      </c>
      <c r="M177" s="317"/>
      <c r="N177" s="56"/>
      <c r="O177" s="110">
        <f t="shared" si="220"/>
        <v>0</v>
      </c>
      <c r="P177" s="107"/>
      <c r="R177" s="202"/>
      <c r="S177" s="202"/>
    </row>
    <row r="178" spans="1:19" ht="24" x14ac:dyDescent="0.25">
      <c r="A178" s="38">
        <v>3263</v>
      </c>
      <c r="B178" s="53" t="s">
        <v>159</v>
      </c>
      <c r="C178" s="54">
        <f t="shared" si="185"/>
        <v>197815</v>
      </c>
      <c r="D178" s="226">
        <v>159888</v>
      </c>
      <c r="E178" s="444">
        <v>37927</v>
      </c>
      <c r="F178" s="401">
        <f t="shared" si="217"/>
        <v>197815</v>
      </c>
      <c r="G178" s="226"/>
      <c r="H178" s="580"/>
      <c r="I178" s="401">
        <f t="shared" si="218"/>
        <v>0</v>
      </c>
      <c r="J178" s="257"/>
      <c r="K178" s="444"/>
      <c r="L178" s="401">
        <f t="shared" si="219"/>
        <v>0</v>
      </c>
      <c r="M178" s="317"/>
      <c r="N178" s="56"/>
      <c r="O178" s="110">
        <f t="shared" si="220"/>
        <v>0</v>
      </c>
      <c r="P178" s="107"/>
      <c r="R178" s="202"/>
      <c r="S178" s="202"/>
    </row>
    <row r="179" spans="1:19"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c r="R179" s="202"/>
      <c r="S179" s="202"/>
    </row>
    <row r="180" spans="1:19" ht="72" hidden="1" x14ac:dyDescent="0.25">
      <c r="A180" s="38">
        <v>3291</v>
      </c>
      <c r="B180" s="53" t="s">
        <v>160</v>
      </c>
      <c r="C180" s="54">
        <f t="shared" si="185"/>
        <v>0</v>
      </c>
      <c r="D180" s="226">
        <v>0</v>
      </c>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c r="R180" s="202"/>
      <c r="S180" s="202"/>
    </row>
    <row r="181" spans="1:19" ht="72" hidden="1" x14ac:dyDescent="0.25">
      <c r="A181" s="38">
        <v>3292</v>
      </c>
      <c r="B181" s="53" t="s">
        <v>161</v>
      </c>
      <c r="C181" s="54">
        <f t="shared" si="185"/>
        <v>0</v>
      </c>
      <c r="D181" s="226">
        <v>0</v>
      </c>
      <c r="E181" s="56"/>
      <c r="F181" s="143">
        <f t="shared" si="222"/>
        <v>0</v>
      </c>
      <c r="G181" s="226"/>
      <c r="H181" s="257"/>
      <c r="I181" s="110">
        <f t="shared" si="223"/>
        <v>0</v>
      </c>
      <c r="J181" s="257"/>
      <c r="K181" s="56"/>
      <c r="L181" s="132">
        <f t="shared" si="224"/>
        <v>0</v>
      </c>
      <c r="M181" s="317"/>
      <c r="N181" s="56"/>
      <c r="O181" s="110">
        <f t="shared" si="225"/>
        <v>0</v>
      </c>
      <c r="P181" s="107"/>
      <c r="R181" s="202"/>
      <c r="S181" s="202"/>
    </row>
    <row r="182" spans="1:19" ht="72" hidden="1" x14ac:dyDescent="0.25">
      <c r="A182" s="38">
        <v>3293</v>
      </c>
      <c r="B182" s="53" t="s">
        <v>162</v>
      </c>
      <c r="C182" s="54">
        <f t="shared" si="185"/>
        <v>0</v>
      </c>
      <c r="D182" s="226">
        <v>0</v>
      </c>
      <c r="E182" s="56"/>
      <c r="F182" s="143">
        <f t="shared" si="222"/>
        <v>0</v>
      </c>
      <c r="G182" s="226"/>
      <c r="H182" s="257"/>
      <c r="I182" s="110">
        <f t="shared" si="223"/>
        <v>0</v>
      </c>
      <c r="J182" s="257"/>
      <c r="K182" s="56"/>
      <c r="L182" s="132">
        <f t="shared" si="224"/>
        <v>0</v>
      </c>
      <c r="M182" s="317"/>
      <c r="N182" s="56"/>
      <c r="O182" s="110">
        <f t="shared" si="225"/>
        <v>0</v>
      </c>
      <c r="P182" s="107"/>
      <c r="R182" s="202"/>
      <c r="S182" s="202"/>
    </row>
    <row r="183" spans="1:19" ht="60" hidden="1" x14ac:dyDescent="0.25">
      <c r="A183" s="124">
        <v>3294</v>
      </c>
      <c r="B183" s="53" t="s">
        <v>163</v>
      </c>
      <c r="C183" s="123">
        <f t="shared" si="185"/>
        <v>0</v>
      </c>
      <c r="D183" s="231">
        <v>0</v>
      </c>
      <c r="E183" s="125"/>
      <c r="F183" s="138">
        <f t="shared" si="222"/>
        <v>0</v>
      </c>
      <c r="G183" s="231"/>
      <c r="H183" s="261"/>
      <c r="I183" s="303">
        <f t="shared" si="223"/>
        <v>0</v>
      </c>
      <c r="J183" s="261"/>
      <c r="K183" s="125"/>
      <c r="L183" s="137">
        <f t="shared" si="224"/>
        <v>0</v>
      </c>
      <c r="M183" s="320"/>
      <c r="N183" s="125"/>
      <c r="O183" s="303">
        <f t="shared" si="225"/>
        <v>0</v>
      </c>
      <c r="P183" s="154"/>
      <c r="R183" s="202"/>
      <c r="S183" s="202"/>
    </row>
    <row r="184" spans="1:19"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c r="R184" s="202"/>
      <c r="S184" s="202"/>
    </row>
    <row r="185" spans="1:19" ht="48" hidden="1" x14ac:dyDescent="0.25">
      <c r="A185" s="73">
        <v>3310</v>
      </c>
      <c r="B185" s="74" t="s">
        <v>165</v>
      </c>
      <c r="C185" s="80">
        <f t="shared" si="185"/>
        <v>0</v>
      </c>
      <c r="D185" s="228">
        <v>0</v>
      </c>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c r="R185" s="202"/>
      <c r="S185" s="202"/>
    </row>
    <row r="186" spans="1:19" ht="48.75" hidden="1" customHeight="1" x14ac:dyDescent="0.25">
      <c r="A186" s="33">
        <v>3320</v>
      </c>
      <c r="B186" s="48" t="s">
        <v>166</v>
      </c>
      <c r="C186" s="49">
        <f t="shared" si="185"/>
        <v>0</v>
      </c>
      <c r="D186" s="225">
        <v>0</v>
      </c>
      <c r="E186" s="51"/>
      <c r="F186" s="281">
        <f t="shared" si="227"/>
        <v>0</v>
      </c>
      <c r="G186" s="225"/>
      <c r="H186" s="256"/>
      <c r="I186" s="116">
        <f t="shared" si="228"/>
        <v>0</v>
      </c>
      <c r="J186" s="256"/>
      <c r="K186" s="51"/>
      <c r="L186" s="136">
        <f t="shared" si="229"/>
        <v>0</v>
      </c>
      <c r="M186" s="316"/>
      <c r="N186" s="51"/>
      <c r="O186" s="116">
        <f t="shared" si="230"/>
        <v>0</v>
      </c>
      <c r="P186" s="106"/>
      <c r="R186" s="202"/>
      <c r="S186" s="202"/>
    </row>
    <row r="187" spans="1:19"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c r="R187" s="202"/>
      <c r="S187" s="202"/>
    </row>
    <row r="188" spans="1:19"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c r="R188" s="202"/>
      <c r="S188" s="202"/>
    </row>
    <row r="189" spans="1:19" ht="36" hidden="1" x14ac:dyDescent="0.25">
      <c r="A189" s="565">
        <v>4240</v>
      </c>
      <c r="B189" s="48" t="s">
        <v>169</v>
      </c>
      <c r="C189" s="49">
        <f t="shared" si="185"/>
        <v>0</v>
      </c>
      <c r="D189" s="225">
        <v>0</v>
      </c>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c r="R189" s="202"/>
      <c r="S189" s="202"/>
    </row>
    <row r="190" spans="1:19" ht="24" hidden="1" x14ac:dyDescent="0.25">
      <c r="A190" s="108">
        <v>4250</v>
      </c>
      <c r="B190" s="53" t="s">
        <v>170</v>
      </c>
      <c r="C190" s="54">
        <f t="shared" si="185"/>
        <v>0</v>
      </c>
      <c r="D190" s="226">
        <v>0</v>
      </c>
      <c r="E190" s="56"/>
      <c r="F190" s="143">
        <f t="shared" si="239"/>
        <v>0</v>
      </c>
      <c r="G190" s="226"/>
      <c r="H190" s="257"/>
      <c r="I190" s="110">
        <f t="shared" si="240"/>
        <v>0</v>
      </c>
      <c r="J190" s="257"/>
      <c r="K190" s="56"/>
      <c r="L190" s="132">
        <f t="shared" si="241"/>
        <v>0</v>
      </c>
      <c r="M190" s="317"/>
      <c r="N190" s="56"/>
      <c r="O190" s="110">
        <f t="shared" si="242"/>
        <v>0</v>
      </c>
      <c r="P190" s="107"/>
      <c r="R190" s="202"/>
      <c r="S190" s="202"/>
    </row>
    <row r="191" spans="1:19"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c r="R191" s="202"/>
      <c r="S191" s="202"/>
    </row>
    <row r="192" spans="1:19"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c r="R192" s="202"/>
      <c r="S192" s="202"/>
    </row>
    <row r="193" spans="1:19" ht="36" hidden="1" x14ac:dyDescent="0.25">
      <c r="A193" s="38">
        <v>4311</v>
      </c>
      <c r="B193" s="53" t="s">
        <v>173</v>
      </c>
      <c r="C193" s="54">
        <f t="shared" si="185"/>
        <v>0</v>
      </c>
      <c r="D193" s="226">
        <v>0</v>
      </c>
      <c r="E193" s="56"/>
      <c r="F193" s="143">
        <f>D193+E193</f>
        <v>0</v>
      </c>
      <c r="G193" s="226"/>
      <c r="H193" s="257"/>
      <c r="I193" s="110">
        <f>G193+H193</f>
        <v>0</v>
      </c>
      <c r="J193" s="257"/>
      <c r="K193" s="56"/>
      <c r="L193" s="132">
        <f>J193+K193</f>
        <v>0</v>
      </c>
      <c r="M193" s="317"/>
      <c r="N193" s="56"/>
      <c r="O193" s="110">
        <f>M193+N193</f>
        <v>0</v>
      </c>
      <c r="P193" s="107"/>
      <c r="R193" s="202"/>
      <c r="S193" s="202"/>
    </row>
    <row r="194" spans="1:19" s="21" customFormat="1" ht="24" x14ac:dyDescent="0.25">
      <c r="A194" s="131"/>
      <c r="B194" s="17" t="s">
        <v>174</v>
      </c>
      <c r="C194" s="94">
        <f t="shared" si="185"/>
        <v>39677</v>
      </c>
      <c r="D194" s="222">
        <f>SUM(D195,D230,D269)</f>
        <v>42877</v>
      </c>
      <c r="E194" s="435">
        <f t="shared" ref="E194:F194" si="251">SUM(E195,E230,E269)</f>
        <v>-3200</v>
      </c>
      <c r="F194" s="436">
        <f t="shared" si="251"/>
        <v>39677</v>
      </c>
      <c r="G194" s="222">
        <f>SUM(G195,G230,G269)</f>
        <v>0</v>
      </c>
      <c r="H194" s="202">
        <f t="shared" ref="H194:I194" si="252">SUM(H195,H230,H269)</f>
        <v>0</v>
      </c>
      <c r="I194" s="436">
        <f t="shared" si="252"/>
        <v>0</v>
      </c>
      <c r="J194" s="254">
        <f>SUM(J195,J230,J269)</f>
        <v>0</v>
      </c>
      <c r="K194" s="435">
        <f t="shared" ref="K194:L194" si="253">SUM(K195,K230,K269)</f>
        <v>0</v>
      </c>
      <c r="L194" s="436">
        <f t="shared" si="253"/>
        <v>0</v>
      </c>
      <c r="M194" s="321">
        <f>SUM(M195,M230,M269)</f>
        <v>0</v>
      </c>
      <c r="N194" s="299">
        <f t="shared" ref="N194:O194" si="254">SUM(N195,N230,N269)</f>
        <v>0</v>
      </c>
      <c r="O194" s="304">
        <f t="shared" si="254"/>
        <v>0</v>
      </c>
      <c r="P194" s="342"/>
      <c r="R194" s="202"/>
      <c r="S194" s="202"/>
    </row>
    <row r="195" spans="1:19" x14ac:dyDescent="0.25">
      <c r="A195" s="97">
        <v>5000</v>
      </c>
      <c r="B195" s="97" t="s">
        <v>175</v>
      </c>
      <c r="C195" s="98">
        <f t="shared" si="185"/>
        <v>33871</v>
      </c>
      <c r="D195" s="223">
        <f>D196+D204</f>
        <v>37071</v>
      </c>
      <c r="E195" s="437">
        <f t="shared" ref="E195:F195" si="255">E196+E204</f>
        <v>-3200</v>
      </c>
      <c r="F195" s="438">
        <f t="shared" si="255"/>
        <v>33871</v>
      </c>
      <c r="G195" s="223">
        <f>G196+G204</f>
        <v>0</v>
      </c>
      <c r="H195" s="134">
        <f t="shared" ref="H195:I195" si="256">H196+H204</f>
        <v>0</v>
      </c>
      <c r="I195" s="438">
        <f t="shared" si="256"/>
        <v>0</v>
      </c>
      <c r="J195" s="255">
        <f>J196+J204</f>
        <v>0</v>
      </c>
      <c r="K195" s="437">
        <f t="shared" ref="K195:L195" si="257">K196+K204</f>
        <v>0</v>
      </c>
      <c r="L195" s="438">
        <f t="shared" si="257"/>
        <v>0</v>
      </c>
      <c r="M195" s="98">
        <f>M196+M204</f>
        <v>0</v>
      </c>
      <c r="N195" s="99">
        <f t="shared" ref="N195:O195" si="258">N196+N204</f>
        <v>0</v>
      </c>
      <c r="O195" s="100">
        <f t="shared" si="258"/>
        <v>0</v>
      </c>
      <c r="P195" s="339"/>
      <c r="R195" s="202"/>
      <c r="S195" s="202"/>
    </row>
    <row r="196" spans="1:19" x14ac:dyDescent="0.25">
      <c r="A196" s="41">
        <v>5100</v>
      </c>
      <c r="B196" s="101" t="s">
        <v>176</v>
      </c>
      <c r="C196" s="42">
        <f t="shared" si="185"/>
        <v>6800</v>
      </c>
      <c r="D196" s="224">
        <f>D197+D198+D201+D202+D203</f>
        <v>10000</v>
      </c>
      <c r="E196" s="439">
        <f t="shared" ref="E196:F196" si="259">E197+E198+E201+E202+E203</f>
        <v>-3200</v>
      </c>
      <c r="F196" s="406">
        <f t="shared" si="259"/>
        <v>6800</v>
      </c>
      <c r="G196" s="224">
        <f>G197+G198+G201+G202+G203</f>
        <v>0</v>
      </c>
      <c r="H196" s="122">
        <f t="shared" ref="H196:I196" si="260">H197+H198+H201+H202+H203</f>
        <v>0</v>
      </c>
      <c r="I196" s="406">
        <f t="shared" si="260"/>
        <v>0</v>
      </c>
      <c r="J196" s="102">
        <f>J197+J198+J201+J202+J203</f>
        <v>0</v>
      </c>
      <c r="K196" s="439">
        <f t="shared" ref="K196:L196" si="261">K197+K198+K201+K202+K203</f>
        <v>0</v>
      </c>
      <c r="L196" s="406">
        <f t="shared" si="261"/>
        <v>0</v>
      </c>
      <c r="M196" s="42">
        <f>M197+M198+M201+M202+M203</f>
        <v>0</v>
      </c>
      <c r="N196" s="46">
        <f t="shared" ref="N196:O196" si="262">N197+N198+N201+N202+N203</f>
        <v>0</v>
      </c>
      <c r="O196" s="113">
        <f t="shared" si="262"/>
        <v>0</v>
      </c>
      <c r="P196" s="119"/>
      <c r="R196" s="202"/>
      <c r="S196" s="202"/>
    </row>
    <row r="197" spans="1:19" hidden="1" x14ac:dyDescent="0.25">
      <c r="A197" s="565">
        <v>5110</v>
      </c>
      <c r="B197" s="48" t="s">
        <v>177</v>
      </c>
      <c r="C197" s="49">
        <f t="shared" si="185"/>
        <v>0</v>
      </c>
      <c r="D197" s="225">
        <v>0</v>
      </c>
      <c r="E197" s="51"/>
      <c r="F197" s="281">
        <f>D197+E197</f>
        <v>0</v>
      </c>
      <c r="G197" s="225"/>
      <c r="H197" s="256"/>
      <c r="I197" s="116">
        <f>G197+H197</f>
        <v>0</v>
      </c>
      <c r="J197" s="256"/>
      <c r="K197" s="51"/>
      <c r="L197" s="136">
        <f>J197+K197</f>
        <v>0</v>
      </c>
      <c r="M197" s="316"/>
      <c r="N197" s="51"/>
      <c r="O197" s="116">
        <f>M197+N197</f>
        <v>0</v>
      </c>
      <c r="P197" s="106"/>
      <c r="R197" s="202"/>
      <c r="S197" s="202"/>
    </row>
    <row r="198" spans="1:19"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c r="R198" s="202"/>
      <c r="S198" s="202"/>
    </row>
    <row r="199" spans="1:19" hidden="1" x14ac:dyDescent="0.25">
      <c r="A199" s="38">
        <v>5121</v>
      </c>
      <c r="B199" s="53" t="s">
        <v>179</v>
      </c>
      <c r="C199" s="54">
        <f t="shared" si="185"/>
        <v>0</v>
      </c>
      <c r="D199" s="226">
        <v>0</v>
      </c>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c r="R199" s="202"/>
      <c r="S199" s="202"/>
    </row>
    <row r="200" spans="1:19" ht="24" hidden="1" x14ac:dyDescent="0.25">
      <c r="A200" s="38">
        <v>5129</v>
      </c>
      <c r="B200" s="53" t="s">
        <v>180</v>
      </c>
      <c r="C200" s="54">
        <f t="shared" si="185"/>
        <v>0</v>
      </c>
      <c r="D200" s="226">
        <v>0</v>
      </c>
      <c r="E200" s="56"/>
      <c r="F200" s="143">
        <f t="shared" si="267"/>
        <v>0</v>
      </c>
      <c r="G200" s="226"/>
      <c r="H200" s="257"/>
      <c r="I200" s="110">
        <f t="shared" si="268"/>
        <v>0</v>
      </c>
      <c r="J200" s="257"/>
      <c r="K200" s="56"/>
      <c r="L200" s="132">
        <f t="shared" si="269"/>
        <v>0</v>
      </c>
      <c r="M200" s="317"/>
      <c r="N200" s="56"/>
      <c r="O200" s="110">
        <f t="shared" si="270"/>
        <v>0</v>
      </c>
      <c r="P200" s="107"/>
      <c r="R200" s="202"/>
      <c r="S200" s="202"/>
    </row>
    <row r="201" spans="1:19" hidden="1" x14ac:dyDescent="0.25">
      <c r="A201" s="108">
        <v>5130</v>
      </c>
      <c r="B201" s="53" t="s">
        <v>181</v>
      </c>
      <c r="C201" s="54">
        <f t="shared" si="185"/>
        <v>0</v>
      </c>
      <c r="D201" s="226">
        <v>0</v>
      </c>
      <c r="E201" s="56"/>
      <c r="F201" s="143">
        <f t="shared" si="267"/>
        <v>0</v>
      </c>
      <c r="G201" s="226"/>
      <c r="H201" s="257"/>
      <c r="I201" s="110">
        <f t="shared" si="268"/>
        <v>0</v>
      </c>
      <c r="J201" s="257"/>
      <c r="K201" s="56"/>
      <c r="L201" s="132">
        <f t="shared" si="269"/>
        <v>0</v>
      </c>
      <c r="M201" s="317"/>
      <c r="N201" s="56"/>
      <c r="O201" s="110">
        <f t="shared" si="270"/>
        <v>0</v>
      </c>
      <c r="P201" s="107"/>
      <c r="R201" s="202"/>
      <c r="S201" s="202"/>
    </row>
    <row r="202" spans="1:19" x14ac:dyDescent="0.25">
      <c r="A202" s="108">
        <v>5140</v>
      </c>
      <c r="B202" s="53" t="s">
        <v>182</v>
      </c>
      <c r="C202" s="54">
        <f t="shared" si="185"/>
        <v>6800</v>
      </c>
      <c r="D202" s="226">
        <v>10000</v>
      </c>
      <c r="E202" s="444">
        <v>-3200</v>
      </c>
      <c r="F202" s="401">
        <f t="shared" si="267"/>
        <v>6800</v>
      </c>
      <c r="G202" s="226"/>
      <c r="H202" s="580"/>
      <c r="I202" s="401">
        <f t="shared" si="268"/>
        <v>0</v>
      </c>
      <c r="J202" s="257"/>
      <c r="K202" s="444"/>
      <c r="L202" s="401">
        <f t="shared" si="269"/>
        <v>0</v>
      </c>
      <c r="M202" s="317"/>
      <c r="N202" s="56"/>
      <c r="O202" s="110">
        <f t="shared" si="270"/>
        <v>0</v>
      </c>
      <c r="P202" s="107"/>
      <c r="R202" s="202"/>
      <c r="S202" s="202"/>
    </row>
    <row r="203" spans="1:19" ht="24" hidden="1" x14ac:dyDescent="0.25">
      <c r="A203" s="108">
        <v>5170</v>
      </c>
      <c r="B203" s="53" t="s">
        <v>183</v>
      </c>
      <c r="C203" s="54">
        <f t="shared" si="185"/>
        <v>0</v>
      </c>
      <c r="D203" s="226">
        <v>0</v>
      </c>
      <c r="E203" s="56"/>
      <c r="F203" s="143">
        <f t="shared" si="267"/>
        <v>0</v>
      </c>
      <c r="G203" s="226"/>
      <c r="H203" s="257"/>
      <c r="I203" s="110">
        <f t="shared" si="268"/>
        <v>0</v>
      </c>
      <c r="J203" s="257"/>
      <c r="K203" s="56"/>
      <c r="L203" s="132">
        <f t="shared" si="269"/>
        <v>0</v>
      </c>
      <c r="M203" s="317"/>
      <c r="N203" s="56"/>
      <c r="O203" s="110">
        <f t="shared" si="270"/>
        <v>0</v>
      </c>
      <c r="P203" s="107"/>
      <c r="R203" s="202"/>
      <c r="S203" s="202"/>
    </row>
    <row r="204" spans="1:19" x14ac:dyDescent="0.25">
      <c r="A204" s="41">
        <v>5200</v>
      </c>
      <c r="B204" s="101" t="s">
        <v>184</v>
      </c>
      <c r="C204" s="42">
        <f t="shared" si="185"/>
        <v>27071</v>
      </c>
      <c r="D204" s="224">
        <f>D205+D215+D216+D225+D226+D227+D229</f>
        <v>27071</v>
      </c>
      <c r="E204" s="439">
        <f t="shared" ref="E204:F204" si="271">E205+E215+E216+E225+E226+E227+E229</f>
        <v>0</v>
      </c>
      <c r="F204" s="406">
        <f t="shared" si="271"/>
        <v>27071</v>
      </c>
      <c r="G204" s="224">
        <f>G205+G215+G216+G225+G226+G227+G229</f>
        <v>0</v>
      </c>
      <c r="H204" s="122">
        <f t="shared" ref="H204:I204" si="272">H205+H215+H216+H225+H226+H227+H229</f>
        <v>0</v>
      </c>
      <c r="I204" s="406">
        <f t="shared" si="272"/>
        <v>0</v>
      </c>
      <c r="J204" s="102">
        <f>J205+J215+J216+J225+J226+J227+J229</f>
        <v>0</v>
      </c>
      <c r="K204" s="439">
        <f t="shared" ref="K204:L204" si="273">K205+K215+K216+K225+K226+K227+K229</f>
        <v>0</v>
      </c>
      <c r="L204" s="406">
        <f t="shared" si="273"/>
        <v>0</v>
      </c>
      <c r="M204" s="42">
        <f>M205+M215+M216+M225+M226+M227+M229</f>
        <v>0</v>
      </c>
      <c r="N204" s="46">
        <f t="shared" ref="N204:O204" si="274">N205+N215+N216+N225+N226+N227+N229</f>
        <v>0</v>
      </c>
      <c r="O204" s="113">
        <f t="shared" si="274"/>
        <v>0</v>
      </c>
      <c r="P204" s="119"/>
      <c r="R204" s="202"/>
      <c r="S204" s="202"/>
    </row>
    <row r="205" spans="1:19"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c r="R205" s="202"/>
      <c r="S205" s="202"/>
    </row>
    <row r="206" spans="1:19" hidden="1" x14ac:dyDescent="0.25">
      <c r="A206" s="33">
        <v>5211</v>
      </c>
      <c r="B206" s="48" t="s">
        <v>186</v>
      </c>
      <c r="C206" s="49">
        <f t="shared" si="185"/>
        <v>0</v>
      </c>
      <c r="D206" s="225">
        <v>0</v>
      </c>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c r="R206" s="202"/>
      <c r="S206" s="202"/>
    </row>
    <row r="207" spans="1:19" hidden="1" x14ac:dyDescent="0.25">
      <c r="A207" s="38">
        <v>5212</v>
      </c>
      <c r="B207" s="53" t="s">
        <v>187</v>
      </c>
      <c r="C207" s="54">
        <f t="shared" si="185"/>
        <v>0</v>
      </c>
      <c r="D207" s="226">
        <v>0</v>
      </c>
      <c r="E207" s="56"/>
      <c r="F207" s="143">
        <f t="shared" si="279"/>
        <v>0</v>
      </c>
      <c r="G207" s="226"/>
      <c r="H207" s="257"/>
      <c r="I207" s="110">
        <f t="shared" si="280"/>
        <v>0</v>
      </c>
      <c r="J207" s="257"/>
      <c r="K207" s="56"/>
      <c r="L207" s="132">
        <f t="shared" si="281"/>
        <v>0</v>
      </c>
      <c r="M207" s="317"/>
      <c r="N207" s="56"/>
      <c r="O207" s="110">
        <f t="shared" si="282"/>
        <v>0</v>
      </c>
      <c r="P207" s="107"/>
      <c r="R207" s="202"/>
      <c r="S207" s="202"/>
    </row>
    <row r="208" spans="1:19" hidden="1" x14ac:dyDescent="0.25">
      <c r="A208" s="38">
        <v>5213</v>
      </c>
      <c r="B208" s="53" t="s">
        <v>188</v>
      </c>
      <c r="C208" s="54">
        <f t="shared" si="185"/>
        <v>0</v>
      </c>
      <c r="D208" s="226">
        <v>0</v>
      </c>
      <c r="E208" s="56"/>
      <c r="F208" s="143">
        <f t="shared" si="279"/>
        <v>0</v>
      </c>
      <c r="G208" s="226"/>
      <c r="H208" s="257"/>
      <c r="I208" s="110">
        <f t="shared" si="280"/>
        <v>0</v>
      </c>
      <c r="J208" s="257"/>
      <c r="K208" s="56"/>
      <c r="L208" s="132">
        <f t="shared" si="281"/>
        <v>0</v>
      </c>
      <c r="M208" s="317"/>
      <c r="N208" s="56"/>
      <c r="O208" s="110">
        <f t="shared" si="282"/>
        <v>0</v>
      </c>
      <c r="P208" s="107"/>
      <c r="R208" s="202"/>
      <c r="S208" s="202"/>
    </row>
    <row r="209" spans="1:19" hidden="1" x14ac:dyDescent="0.25">
      <c r="A209" s="38">
        <v>5214</v>
      </c>
      <c r="B209" s="53" t="s">
        <v>189</v>
      </c>
      <c r="C209" s="54">
        <f t="shared" si="185"/>
        <v>0</v>
      </c>
      <c r="D209" s="226">
        <v>0</v>
      </c>
      <c r="E209" s="56"/>
      <c r="F209" s="143">
        <f t="shared" si="279"/>
        <v>0</v>
      </c>
      <c r="G209" s="226"/>
      <c r="H209" s="257"/>
      <c r="I209" s="110">
        <f t="shared" si="280"/>
        <v>0</v>
      </c>
      <c r="J209" s="257"/>
      <c r="K209" s="56"/>
      <c r="L209" s="132">
        <f t="shared" si="281"/>
        <v>0</v>
      </c>
      <c r="M209" s="317"/>
      <c r="N209" s="56"/>
      <c r="O209" s="110">
        <f t="shared" si="282"/>
        <v>0</v>
      </c>
      <c r="P209" s="107"/>
      <c r="R209" s="202"/>
      <c r="S209" s="202"/>
    </row>
    <row r="210" spans="1:19" hidden="1" x14ac:dyDescent="0.25">
      <c r="A210" s="38">
        <v>5215</v>
      </c>
      <c r="B210" s="53" t="s">
        <v>190</v>
      </c>
      <c r="C210" s="54">
        <f t="shared" si="185"/>
        <v>0</v>
      </c>
      <c r="D210" s="226">
        <v>0</v>
      </c>
      <c r="E210" s="56"/>
      <c r="F210" s="143">
        <f t="shared" si="279"/>
        <v>0</v>
      </c>
      <c r="G210" s="226"/>
      <c r="H210" s="257"/>
      <c r="I210" s="110">
        <f t="shared" si="280"/>
        <v>0</v>
      </c>
      <c r="J210" s="257"/>
      <c r="K210" s="56"/>
      <c r="L210" s="132">
        <f t="shared" si="281"/>
        <v>0</v>
      </c>
      <c r="M210" s="317"/>
      <c r="N210" s="56"/>
      <c r="O210" s="110">
        <f t="shared" si="282"/>
        <v>0</v>
      </c>
      <c r="P210" s="107"/>
      <c r="R210" s="202"/>
      <c r="S210" s="202"/>
    </row>
    <row r="211" spans="1:19" ht="14.25" hidden="1" customHeight="1" x14ac:dyDescent="0.25">
      <c r="A211" s="38">
        <v>5216</v>
      </c>
      <c r="B211" s="53" t="s">
        <v>191</v>
      </c>
      <c r="C211" s="54">
        <f t="shared" si="185"/>
        <v>0</v>
      </c>
      <c r="D211" s="226">
        <v>0</v>
      </c>
      <c r="E211" s="56"/>
      <c r="F211" s="143">
        <f t="shared" si="279"/>
        <v>0</v>
      </c>
      <c r="G211" s="226"/>
      <c r="H211" s="257"/>
      <c r="I211" s="110">
        <f t="shared" si="280"/>
        <v>0</v>
      </c>
      <c r="J211" s="257"/>
      <c r="K211" s="56"/>
      <c r="L211" s="132">
        <f t="shared" si="281"/>
        <v>0</v>
      </c>
      <c r="M211" s="317"/>
      <c r="N211" s="56"/>
      <c r="O211" s="110">
        <f t="shared" si="282"/>
        <v>0</v>
      </c>
      <c r="P211" s="107"/>
      <c r="R211" s="202"/>
      <c r="S211" s="202"/>
    </row>
    <row r="212" spans="1:19" hidden="1" x14ac:dyDescent="0.25">
      <c r="A212" s="38">
        <v>5217</v>
      </c>
      <c r="B212" s="53" t="s">
        <v>192</v>
      </c>
      <c r="C212" s="54">
        <f t="shared" si="185"/>
        <v>0</v>
      </c>
      <c r="D212" s="226">
        <v>0</v>
      </c>
      <c r="E212" s="56"/>
      <c r="F212" s="143">
        <f t="shared" si="279"/>
        <v>0</v>
      </c>
      <c r="G212" s="226"/>
      <c r="H212" s="257"/>
      <c r="I212" s="110">
        <f t="shared" si="280"/>
        <v>0</v>
      </c>
      <c r="J212" s="257"/>
      <c r="K212" s="56"/>
      <c r="L212" s="132">
        <f t="shared" si="281"/>
        <v>0</v>
      </c>
      <c r="M212" s="317"/>
      <c r="N212" s="56"/>
      <c r="O212" s="110">
        <f t="shared" si="282"/>
        <v>0</v>
      </c>
      <c r="P212" s="107"/>
      <c r="R212" s="202"/>
      <c r="S212" s="202"/>
    </row>
    <row r="213" spans="1:19" hidden="1" x14ac:dyDescent="0.25">
      <c r="A213" s="38">
        <v>5218</v>
      </c>
      <c r="B213" s="53" t="s">
        <v>193</v>
      </c>
      <c r="C213" s="54">
        <f t="shared" ref="C213:C276" si="283">F213+I213+L213+O213</f>
        <v>0</v>
      </c>
      <c r="D213" s="226">
        <v>0</v>
      </c>
      <c r="E213" s="56"/>
      <c r="F213" s="143">
        <f t="shared" si="279"/>
        <v>0</v>
      </c>
      <c r="G213" s="226"/>
      <c r="H213" s="257"/>
      <c r="I213" s="110">
        <f t="shared" si="280"/>
        <v>0</v>
      </c>
      <c r="J213" s="257"/>
      <c r="K213" s="56"/>
      <c r="L213" s="132">
        <f t="shared" si="281"/>
        <v>0</v>
      </c>
      <c r="M213" s="317"/>
      <c r="N213" s="56"/>
      <c r="O213" s="110">
        <f t="shared" si="282"/>
        <v>0</v>
      </c>
      <c r="P213" s="107"/>
      <c r="R213" s="202"/>
      <c r="S213" s="202"/>
    </row>
    <row r="214" spans="1:19" hidden="1" x14ac:dyDescent="0.25">
      <c r="A214" s="38">
        <v>5219</v>
      </c>
      <c r="B214" s="53" t="s">
        <v>194</v>
      </c>
      <c r="C214" s="54">
        <f t="shared" si="283"/>
        <v>0</v>
      </c>
      <c r="D214" s="226">
        <v>0</v>
      </c>
      <c r="E214" s="56"/>
      <c r="F214" s="143">
        <f t="shared" si="279"/>
        <v>0</v>
      </c>
      <c r="G214" s="226"/>
      <c r="H214" s="257"/>
      <c r="I214" s="110">
        <f t="shared" si="280"/>
        <v>0</v>
      </c>
      <c r="J214" s="257"/>
      <c r="K214" s="56"/>
      <c r="L214" s="132">
        <f t="shared" si="281"/>
        <v>0</v>
      </c>
      <c r="M214" s="317"/>
      <c r="N214" s="56"/>
      <c r="O214" s="110">
        <f t="shared" si="282"/>
        <v>0</v>
      </c>
      <c r="P214" s="107"/>
      <c r="R214" s="202"/>
      <c r="S214" s="202"/>
    </row>
    <row r="215" spans="1:19" ht="13.5" hidden="1" customHeight="1" x14ac:dyDescent="0.25">
      <c r="A215" s="108">
        <v>5220</v>
      </c>
      <c r="B215" s="53" t="s">
        <v>195</v>
      </c>
      <c r="C215" s="54">
        <f t="shared" si="283"/>
        <v>0</v>
      </c>
      <c r="D215" s="226">
        <v>0</v>
      </c>
      <c r="E215" s="56"/>
      <c r="F215" s="143">
        <f t="shared" si="279"/>
        <v>0</v>
      </c>
      <c r="G215" s="226"/>
      <c r="H215" s="257"/>
      <c r="I215" s="110">
        <f t="shared" si="280"/>
        <v>0</v>
      </c>
      <c r="J215" s="257"/>
      <c r="K215" s="56"/>
      <c r="L215" s="132">
        <f t="shared" si="281"/>
        <v>0</v>
      </c>
      <c r="M215" s="317"/>
      <c r="N215" s="56"/>
      <c r="O215" s="110">
        <f t="shared" si="282"/>
        <v>0</v>
      </c>
      <c r="P215" s="107"/>
      <c r="R215" s="202"/>
      <c r="S215" s="202"/>
    </row>
    <row r="216" spans="1:19"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107"/>
      <c r="R216" s="202"/>
      <c r="S216" s="202"/>
    </row>
    <row r="217" spans="1:19" hidden="1" x14ac:dyDescent="0.25">
      <c r="A217" s="38">
        <v>5231</v>
      </c>
      <c r="B217" s="53" t="s">
        <v>197</v>
      </c>
      <c r="C217" s="54">
        <f t="shared" si="283"/>
        <v>0</v>
      </c>
      <c r="D217" s="226">
        <v>0</v>
      </c>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c r="R217" s="202"/>
      <c r="S217" s="202"/>
    </row>
    <row r="218" spans="1:19" hidden="1" x14ac:dyDescent="0.25">
      <c r="A218" s="38">
        <v>5232</v>
      </c>
      <c r="B218" s="53" t="s">
        <v>198</v>
      </c>
      <c r="C218" s="54">
        <f t="shared" si="283"/>
        <v>0</v>
      </c>
      <c r="D218" s="226">
        <v>0</v>
      </c>
      <c r="E218" s="56"/>
      <c r="F218" s="143">
        <f t="shared" si="288"/>
        <v>0</v>
      </c>
      <c r="G218" s="226"/>
      <c r="H218" s="257"/>
      <c r="I218" s="110">
        <f t="shared" si="289"/>
        <v>0</v>
      </c>
      <c r="J218" s="257"/>
      <c r="K218" s="56"/>
      <c r="L218" s="132">
        <f t="shared" si="290"/>
        <v>0</v>
      </c>
      <c r="M218" s="317"/>
      <c r="N218" s="56"/>
      <c r="O218" s="110">
        <f t="shared" si="291"/>
        <v>0</v>
      </c>
      <c r="P218" s="107"/>
      <c r="R218" s="202"/>
      <c r="S218" s="202"/>
    </row>
    <row r="219" spans="1:19" hidden="1" x14ac:dyDescent="0.25">
      <c r="A219" s="38">
        <v>5233</v>
      </c>
      <c r="B219" s="53" t="s">
        <v>199</v>
      </c>
      <c r="C219" s="54">
        <f t="shared" si="283"/>
        <v>0</v>
      </c>
      <c r="D219" s="226">
        <v>0</v>
      </c>
      <c r="E219" s="56"/>
      <c r="F219" s="143">
        <f t="shared" si="288"/>
        <v>0</v>
      </c>
      <c r="G219" s="226"/>
      <c r="H219" s="257"/>
      <c r="I219" s="110">
        <f t="shared" si="289"/>
        <v>0</v>
      </c>
      <c r="J219" s="257"/>
      <c r="K219" s="56"/>
      <c r="L219" s="132">
        <f t="shared" si="290"/>
        <v>0</v>
      </c>
      <c r="M219" s="317"/>
      <c r="N219" s="56"/>
      <c r="O219" s="110">
        <f t="shared" si="291"/>
        <v>0</v>
      </c>
      <c r="P219" s="107"/>
      <c r="R219" s="202"/>
      <c r="S219" s="202"/>
    </row>
    <row r="220" spans="1:19" ht="24" hidden="1" x14ac:dyDescent="0.25">
      <c r="A220" s="38">
        <v>5234</v>
      </c>
      <c r="B220" s="53" t="s">
        <v>200</v>
      </c>
      <c r="C220" s="54">
        <f t="shared" si="283"/>
        <v>0</v>
      </c>
      <c r="D220" s="226">
        <v>0</v>
      </c>
      <c r="E220" s="56"/>
      <c r="F220" s="143">
        <f t="shared" si="288"/>
        <v>0</v>
      </c>
      <c r="G220" s="226"/>
      <c r="H220" s="257"/>
      <c r="I220" s="110">
        <f t="shared" si="289"/>
        <v>0</v>
      </c>
      <c r="J220" s="257"/>
      <c r="K220" s="56"/>
      <c r="L220" s="132">
        <f t="shared" si="290"/>
        <v>0</v>
      </c>
      <c r="M220" s="317"/>
      <c r="N220" s="56"/>
      <c r="O220" s="110">
        <f t="shared" si="291"/>
        <v>0</v>
      </c>
      <c r="P220" s="107"/>
      <c r="R220" s="202"/>
      <c r="S220" s="202"/>
    </row>
    <row r="221" spans="1:19" ht="14.25" hidden="1" customHeight="1" x14ac:dyDescent="0.25">
      <c r="A221" s="38">
        <v>5236</v>
      </c>
      <c r="B221" s="53" t="s">
        <v>201</v>
      </c>
      <c r="C221" s="54">
        <f t="shared" si="283"/>
        <v>0</v>
      </c>
      <c r="D221" s="226">
        <v>0</v>
      </c>
      <c r="E221" s="56"/>
      <c r="F221" s="143">
        <f t="shared" si="288"/>
        <v>0</v>
      </c>
      <c r="G221" s="226"/>
      <c r="H221" s="257"/>
      <c r="I221" s="110">
        <f t="shared" si="289"/>
        <v>0</v>
      </c>
      <c r="J221" s="257"/>
      <c r="K221" s="56"/>
      <c r="L221" s="132">
        <f t="shared" si="290"/>
        <v>0</v>
      </c>
      <c r="M221" s="317"/>
      <c r="N221" s="56"/>
      <c r="O221" s="110">
        <f t="shared" si="291"/>
        <v>0</v>
      </c>
      <c r="P221" s="107"/>
      <c r="R221" s="202"/>
      <c r="S221" s="202"/>
    </row>
    <row r="222" spans="1:19" ht="14.25" hidden="1" customHeight="1" x14ac:dyDescent="0.25">
      <c r="A222" s="38">
        <v>5237</v>
      </c>
      <c r="B222" s="53" t="s">
        <v>202</v>
      </c>
      <c r="C222" s="54">
        <f t="shared" si="283"/>
        <v>0</v>
      </c>
      <c r="D222" s="226">
        <v>0</v>
      </c>
      <c r="E222" s="56"/>
      <c r="F222" s="143">
        <f t="shared" si="288"/>
        <v>0</v>
      </c>
      <c r="G222" s="226"/>
      <c r="H222" s="257"/>
      <c r="I222" s="110">
        <f t="shared" si="289"/>
        <v>0</v>
      </c>
      <c r="J222" s="257"/>
      <c r="K222" s="56"/>
      <c r="L222" s="132">
        <f t="shared" si="290"/>
        <v>0</v>
      </c>
      <c r="M222" s="317"/>
      <c r="N222" s="56"/>
      <c r="O222" s="110">
        <f t="shared" si="291"/>
        <v>0</v>
      </c>
      <c r="P222" s="107"/>
      <c r="R222" s="202"/>
      <c r="S222" s="202"/>
    </row>
    <row r="223" spans="1:19" ht="24" hidden="1" x14ac:dyDescent="0.25">
      <c r="A223" s="38">
        <v>5238</v>
      </c>
      <c r="B223" s="53" t="s">
        <v>203</v>
      </c>
      <c r="C223" s="54">
        <f t="shared" si="283"/>
        <v>0</v>
      </c>
      <c r="D223" s="226">
        <v>0</v>
      </c>
      <c r="E223" s="56"/>
      <c r="F223" s="143">
        <f t="shared" si="288"/>
        <v>0</v>
      </c>
      <c r="G223" s="226"/>
      <c r="H223" s="257"/>
      <c r="I223" s="110">
        <f t="shared" si="289"/>
        <v>0</v>
      </c>
      <c r="J223" s="257"/>
      <c r="K223" s="56"/>
      <c r="L223" s="132">
        <f t="shared" si="290"/>
        <v>0</v>
      </c>
      <c r="M223" s="317"/>
      <c r="N223" s="56"/>
      <c r="O223" s="110">
        <f t="shared" si="291"/>
        <v>0</v>
      </c>
      <c r="P223" s="107"/>
      <c r="R223" s="202"/>
      <c r="S223" s="202"/>
    </row>
    <row r="224" spans="1:19" ht="24" hidden="1" x14ac:dyDescent="0.25">
      <c r="A224" s="38">
        <v>5239</v>
      </c>
      <c r="B224" s="53" t="s">
        <v>204</v>
      </c>
      <c r="C224" s="54">
        <f t="shared" si="283"/>
        <v>0</v>
      </c>
      <c r="D224" s="226">
        <v>0</v>
      </c>
      <c r="E224" s="56"/>
      <c r="F224" s="143">
        <f t="shared" si="288"/>
        <v>0</v>
      </c>
      <c r="G224" s="226"/>
      <c r="H224" s="257"/>
      <c r="I224" s="110">
        <f t="shared" si="289"/>
        <v>0</v>
      </c>
      <c r="J224" s="257"/>
      <c r="K224" s="56"/>
      <c r="L224" s="132">
        <f t="shared" si="290"/>
        <v>0</v>
      </c>
      <c r="M224" s="317"/>
      <c r="N224" s="56"/>
      <c r="O224" s="110">
        <f t="shared" si="291"/>
        <v>0</v>
      </c>
      <c r="P224" s="107"/>
      <c r="R224" s="202"/>
      <c r="S224" s="202"/>
    </row>
    <row r="225" spans="1:19" ht="24" x14ac:dyDescent="0.25">
      <c r="A225" s="108">
        <v>5240</v>
      </c>
      <c r="B225" s="53" t="s">
        <v>205</v>
      </c>
      <c r="C225" s="54">
        <f t="shared" si="283"/>
        <v>27071</v>
      </c>
      <c r="D225" s="226">
        <v>27071</v>
      </c>
      <c r="E225" s="444"/>
      <c r="F225" s="401">
        <f t="shared" si="288"/>
        <v>27071</v>
      </c>
      <c r="G225" s="226"/>
      <c r="H225" s="580"/>
      <c r="I225" s="401">
        <f t="shared" si="289"/>
        <v>0</v>
      </c>
      <c r="J225" s="257"/>
      <c r="K225" s="444"/>
      <c r="L225" s="401">
        <f t="shared" si="290"/>
        <v>0</v>
      </c>
      <c r="M225" s="317"/>
      <c r="N225" s="56"/>
      <c r="O225" s="110">
        <f t="shared" si="291"/>
        <v>0</v>
      </c>
      <c r="P225" s="107"/>
      <c r="R225" s="202"/>
      <c r="S225" s="202"/>
    </row>
    <row r="226" spans="1:19" hidden="1" x14ac:dyDescent="0.25">
      <c r="A226" s="108">
        <v>5250</v>
      </c>
      <c r="B226" s="53" t="s">
        <v>206</v>
      </c>
      <c r="C226" s="54">
        <f t="shared" si="283"/>
        <v>0</v>
      </c>
      <c r="D226" s="226">
        <v>0</v>
      </c>
      <c r="E226" s="56"/>
      <c r="F226" s="143">
        <f t="shared" si="288"/>
        <v>0</v>
      </c>
      <c r="G226" s="226"/>
      <c r="H226" s="257"/>
      <c r="I226" s="110">
        <f t="shared" si="289"/>
        <v>0</v>
      </c>
      <c r="J226" s="257"/>
      <c r="K226" s="56"/>
      <c r="L226" s="132">
        <f t="shared" si="290"/>
        <v>0</v>
      </c>
      <c r="M226" s="317"/>
      <c r="N226" s="56"/>
      <c r="O226" s="110">
        <f t="shared" si="291"/>
        <v>0</v>
      </c>
      <c r="P226" s="107"/>
      <c r="R226" s="202"/>
      <c r="S226" s="202"/>
    </row>
    <row r="227" spans="1:19"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c r="R227" s="202"/>
      <c r="S227" s="202"/>
    </row>
    <row r="228" spans="1:19" ht="24" hidden="1" x14ac:dyDescent="0.25">
      <c r="A228" s="38">
        <v>5269</v>
      </c>
      <c r="B228" s="53" t="s">
        <v>208</v>
      </c>
      <c r="C228" s="54">
        <f t="shared" si="283"/>
        <v>0</v>
      </c>
      <c r="D228" s="226">
        <v>0</v>
      </c>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c r="R228" s="202"/>
      <c r="S228" s="202"/>
    </row>
    <row r="229" spans="1:19" ht="24" hidden="1" x14ac:dyDescent="0.25">
      <c r="A229" s="103">
        <v>5270</v>
      </c>
      <c r="B229" s="74" t="s">
        <v>209</v>
      </c>
      <c r="C229" s="80">
        <f t="shared" si="283"/>
        <v>0</v>
      </c>
      <c r="D229" s="228">
        <v>0</v>
      </c>
      <c r="E229" s="111"/>
      <c r="F229" s="280">
        <f t="shared" si="296"/>
        <v>0</v>
      </c>
      <c r="G229" s="228"/>
      <c r="H229" s="258"/>
      <c r="I229" s="105">
        <f t="shared" si="297"/>
        <v>0</v>
      </c>
      <c r="J229" s="258"/>
      <c r="K229" s="111"/>
      <c r="L229" s="133">
        <f t="shared" si="298"/>
        <v>0</v>
      </c>
      <c r="M229" s="318"/>
      <c r="N229" s="111"/>
      <c r="O229" s="105">
        <f t="shared" si="299"/>
        <v>0</v>
      </c>
      <c r="P229" s="112"/>
      <c r="R229" s="202"/>
      <c r="S229" s="202"/>
    </row>
    <row r="230" spans="1:19" x14ac:dyDescent="0.25">
      <c r="A230" s="97">
        <v>6000</v>
      </c>
      <c r="B230" s="97" t="s">
        <v>210</v>
      </c>
      <c r="C230" s="98">
        <f t="shared" si="283"/>
        <v>5806</v>
      </c>
      <c r="D230" s="223">
        <f>D231+D251+D259</f>
        <v>5806</v>
      </c>
      <c r="E230" s="437">
        <f t="shared" ref="E230:F230" si="300">E231+E251+E259</f>
        <v>0</v>
      </c>
      <c r="F230" s="438">
        <f t="shared" si="300"/>
        <v>5806</v>
      </c>
      <c r="G230" s="223">
        <f>G231+G251+G259</f>
        <v>0</v>
      </c>
      <c r="H230" s="134">
        <f t="shared" ref="H230:I230" si="301">H231+H251+H259</f>
        <v>0</v>
      </c>
      <c r="I230" s="438">
        <f t="shared" si="301"/>
        <v>0</v>
      </c>
      <c r="J230" s="255">
        <f>J231+J251+J259</f>
        <v>0</v>
      </c>
      <c r="K230" s="437">
        <f t="shared" ref="K230:L230" si="302">K231+K251+K259</f>
        <v>0</v>
      </c>
      <c r="L230" s="438">
        <f t="shared" si="302"/>
        <v>0</v>
      </c>
      <c r="M230" s="98">
        <f>M231+M251+M259</f>
        <v>0</v>
      </c>
      <c r="N230" s="99">
        <f t="shared" ref="N230:O230" si="303">N231+N251+N259</f>
        <v>0</v>
      </c>
      <c r="O230" s="100">
        <f t="shared" si="303"/>
        <v>0</v>
      </c>
      <c r="P230" s="339"/>
      <c r="R230" s="202"/>
      <c r="S230" s="202"/>
    </row>
    <row r="231" spans="1:19"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c r="R231" s="202"/>
      <c r="S231" s="202"/>
    </row>
    <row r="232" spans="1:19" ht="24" hidden="1" x14ac:dyDescent="0.25">
      <c r="A232" s="565">
        <v>6220</v>
      </c>
      <c r="B232" s="48" t="s">
        <v>212</v>
      </c>
      <c r="C232" s="49">
        <f t="shared" si="283"/>
        <v>0</v>
      </c>
      <c r="D232" s="225">
        <v>0</v>
      </c>
      <c r="E232" s="51"/>
      <c r="F232" s="281">
        <f>D232+E232</f>
        <v>0</v>
      </c>
      <c r="G232" s="225"/>
      <c r="H232" s="256"/>
      <c r="I232" s="116">
        <f>G232+H232</f>
        <v>0</v>
      </c>
      <c r="J232" s="256"/>
      <c r="K232" s="51"/>
      <c r="L232" s="136">
        <f>J232+K232</f>
        <v>0</v>
      </c>
      <c r="M232" s="316"/>
      <c r="N232" s="51"/>
      <c r="O232" s="116">
        <f>M232+N232</f>
        <v>0</v>
      </c>
      <c r="P232" s="106"/>
      <c r="R232" s="202"/>
      <c r="S232" s="202"/>
    </row>
    <row r="233" spans="1:19"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c r="R233" s="202"/>
      <c r="S233" s="202"/>
    </row>
    <row r="234" spans="1:19" ht="24" hidden="1" x14ac:dyDescent="0.25">
      <c r="A234" s="38">
        <v>6239</v>
      </c>
      <c r="B234" s="48" t="s">
        <v>214</v>
      </c>
      <c r="C234" s="54">
        <f t="shared" si="283"/>
        <v>0</v>
      </c>
      <c r="D234" s="225">
        <v>0</v>
      </c>
      <c r="E234" s="51"/>
      <c r="F234" s="281">
        <f>D234+E234</f>
        <v>0</v>
      </c>
      <c r="G234" s="225"/>
      <c r="H234" s="256"/>
      <c r="I234" s="116">
        <f>G234+H234</f>
        <v>0</v>
      </c>
      <c r="J234" s="256"/>
      <c r="K234" s="51"/>
      <c r="L234" s="136">
        <f>J234+K234</f>
        <v>0</v>
      </c>
      <c r="M234" s="316"/>
      <c r="N234" s="51"/>
      <c r="O234" s="116">
        <f>M234+N234</f>
        <v>0</v>
      </c>
      <c r="P234" s="106"/>
      <c r="R234" s="202"/>
      <c r="S234" s="202"/>
    </row>
    <row r="235" spans="1:19"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c r="R235" s="202"/>
      <c r="S235" s="202"/>
    </row>
    <row r="236" spans="1:19" hidden="1" x14ac:dyDescent="0.25">
      <c r="A236" s="38">
        <v>6241</v>
      </c>
      <c r="B236" s="53" t="s">
        <v>216</v>
      </c>
      <c r="C236" s="54">
        <f t="shared" si="283"/>
        <v>0</v>
      </c>
      <c r="D236" s="226">
        <v>0</v>
      </c>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c r="R236" s="202"/>
      <c r="S236" s="202"/>
    </row>
    <row r="237" spans="1:19" hidden="1" x14ac:dyDescent="0.25">
      <c r="A237" s="38">
        <v>6242</v>
      </c>
      <c r="B237" s="53" t="s">
        <v>217</v>
      </c>
      <c r="C237" s="54">
        <f t="shared" si="283"/>
        <v>0</v>
      </c>
      <c r="D237" s="226">
        <v>0</v>
      </c>
      <c r="E237" s="56"/>
      <c r="F237" s="143">
        <f t="shared" si="313"/>
        <v>0</v>
      </c>
      <c r="G237" s="226"/>
      <c r="H237" s="257"/>
      <c r="I237" s="110">
        <f t="shared" si="314"/>
        <v>0</v>
      </c>
      <c r="J237" s="257"/>
      <c r="K237" s="56"/>
      <c r="L237" s="132">
        <f t="shared" si="315"/>
        <v>0</v>
      </c>
      <c r="M237" s="317"/>
      <c r="N237" s="56"/>
      <c r="O237" s="110">
        <f t="shared" si="316"/>
        <v>0</v>
      </c>
      <c r="P237" s="107"/>
      <c r="R237" s="202"/>
      <c r="S237" s="202"/>
    </row>
    <row r="238" spans="1:19"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c r="R238" s="202"/>
      <c r="S238" s="202"/>
    </row>
    <row r="239" spans="1:19" ht="14.25" hidden="1" customHeight="1" x14ac:dyDescent="0.25">
      <c r="A239" s="38">
        <v>6252</v>
      </c>
      <c r="B239" s="53" t="s">
        <v>219</v>
      </c>
      <c r="C239" s="54">
        <f t="shared" si="283"/>
        <v>0</v>
      </c>
      <c r="D239" s="226">
        <v>0</v>
      </c>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c r="R239" s="202"/>
      <c r="S239" s="202"/>
    </row>
    <row r="240" spans="1:19" ht="14.25" hidden="1" customHeight="1" x14ac:dyDescent="0.25">
      <c r="A240" s="38">
        <v>6253</v>
      </c>
      <c r="B240" s="53" t="s">
        <v>220</v>
      </c>
      <c r="C240" s="54">
        <f t="shared" si="283"/>
        <v>0</v>
      </c>
      <c r="D240" s="226">
        <v>0</v>
      </c>
      <c r="E240" s="56"/>
      <c r="F240" s="143">
        <f t="shared" si="321"/>
        <v>0</v>
      </c>
      <c r="G240" s="226"/>
      <c r="H240" s="257"/>
      <c r="I240" s="110">
        <f t="shared" si="322"/>
        <v>0</v>
      </c>
      <c r="J240" s="257"/>
      <c r="K240" s="56"/>
      <c r="L240" s="132">
        <f t="shared" si="323"/>
        <v>0</v>
      </c>
      <c r="M240" s="317"/>
      <c r="N240" s="56"/>
      <c r="O240" s="110">
        <f t="shared" si="324"/>
        <v>0</v>
      </c>
      <c r="P240" s="107"/>
      <c r="R240" s="202"/>
      <c r="S240" s="202"/>
    </row>
    <row r="241" spans="1:19" ht="24" hidden="1" x14ac:dyDescent="0.25">
      <c r="A241" s="38">
        <v>6254</v>
      </c>
      <c r="B241" s="53" t="s">
        <v>221</v>
      </c>
      <c r="C241" s="54">
        <f t="shared" si="283"/>
        <v>0</v>
      </c>
      <c r="D241" s="226">
        <v>0</v>
      </c>
      <c r="E241" s="56"/>
      <c r="F241" s="143">
        <f t="shared" si="321"/>
        <v>0</v>
      </c>
      <c r="G241" s="226"/>
      <c r="H241" s="257"/>
      <c r="I241" s="110">
        <f t="shared" si="322"/>
        <v>0</v>
      </c>
      <c r="J241" s="257"/>
      <c r="K241" s="56"/>
      <c r="L241" s="132">
        <f t="shared" si="323"/>
        <v>0</v>
      </c>
      <c r="M241" s="317"/>
      <c r="N241" s="56"/>
      <c r="O241" s="110">
        <f t="shared" si="324"/>
        <v>0</v>
      </c>
      <c r="P241" s="107"/>
      <c r="R241" s="202"/>
      <c r="S241" s="202"/>
    </row>
    <row r="242" spans="1:19" ht="24" hidden="1" x14ac:dyDescent="0.25">
      <c r="A242" s="38">
        <v>6255</v>
      </c>
      <c r="B242" s="53" t="s">
        <v>222</v>
      </c>
      <c r="C242" s="54">
        <f t="shared" si="283"/>
        <v>0</v>
      </c>
      <c r="D242" s="226">
        <v>0</v>
      </c>
      <c r="E242" s="56"/>
      <c r="F242" s="143">
        <f t="shared" si="321"/>
        <v>0</v>
      </c>
      <c r="G242" s="226"/>
      <c r="H242" s="257"/>
      <c r="I242" s="110">
        <f t="shared" si="322"/>
        <v>0</v>
      </c>
      <c r="J242" s="257"/>
      <c r="K242" s="56"/>
      <c r="L242" s="132">
        <f t="shared" si="323"/>
        <v>0</v>
      </c>
      <c r="M242" s="317"/>
      <c r="N242" s="56"/>
      <c r="O242" s="110">
        <f t="shared" si="324"/>
        <v>0</v>
      </c>
      <c r="P242" s="107"/>
      <c r="R242" s="202"/>
      <c r="S242" s="202"/>
    </row>
    <row r="243" spans="1:19" hidden="1" x14ac:dyDescent="0.25">
      <c r="A243" s="38">
        <v>6259</v>
      </c>
      <c r="B243" s="53" t="s">
        <v>223</v>
      </c>
      <c r="C243" s="54">
        <f t="shared" si="283"/>
        <v>0</v>
      </c>
      <c r="D243" s="226">
        <v>0</v>
      </c>
      <c r="E243" s="56"/>
      <c r="F243" s="143">
        <f t="shared" si="321"/>
        <v>0</v>
      </c>
      <c r="G243" s="226"/>
      <c r="H243" s="257"/>
      <c r="I243" s="110">
        <f t="shared" si="322"/>
        <v>0</v>
      </c>
      <c r="J243" s="257"/>
      <c r="K243" s="56"/>
      <c r="L243" s="132">
        <f t="shared" si="323"/>
        <v>0</v>
      </c>
      <c r="M243" s="317"/>
      <c r="N243" s="56"/>
      <c r="O243" s="110">
        <f t="shared" si="324"/>
        <v>0</v>
      </c>
      <c r="P243" s="107"/>
      <c r="R243" s="202"/>
      <c r="S243" s="202"/>
    </row>
    <row r="244" spans="1:19" ht="24" hidden="1" x14ac:dyDescent="0.25">
      <c r="A244" s="108">
        <v>6260</v>
      </c>
      <c r="B244" s="53" t="s">
        <v>224</v>
      </c>
      <c r="C244" s="54">
        <f t="shared" si="283"/>
        <v>0</v>
      </c>
      <c r="D244" s="226">
        <v>0</v>
      </c>
      <c r="E244" s="56"/>
      <c r="F244" s="143">
        <f t="shared" si="321"/>
        <v>0</v>
      </c>
      <c r="G244" s="226"/>
      <c r="H244" s="257"/>
      <c r="I244" s="110">
        <f t="shared" si="322"/>
        <v>0</v>
      </c>
      <c r="J244" s="257"/>
      <c r="K244" s="56"/>
      <c r="L244" s="132">
        <f t="shared" si="323"/>
        <v>0</v>
      </c>
      <c r="M244" s="317"/>
      <c r="N244" s="56"/>
      <c r="O244" s="110">
        <f t="shared" si="324"/>
        <v>0</v>
      </c>
      <c r="P244" s="107"/>
      <c r="R244" s="202"/>
      <c r="S244" s="202"/>
    </row>
    <row r="245" spans="1:19" hidden="1" x14ac:dyDescent="0.25">
      <c r="A245" s="108">
        <v>6270</v>
      </c>
      <c r="B245" s="53" t="s">
        <v>225</v>
      </c>
      <c r="C245" s="54">
        <f t="shared" si="283"/>
        <v>0</v>
      </c>
      <c r="D245" s="226">
        <v>0</v>
      </c>
      <c r="E245" s="56"/>
      <c r="F245" s="143">
        <f t="shared" si="321"/>
        <v>0</v>
      </c>
      <c r="G245" s="226"/>
      <c r="H245" s="257"/>
      <c r="I245" s="110">
        <f t="shared" si="322"/>
        <v>0</v>
      </c>
      <c r="J245" s="257"/>
      <c r="K245" s="56"/>
      <c r="L245" s="132">
        <f t="shared" si="323"/>
        <v>0</v>
      </c>
      <c r="M245" s="317"/>
      <c r="N245" s="56"/>
      <c r="O245" s="110">
        <f t="shared" si="324"/>
        <v>0</v>
      </c>
      <c r="P245" s="107"/>
      <c r="R245" s="202"/>
      <c r="S245" s="202"/>
    </row>
    <row r="246" spans="1:19"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c r="R246" s="202"/>
      <c r="S246" s="202"/>
    </row>
    <row r="247" spans="1:19" hidden="1" x14ac:dyDescent="0.25">
      <c r="A247" s="38">
        <v>6291</v>
      </c>
      <c r="B247" s="53" t="s">
        <v>227</v>
      </c>
      <c r="C247" s="54">
        <f t="shared" si="283"/>
        <v>0</v>
      </c>
      <c r="D247" s="226">
        <v>0</v>
      </c>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c r="R247" s="202"/>
      <c r="S247" s="202"/>
    </row>
    <row r="248" spans="1:19" hidden="1" x14ac:dyDescent="0.25">
      <c r="A248" s="38">
        <v>6292</v>
      </c>
      <c r="B248" s="53" t="s">
        <v>228</v>
      </c>
      <c r="C248" s="54">
        <f t="shared" si="283"/>
        <v>0</v>
      </c>
      <c r="D248" s="226">
        <v>0</v>
      </c>
      <c r="E248" s="56"/>
      <c r="F248" s="143">
        <f t="shared" si="326"/>
        <v>0</v>
      </c>
      <c r="G248" s="226"/>
      <c r="H248" s="257"/>
      <c r="I248" s="110">
        <f t="shared" si="327"/>
        <v>0</v>
      </c>
      <c r="J248" s="257"/>
      <c r="K248" s="56"/>
      <c r="L248" s="132">
        <f t="shared" si="328"/>
        <v>0</v>
      </c>
      <c r="M248" s="317"/>
      <c r="N248" s="56"/>
      <c r="O248" s="110">
        <f t="shared" si="329"/>
        <v>0</v>
      </c>
      <c r="P248" s="107"/>
      <c r="R248" s="202"/>
      <c r="S248" s="202"/>
    </row>
    <row r="249" spans="1:19" ht="72" hidden="1" x14ac:dyDescent="0.25">
      <c r="A249" s="38">
        <v>6296</v>
      </c>
      <c r="B249" s="53" t="s">
        <v>229</v>
      </c>
      <c r="C249" s="54">
        <f t="shared" si="283"/>
        <v>0</v>
      </c>
      <c r="D249" s="226">
        <v>0</v>
      </c>
      <c r="E249" s="56"/>
      <c r="F249" s="143">
        <f t="shared" si="326"/>
        <v>0</v>
      </c>
      <c r="G249" s="226"/>
      <c r="H249" s="257"/>
      <c r="I249" s="110">
        <f t="shared" si="327"/>
        <v>0</v>
      </c>
      <c r="J249" s="257"/>
      <c r="K249" s="56"/>
      <c r="L249" s="132">
        <f t="shared" si="328"/>
        <v>0</v>
      </c>
      <c r="M249" s="317"/>
      <c r="N249" s="56"/>
      <c r="O249" s="110">
        <f t="shared" si="329"/>
        <v>0</v>
      </c>
      <c r="P249" s="107"/>
      <c r="R249" s="202"/>
      <c r="S249" s="202"/>
    </row>
    <row r="250" spans="1:19" ht="39.75" hidden="1" customHeight="1" x14ac:dyDescent="0.25">
      <c r="A250" s="38">
        <v>6299</v>
      </c>
      <c r="B250" s="53" t="s">
        <v>230</v>
      </c>
      <c r="C250" s="54">
        <f t="shared" si="283"/>
        <v>0</v>
      </c>
      <c r="D250" s="226">
        <v>0</v>
      </c>
      <c r="E250" s="56"/>
      <c r="F250" s="143">
        <f t="shared" si="326"/>
        <v>0</v>
      </c>
      <c r="G250" s="226"/>
      <c r="H250" s="257"/>
      <c r="I250" s="110">
        <f t="shared" si="327"/>
        <v>0</v>
      </c>
      <c r="J250" s="257"/>
      <c r="K250" s="56"/>
      <c r="L250" s="132">
        <f t="shared" si="328"/>
        <v>0</v>
      </c>
      <c r="M250" s="317"/>
      <c r="N250" s="56"/>
      <c r="O250" s="110">
        <f t="shared" si="329"/>
        <v>0</v>
      </c>
      <c r="P250" s="107"/>
      <c r="R250" s="202"/>
      <c r="S250" s="202"/>
    </row>
    <row r="251" spans="1:19"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c r="R251" s="202"/>
      <c r="S251" s="202"/>
    </row>
    <row r="252" spans="1:19"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c r="R252" s="202"/>
      <c r="S252" s="202"/>
    </row>
    <row r="253" spans="1:19" hidden="1" x14ac:dyDescent="0.25">
      <c r="A253" s="38">
        <v>6322</v>
      </c>
      <c r="B253" s="53" t="s">
        <v>232</v>
      </c>
      <c r="C253" s="54">
        <f t="shared" si="283"/>
        <v>0</v>
      </c>
      <c r="D253" s="226">
        <v>0</v>
      </c>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c r="R253" s="202"/>
      <c r="S253" s="202"/>
    </row>
    <row r="254" spans="1:19" ht="24" hidden="1" x14ac:dyDescent="0.25">
      <c r="A254" s="38">
        <v>6323</v>
      </c>
      <c r="B254" s="53" t="s">
        <v>233</v>
      </c>
      <c r="C254" s="54">
        <f t="shared" si="283"/>
        <v>0</v>
      </c>
      <c r="D254" s="226">
        <v>0</v>
      </c>
      <c r="E254" s="56"/>
      <c r="F254" s="143">
        <f t="shared" si="332"/>
        <v>0</v>
      </c>
      <c r="G254" s="226"/>
      <c r="H254" s="257"/>
      <c r="I254" s="110">
        <f t="shared" si="333"/>
        <v>0</v>
      </c>
      <c r="J254" s="257"/>
      <c r="K254" s="56"/>
      <c r="L254" s="132">
        <f t="shared" si="334"/>
        <v>0</v>
      </c>
      <c r="M254" s="317"/>
      <c r="N254" s="56"/>
      <c r="O254" s="110">
        <f t="shared" si="335"/>
        <v>0</v>
      </c>
      <c r="P254" s="107"/>
      <c r="R254" s="202"/>
      <c r="S254" s="202"/>
    </row>
    <row r="255" spans="1:19" ht="24" hidden="1" x14ac:dyDescent="0.25">
      <c r="A255" s="38">
        <v>6324</v>
      </c>
      <c r="B255" s="53" t="s">
        <v>287</v>
      </c>
      <c r="C255" s="54">
        <f t="shared" si="283"/>
        <v>0</v>
      </c>
      <c r="D255" s="226">
        <v>0</v>
      </c>
      <c r="E255" s="56"/>
      <c r="F255" s="143">
        <f t="shared" si="332"/>
        <v>0</v>
      </c>
      <c r="G255" s="226"/>
      <c r="H255" s="257"/>
      <c r="I255" s="110">
        <f t="shared" si="333"/>
        <v>0</v>
      </c>
      <c r="J255" s="257"/>
      <c r="K255" s="56"/>
      <c r="L255" s="132">
        <f t="shared" si="334"/>
        <v>0</v>
      </c>
      <c r="M255" s="317"/>
      <c r="N255" s="56"/>
      <c r="O255" s="110">
        <f t="shared" si="335"/>
        <v>0</v>
      </c>
      <c r="P255" s="107"/>
      <c r="R255" s="202"/>
      <c r="S255" s="202"/>
    </row>
    <row r="256" spans="1:19" hidden="1" x14ac:dyDescent="0.25">
      <c r="A256" s="33">
        <v>6329</v>
      </c>
      <c r="B256" s="48" t="s">
        <v>288</v>
      </c>
      <c r="C256" s="49">
        <f t="shared" si="283"/>
        <v>0</v>
      </c>
      <c r="D256" s="225">
        <v>0</v>
      </c>
      <c r="E256" s="51"/>
      <c r="F256" s="281">
        <f t="shared" si="332"/>
        <v>0</v>
      </c>
      <c r="G256" s="225"/>
      <c r="H256" s="256"/>
      <c r="I256" s="116">
        <f t="shared" si="333"/>
        <v>0</v>
      </c>
      <c r="J256" s="256"/>
      <c r="K256" s="51"/>
      <c r="L256" s="136">
        <f t="shared" si="334"/>
        <v>0</v>
      </c>
      <c r="M256" s="316"/>
      <c r="N256" s="51"/>
      <c r="O256" s="116">
        <f t="shared" si="335"/>
        <v>0</v>
      </c>
      <c r="P256" s="106"/>
      <c r="R256" s="202"/>
      <c r="S256" s="202"/>
    </row>
    <row r="257" spans="1:19" ht="24" hidden="1" x14ac:dyDescent="0.25">
      <c r="A257" s="139">
        <v>6330</v>
      </c>
      <c r="B257" s="140" t="s">
        <v>234</v>
      </c>
      <c r="C257" s="123">
        <f t="shared" si="283"/>
        <v>0</v>
      </c>
      <c r="D257" s="231">
        <v>0</v>
      </c>
      <c r="E257" s="125"/>
      <c r="F257" s="138">
        <f t="shared" si="332"/>
        <v>0</v>
      </c>
      <c r="G257" s="231"/>
      <c r="H257" s="261"/>
      <c r="I257" s="303">
        <f t="shared" si="333"/>
        <v>0</v>
      </c>
      <c r="J257" s="261"/>
      <c r="K257" s="125"/>
      <c r="L257" s="137">
        <f t="shared" si="334"/>
        <v>0</v>
      </c>
      <c r="M257" s="320"/>
      <c r="N257" s="125"/>
      <c r="O257" s="303">
        <f t="shared" si="335"/>
        <v>0</v>
      </c>
      <c r="P257" s="154"/>
      <c r="R257" s="202"/>
      <c r="S257" s="202"/>
    </row>
    <row r="258" spans="1:19" hidden="1" x14ac:dyDescent="0.25">
      <c r="A258" s="108">
        <v>6360</v>
      </c>
      <c r="B258" s="53" t="s">
        <v>235</v>
      </c>
      <c r="C258" s="54">
        <f t="shared" si="283"/>
        <v>0</v>
      </c>
      <c r="D258" s="226">
        <v>0</v>
      </c>
      <c r="E258" s="56"/>
      <c r="F258" s="143">
        <f t="shared" si="332"/>
        <v>0</v>
      </c>
      <c r="G258" s="226"/>
      <c r="H258" s="257"/>
      <c r="I258" s="110">
        <f t="shared" si="333"/>
        <v>0</v>
      </c>
      <c r="J258" s="257"/>
      <c r="K258" s="56"/>
      <c r="L258" s="132">
        <f t="shared" si="334"/>
        <v>0</v>
      </c>
      <c r="M258" s="317"/>
      <c r="N258" s="56"/>
      <c r="O258" s="110">
        <f t="shared" si="335"/>
        <v>0</v>
      </c>
      <c r="P258" s="107"/>
      <c r="R258" s="202"/>
      <c r="S258" s="202"/>
    </row>
    <row r="259" spans="1:19" ht="36" x14ac:dyDescent="0.25">
      <c r="A259" s="41">
        <v>6400</v>
      </c>
      <c r="B259" s="101" t="s">
        <v>236</v>
      </c>
      <c r="C259" s="42">
        <f t="shared" si="283"/>
        <v>5806</v>
      </c>
      <c r="D259" s="224">
        <f>SUM(D260,D264)</f>
        <v>5806</v>
      </c>
      <c r="E259" s="439">
        <f t="shared" ref="E259:O259" si="336">SUM(E260,E264)</f>
        <v>0</v>
      </c>
      <c r="F259" s="406">
        <f t="shared" si="336"/>
        <v>5806</v>
      </c>
      <c r="G259" s="224">
        <f t="shared" si="336"/>
        <v>0</v>
      </c>
      <c r="H259" s="122">
        <f t="shared" si="336"/>
        <v>0</v>
      </c>
      <c r="I259" s="406">
        <f t="shared" si="336"/>
        <v>0</v>
      </c>
      <c r="J259" s="102">
        <f t="shared" si="336"/>
        <v>0</v>
      </c>
      <c r="K259" s="439">
        <f t="shared" si="336"/>
        <v>0</v>
      </c>
      <c r="L259" s="406">
        <f t="shared" si="336"/>
        <v>0</v>
      </c>
      <c r="M259" s="162">
        <f t="shared" si="336"/>
        <v>0</v>
      </c>
      <c r="N259" s="163">
        <f t="shared" si="336"/>
        <v>0</v>
      </c>
      <c r="O259" s="164">
        <f t="shared" si="336"/>
        <v>0</v>
      </c>
      <c r="P259" s="341"/>
      <c r="R259" s="202"/>
      <c r="S259" s="202"/>
    </row>
    <row r="260" spans="1:19"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c r="R260" s="202"/>
      <c r="S260" s="202"/>
    </row>
    <row r="261" spans="1:19" hidden="1" x14ac:dyDescent="0.25">
      <c r="A261" s="38">
        <v>6411</v>
      </c>
      <c r="B261" s="142" t="s">
        <v>238</v>
      </c>
      <c r="C261" s="54">
        <f t="shared" si="283"/>
        <v>0</v>
      </c>
      <c r="D261" s="226">
        <v>0</v>
      </c>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c r="R261" s="202"/>
      <c r="S261" s="202"/>
    </row>
    <row r="262" spans="1:19" ht="36" hidden="1" x14ac:dyDescent="0.25">
      <c r="A262" s="38">
        <v>6412</v>
      </c>
      <c r="B262" s="53" t="s">
        <v>239</v>
      </c>
      <c r="C262" s="54">
        <f t="shared" si="283"/>
        <v>0</v>
      </c>
      <c r="D262" s="226">
        <v>0</v>
      </c>
      <c r="E262" s="56"/>
      <c r="F262" s="143">
        <f t="shared" si="338"/>
        <v>0</v>
      </c>
      <c r="G262" s="226"/>
      <c r="H262" s="257"/>
      <c r="I262" s="110">
        <f t="shared" si="339"/>
        <v>0</v>
      </c>
      <c r="J262" s="257"/>
      <c r="K262" s="56"/>
      <c r="L262" s="132">
        <f t="shared" si="340"/>
        <v>0</v>
      </c>
      <c r="M262" s="317"/>
      <c r="N262" s="56"/>
      <c r="O262" s="110">
        <f t="shared" si="341"/>
        <v>0</v>
      </c>
      <c r="P262" s="107"/>
      <c r="R262" s="202"/>
      <c r="S262" s="202"/>
    </row>
    <row r="263" spans="1:19" ht="36" hidden="1" x14ac:dyDescent="0.25">
      <c r="A263" s="38">
        <v>6419</v>
      </c>
      <c r="B263" s="53" t="s">
        <v>240</v>
      </c>
      <c r="C263" s="54">
        <f t="shared" si="283"/>
        <v>0</v>
      </c>
      <c r="D263" s="226">
        <v>0</v>
      </c>
      <c r="E263" s="56"/>
      <c r="F263" s="143">
        <f t="shared" si="338"/>
        <v>0</v>
      </c>
      <c r="G263" s="226"/>
      <c r="H263" s="257"/>
      <c r="I263" s="110">
        <f t="shared" si="339"/>
        <v>0</v>
      </c>
      <c r="J263" s="257"/>
      <c r="K263" s="56"/>
      <c r="L263" s="132">
        <f t="shared" si="340"/>
        <v>0</v>
      </c>
      <c r="M263" s="317"/>
      <c r="N263" s="56"/>
      <c r="O263" s="110">
        <f t="shared" si="341"/>
        <v>0</v>
      </c>
      <c r="P263" s="107"/>
      <c r="R263" s="202"/>
      <c r="S263" s="202"/>
    </row>
    <row r="264" spans="1:19" ht="36" x14ac:dyDescent="0.25">
      <c r="A264" s="108">
        <v>6420</v>
      </c>
      <c r="B264" s="53" t="s">
        <v>241</v>
      </c>
      <c r="C264" s="54">
        <f t="shared" si="283"/>
        <v>5806</v>
      </c>
      <c r="D264" s="227">
        <f>SUM(D265:D268)</f>
        <v>5806</v>
      </c>
      <c r="E264" s="445">
        <f t="shared" ref="E264:F264" si="342">SUM(E265:E268)</f>
        <v>0</v>
      </c>
      <c r="F264" s="401">
        <f t="shared" si="342"/>
        <v>5806</v>
      </c>
      <c r="G264" s="227">
        <f>SUM(G265:G268)</f>
        <v>0</v>
      </c>
      <c r="H264" s="132">
        <f t="shared" ref="H264:I264" si="343">SUM(H265:H268)</f>
        <v>0</v>
      </c>
      <c r="I264" s="401">
        <f t="shared" si="343"/>
        <v>0</v>
      </c>
      <c r="J264" s="117">
        <f>SUM(J265:J268)</f>
        <v>0</v>
      </c>
      <c r="K264" s="445">
        <f t="shared" ref="K264:L264" si="344">SUM(K265:K268)</f>
        <v>0</v>
      </c>
      <c r="L264" s="401">
        <f t="shared" si="344"/>
        <v>0</v>
      </c>
      <c r="M264" s="54">
        <f>SUM(M265:M268)</f>
        <v>0</v>
      </c>
      <c r="N264" s="109">
        <f t="shared" ref="N264:O264" si="345">SUM(N265:N268)</f>
        <v>0</v>
      </c>
      <c r="O264" s="110">
        <f t="shared" si="345"/>
        <v>0</v>
      </c>
      <c r="P264" s="107"/>
      <c r="R264" s="202"/>
      <c r="S264" s="202"/>
    </row>
    <row r="265" spans="1:19" hidden="1" x14ac:dyDescent="0.25">
      <c r="A265" s="38">
        <v>6421</v>
      </c>
      <c r="B265" s="53" t="s">
        <v>242</v>
      </c>
      <c r="C265" s="54">
        <f t="shared" si="283"/>
        <v>0</v>
      </c>
      <c r="D265" s="226">
        <v>0</v>
      </c>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c r="R265" s="202"/>
      <c r="S265" s="202"/>
    </row>
    <row r="266" spans="1:19" x14ac:dyDescent="0.25">
      <c r="A266" s="38">
        <v>6422</v>
      </c>
      <c r="B266" s="53" t="s">
        <v>243</v>
      </c>
      <c r="C266" s="54">
        <f t="shared" si="283"/>
        <v>4806</v>
      </c>
      <c r="D266" s="226">
        <v>4806</v>
      </c>
      <c r="E266" s="444"/>
      <c r="F266" s="401">
        <f t="shared" si="346"/>
        <v>4806</v>
      </c>
      <c r="G266" s="226"/>
      <c r="H266" s="580"/>
      <c r="I266" s="401">
        <f t="shared" si="347"/>
        <v>0</v>
      </c>
      <c r="J266" s="257"/>
      <c r="K266" s="444"/>
      <c r="L266" s="401">
        <f t="shared" si="348"/>
        <v>0</v>
      </c>
      <c r="M266" s="317"/>
      <c r="N266" s="56"/>
      <c r="O266" s="110">
        <f t="shared" si="349"/>
        <v>0</v>
      </c>
      <c r="P266" s="107"/>
      <c r="R266" s="202"/>
      <c r="S266" s="202"/>
    </row>
    <row r="267" spans="1:19" ht="13.5" customHeight="1" x14ac:dyDescent="0.25">
      <c r="A267" s="38">
        <v>6423</v>
      </c>
      <c r="B267" s="53" t="s">
        <v>244</v>
      </c>
      <c r="C267" s="54">
        <f t="shared" si="283"/>
        <v>1000</v>
      </c>
      <c r="D267" s="226">
        <v>1000</v>
      </c>
      <c r="E267" s="444"/>
      <c r="F267" s="401">
        <f t="shared" si="346"/>
        <v>1000</v>
      </c>
      <c r="G267" s="226"/>
      <c r="H267" s="580"/>
      <c r="I267" s="401">
        <f t="shared" si="347"/>
        <v>0</v>
      </c>
      <c r="J267" s="257"/>
      <c r="K267" s="444"/>
      <c r="L267" s="401">
        <f t="shared" si="348"/>
        <v>0</v>
      </c>
      <c r="M267" s="317"/>
      <c r="N267" s="56"/>
      <c r="O267" s="110">
        <f t="shared" si="349"/>
        <v>0</v>
      </c>
      <c r="P267" s="107"/>
      <c r="R267" s="202"/>
      <c r="S267" s="202"/>
    </row>
    <row r="268" spans="1:19" ht="36" hidden="1" x14ac:dyDescent="0.25">
      <c r="A268" s="38">
        <v>6424</v>
      </c>
      <c r="B268" s="53" t="s">
        <v>245</v>
      </c>
      <c r="C268" s="54">
        <f t="shared" si="283"/>
        <v>0</v>
      </c>
      <c r="D268" s="226">
        <v>0</v>
      </c>
      <c r="E268" s="56"/>
      <c r="F268" s="143">
        <f t="shared" si="346"/>
        <v>0</v>
      </c>
      <c r="G268" s="226"/>
      <c r="H268" s="257"/>
      <c r="I268" s="110">
        <f t="shared" si="347"/>
        <v>0</v>
      </c>
      <c r="J268" s="257"/>
      <c r="K268" s="56"/>
      <c r="L268" s="132">
        <f t="shared" si="348"/>
        <v>0</v>
      </c>
      <c r="M268" s="317"/>
      <c r="N268" s="56"/>
      <c r="O268" s="110">
        <f t="shared" si="349"/>
        <v>0</v>
      </c>
      <c r="P268" s="107"/>
      <c r="R268" s="202"/>
      <c r="S268" s="202"/>
    </row>
    <row r="269" spans="1:19"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c r="R269" s="202"/>
      <c r="S269" s="202"/>
    </row>
    <row r="270" spans="1:19"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c r="R270" s="202"/>
      <c r="S270" s="202"/>
    </row>
    <row r="271" spans="1:19" ht="24" hidden="1" x14ac:dyDescent="0.25">
      <c r="A271" s="565">
        <v>7210</v>
      </c>
      <c r="B271" s="48" t="s">
        <v>248</v>
      </c>
      <c r="C271" s="49">
        <f t="shared" si="283"/>
        <v>0</v>
      </c>
      <c r="D271" s="225">
        <v>0</v>
      </c>
      <c r="E271" s="51"/>
      <c r="F271" s="281">
        <f>D271+E271</f>
        <v>0</v>
      </c>
      <c r="G271" s="225"/>
      <c r="H271" s="256"/>
      <c r="I271" s="116">
        <f>G271+H271</f>
        <v>0</v>
      </c>
      <c r="J271" s="256"/>
      <c r="K271" s="51"/>
      <c r="L271" s="136">
        <f>J271+K271</f>
        <v>0</v>
      </c>
      <c r="M271" s="316"/>
      <c r="N271" s="51"/>
      <c r="O271" s="116">
        <f>M271+N271</f>
        <v>0</v>
      </c>
      <c r="P271" s="106"/>
      <c r="R271" s="202"/>
      <c r="S271" s="202"/>
    </row>
    <row r="272" spans="1:19"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c r="R272" s="202"/>
      <c r="S272" s="202"/>
    </row>
    <row r="273" spans="1:19" s="144" customFormat="1" ht="36" hidden="1" x14ac:dyDescent="0.25">
      <c r="A273" s="38">
        <v>7221</v>
      </c>
      <c r="B273" s="53" t="s">
        <v>250</v>
      </c>
      <c r="C273" s="54">
        <f t="shared" si="283"/>
        <v>0</v>
      </c>
      <c r="D273" s="226">
        <v>0</v>
      </c>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c r="R273" s="202"/>
      <c r="S273" s="202"/>
    </row>
    <row r="274" spans="1:19" s="144" customFormat="1" ht="36" hidden="1" x14ac:dyDescent="0.25">
      <c r="A274" s="38">
        <v>7222</v>
      </c>
      <c r="B274" s="53" t="s">
        <v>251</v>
      </c>
      <c r="C274" s="54">
        <f t="shared" si="283"/>
        <v>0</v>
      </c>
      <c r="D274" s="226">
        <v>0</v>
      </c>
      <c r="E274" s="56"/>
      <c r="F274" s="143">
        <f t="shared" si="362"/>
        <v>0</v>
      </c>
      <c r="G274" s="226"/>
      <c r="H274" s="257"/>
      <c r="I274" s="110">
        <f t="shared" si="363"/>
        <v>0</v>
      </c>
      <c r="J274" s="257"/>
      <c r="K274" s="56"/>
      <c r="L274" s="132">
        <f t="shared" si="364"/>
        <v>0</v>
      </c>
      <c r="M274" s="317"/>
      <c r="N274" s="56"/>
      <c r="O274" s="110">
        <f t="shared" si="365"/>
        <v>0</v>
      </c>
      <c r="P274" s="107"/>
      <c r="R274" s="202"/>
      <c r="S274" s="202"/>
    </row>
    <row r="275" spans="1:19" ht="24" hidden="1" x14ac:dyDescent="0.25">
      <c r="A275" s="108">
        <v>7230</v>
      </c>
      <c r="B275" s="53" t="s">
        <v>292</v>
      </c>
      <c r="C275" s="54">
        <f t="shared" si="283"/>
        <v>0</v>
      </c>
      <c r="D275" s="226">
        <v>0</v>
      </c>
      <c r="E275" s="56"/>
      <c r="F275" s="143">
        <f t="shared" si="362"/>
        <v>0</v>
      </c>
      <c r="G275" s="226"/>
      <c r="H275" s="257"/>
      <c r="I275" s="110">
        <f t="shared" si="363"/>
        <v>0</v>
      </c>
      <c r="J275" s="257"/>
      <c r="K275" s="56"/>
      <c r="L275" s="132">
        <f t="shared" si="364"/>
        <v>0</v>
      </c>
      <c r="M275" s="317"/>
      <c r="N275" s="56"/>
      <c r="O275" s="110">
        <f t="shared" si="365"/>
        <v>0</v>
      </c>
      <c r="P275" s="107"/>
      <c r="R275" s="202"/>
      <c r="S275" s="202"/>
    </row>
    <row r="276" spans="1:19"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c r="R276" s="202"/>
      <c r="S276" s="202"/>
    </row>
    <row r="277" spans="1:19" ht="48" hidden="1" x14ac:dyDescent="0.25">
      <c r="A277" s="38">
        <v>7245</v>
      </c>
      <c r="B277" s="53" t="s">
        <v>253</v>
      </c>
      <c r="C277" s="54">
        <f t="shared" ref="C277:C298" si="368">F277+I277+L277+O277</f>
        <v>0</v>
      </c>
      <c r="D277" s="226">
        <v>0</v>
      </c>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c r="R277" s="202"/>
      <c r="S277" s="202"/>
    </row>
    <row r="278" spans="1:19" ht="84.75" hidden="1" customHeight="1" x14ac:dyDescent="0.25">
      <c r="A278" s="38">
        <v>7246</v>
      </c>
      <c r="B278" s="53" t="s">
        <v>254</v>
      </c>
      <c r="C278" s="54">
        <f t="shared" si="368"/>
        <v>0</v>
      </c>
      <c r="D278" s="226">
        <v>0</v>
      </c>
      <c r="E278" s="56"/>
      <c r="F278" s="143">
        <f t="shared" si="369"/>
        <v>0</v>
      </c>
      <c r="G278" s="226"/>
      <c r="H278" s="257"/>
      <c r="I278" s="110">
        <f t="shared" si="370"/>
        <v>0</v>
      </c>
      <c r="J278" s="257"/>
      <c r="K278" s="56"/>
      <c r="L278" s="132">
        <f t="shared" si="371"/>
        <v>0</v>
      </c>
      <c r="M278" s="317"/>
      <c r="N278" s="56"/>
      <c r="O278" s="110">
        <f t="shared" si="372"/>
        <v>0</v>
      </c>
      <c r="P278" s="107"/>
      <c r="R278" s="202"/>
      <c r="S278" s="202"/>
    </row>
    <row r="279" spans="1:19" ht="36" hidden="1" x14ac:dyDescent="0.25">
      <c r="A279" s="38">
        <v>7247</v>
      </c>
      <c r="B279" s="53" t="s">
        <v>309</v>
      </c>
      <c r="C279" s="54">
        <f t="shared" si="368"/>
        <v>0</v>
      </c>
      <c r="D279" s="226">
        <v>0</v>
      </c>
      <c r="E279" s="56"/>
      <c r="F279" s="143">
        <f t="shared" si="369"/>
        <v>0</v>
      </c>
      <c r="G279" s="226"/>
      <c r="H279" s="257"/>
      <c r="I279" s="110">
        <f t="shared" si="370"/>
        <v>0</v>
      </c>
      <c r="J279" s="257"/>
      <c r="K279" s="56"/>
      <c r="L279" s="132">
        <f t="shared" si="371"/>
        <v>0</v>
      </c>
      <c r="M279" s="317"/>
      <c r="N279" s="56"/>
      <c r="O279" s="110">
        <f t="shared" si="372"/>
        <v>0</v>
      </c>
      <c r="P279" s="107"/>
      <c r="R279" s="202"/>
      <c r="S279" s="202"/>
    </row>
    <row r="280" spans="1:19" ht="24" hidden="1" x14ac:dyDescent="0.25">
      <c r="A280" s="565">
        <v>7260</v>
      </c>
      <c r="B280" s="48" t="s">
        <v>255</v>
      </c>
      <c r="C280" s="49">
        <f t="shared" si="368"/>
        <v>0</v>
      </c>
      <c r="D280" s="225">
        <v>0</v>
      </c>
      <c r="E280" s="51"/>
      <c r="F280" s="281">
        <f t="shared" si="369"/>
        <v>0</v>
      </c>
      <c r="G280" s="225"/>
      <c r="H280" s="256"/>
      <c r="I280" s="116">
        <f t="shared" si="370"/>
        <v>0</v>
      </c>
      <c r="J280" s="256"/>
      <c r="K280" s="51"/>
      <c r="L280" s="136">
        <f t="shared" si="371"/>
        <v>0</v>
      </c>
      <c r="M280" s="316"/>
      <c r="N280" s="51"/>
      <c r="O280" s="116">
        <f t="shared" si="372"/>
        <v>0</v>
      </c>
      <c r="P280" s="106"/>
      <c r="R280" s="202"/>
      <c r="S280" s="202"/>
    </row>
    <row r="281" spans="1:19"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c r="R281" s="202"/>
      <c r="S281" s="202"/>
    </row>
    <row r="282" spans="1:19" hidden="1" x14ac:dyDescent="0.25">
      <c r="A282" s="103">
        <v>7720</v>
      </c>
      <c r="B282" s="48" t="s">
        <v>285</v>
      </c>
      <c r="C282" s="60">
        <f t="shared" si="368"/>
        <v>0</v>
      </c>
      <c r="D282" s="235">
        <v>0</v>
      </c>
      <c r="E282" s="62"/>
      <c r="F282" s="141">
        <f>D282+E282</f>
        <v>0</v>
      </c>
      <c r="G282" s="235"/>
      <c r="H282" s="265"/>
      <c r="I282" s="302">
        <f>G282+H282</f>
        <v>0</v>
      </c>
      <c r="J282" s="265"/>
      <c r="K282" s="62"/>
      <c r="L282" s="197">
        <f>J282+K282</f>
        <v>0</v>
      </c>
      <c r="M282" s="323"/>
      <c r="N282" s="62"/>
      <c r="O282" s="302">
        <f>M282+N282</f>
        <v>0</v>
      </c>
      <c r="P282" s="151"/>
      <c r="R282" s="202"/>
      <c r="S282" s="202"/>
    </row>
    <row r="283" spans="1:19"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c r="R283" s="202"/>
      <c r="S283" s="202"/>
    </row>
    <row r="284" spans="1:19" hidden="1" x14ac:dyDescent="0.25">
      <c r="A284" s="142" t="s">
        <v>257</v>
      </c>
      <c r="B284" s="38" t="s">
        <v>258</v>
      </c>
      <c r="C284" s="54">
        <f t="shared" si="368"/>
        <v>0</v>
      </c>
      <c r="D284" s="226">
        <v>0</v>
      </c>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c r="R284" s="202"/>
      <c r="S284" s="202"/>
    </row>
    <row r="285" spans="1:19" ht="24" hidden="1" x14ac:dyDescent="0.25">
      <c r="A285" s="142" t="s">
        <v>259</v>
      </c>
      <c r="B285" s="149" t="s">
        <v>260</v>
      </c>
      <c r="C285" s="49">
        <f t="shared" si="368"/>
        <v>0</v>
      </c>
      <c r="D285" s="225">
        <v>0</v>
      </c>
      <c r="E285" s="51"/>
      <c r="F285" s="281">
        <f t="shared" si="378"/>
        <v>0</v>
      </c>
      <c r="G285" s="225"/>
      <c r="H285" s="256"/>
      <c r="I285" s="116">
        <f t="shared" si="379"/>
        <v>0</v>
      </c>
      <c r="J285" s="256"/>
      <c r="K285" s="51"/>
      <c r="L285" s="136">
        <f t="shared" si="380"/>
        <v>0</v>
      </c>
      <c r="M285" s="316"/>
      <c r="N285" s="51"/>
      <c r="O285" s="116">
        <f t="shared" si="381"/>
        <v>0</v>
      </c>
      <c r="P285" s="106"/>
      <c r="R285" s="202"/>
      <c r="S285" s="202"/>
    </row>
    <row r="286" spans="1:19" ht="12.75" thickBot="1" x14ac:dyDescent="0.3">
      <c r="A286" s="170"/>
      <c r="B286" s="170" t="s">
        <v>261</v>
      </c>
      <c r="C286" s="306">
        <f t="shared" si="368"/>
        <v>938472</v>
      </c>
      <c r="D286" s="236">
        <f t="shared" ref="D286:O286" si="382">SUM(D283,D269,D230,D195,D187,D173,D75,D53)</f>
        <v>918639</v>
      </c>
      <c r="E286" s="457">
        <f t="shared" si="382"/>
        <v>0</v>
      </c>
      <c r="F286" s="458">
        <f t="shared" si="382"/>
        <v>918639</v>
      </c>
      <c r="G286" s="236">
        <f t="shared" si="382"/>
        <v>19833</v>
      </c>
      <c r="H286" s="205">
        <f t="shared" si="382"/>
        <v>0</v>
      </c>
      <c r="I286" s="458">
        <f t="shared" si="382"/>
        <v>19833</v>
      </c>
      <c r="J286" s="172">
        <f t="shared" si="382"/>
        <v>0</v>
      </c>
      <c r="K286" s="457">
        <f t="shared" si="382"/>
        <v>0</v>
      </c>
      <c r="L286" s="458">
        <f t="shared" si="382"/>
        <v>0</v>
      </c>
      <c r="M286" s="306">
        <f t="shared" si="382"/>
        <v>0</v>
      </c>
      <c r="N286" s="171">
        <f t="shared" si="382"/>
        <v>0</v>
      </c>
      <c r="O286" s="289">
        <f t="shared" si="382"/>
        <v>0</v>
      </c>
      <c r="P286" s="344"/>
      <c r="R286" s="202"/>
      <c r="S286" s="202"/>
    </row>
    <row r="287" spans="1:19"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c r="R287" s="202"/>
      <c r="S287" s="202"/>
    </row>
    <row r="288" spans="1:19"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c r="R288" s="202"/>
      <c r="S288" s="202"/>
    </row>
    <row r="289" spans="1:19"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c r="R289" s="202"/>
      <c r="S289" s="202"/>
    </row>
    <row r="290" spans="1:19"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c r="R290" s="202"/>
      <c r="S290" s="202"/>
    </row>
    <row r="291" spans="1:19"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c r="R291" s="202"/>
      <c r="S291" s="202"/>
    </row>
    <row r="292" spans="1:19"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c r="R292" s="202"/>
      <c r="S292" s="202"/>
    </row>
    <row r="293" spans="1:19"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c r="R293" s="202"/>
      <c r="S293" s="202"/>
    </row>
    <row r="294" spans="1:19"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c r="R294" s="202"/>
      <c r="S294" s="202"/>
    </row>
    <row r="295" spans="1:19"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c r="R295" s="202"/>
      <c r="S295" s="202"/>
    </row>
    <row r="296" spans="1:19"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c r="R296" s="202"/>
      <c r="S296" s="202"/>
    </row>
    <row r="297" spans="1:19"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c r="R297" s="202"/>
      <c r="S297" s="202"/>
    </row>
    <row r="298" spans="1:19"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c r="R298" s="202"/>
      <c r="S298" s="202"/>
    </row>
    <row r="299" spans="1:19" ht="12.75" thickTop="1" x14ac:dyDescent="0.25">
      <c r="A299" s="1"/>
      <c r="B299" s="1"/>
      <c r="C299" s="1"/>
      <c r="D299" s="1"/>
      <c r="E299" s="1"/>
      <c r="F299" s="1"/>
      <c r="G299" s="1"/>
      <c r="H299" s="1"/>
      <c r="I299" s="1"/>
      <c r="J299" s="1"/>
      <c r="K299" s="1"/>
      <c r="L299" s="1"/>
      <c r="M299" s="1"/>
    </row>
    <row r="300" spans="1:19" x14ac:dyDescent="0.25">
      <c r="A300" s="1"/>
      <c r="B300" s="1"/>
      <c r="C300" s="1"/>
      <c r="D300" s="1"/>
      <c r="E300" s="1"/>
      <c r="F300" s="1"/>
      <c r="G300" s="1"/>
      <c r="H300" s="1"/>
      <c r="I300" s="1"/>
      <c r="J300" s="1"/>
      <c r="K300" s="1"/>
      <c r="L300" s="1"/>
      <c r="M300" s="1"/>
    </row>
    <row r="301" spans="1:19" x14ac:dyDescent="0.25">
      <c r="A301" s="1"/>
      <c r="B301" s="1"/>
      <c r="C301" s="1"/>
      <c r="D301" s="1"/>
      <c r="E301" s="1"/>
      <c r="F301" s="1"/>
      <c r="G301" s="1"/>
      <c r="H301" s="1"/>
      <c r="I301" s="1"/>
      <c r="J301" s="1"/>
      <c r="K301" s="1"/>
      <c r="L301" s="1"/>
      <c r="M301" s="1"/>
    </row>
    <row r="302" spans="1:19" x14ac:dyDescent="0.25">
      <c r="A302" s="1"/>
      <c r="B302" s="1"/>
      <c r="C302" s="1"/>
      <c r="D302" s="1"/>
      <c r="E302" s="1"/>
      <c r="F302" s="1"/>
      <c r="G302" s="1"/>
      <c r="H302" s="1"/>
      <c r="I302" s="1"/>
      <c r="J302" s="1"/>
      <c r="K302" s="1"/>
      <c r="L302" s="1"/>
      <c r="M302" s="1"/>
    </row>
    <row r="303" spans="1:19" x14ac:dyDescent="0.25">
      <c r="A303" s="1"/>
      <c r="B303" s="1"/>
      <c r="C303" s="1"/>
      <c r="D303" s="1"/>
      <c r="E303" s="1"/>
      <c r="F303" s="1"/>
      <c r="G303" s="1"/>
      <c r="H303" s="1"/>
      <c r="I303" s="1"/>
      <c r="J303" s="1"/>
      <c r="K303" s="1"/>
      <c r="L303" s="1"/>
      <c r="M303" s="1"/>
    </row>
    <row r="304" spans="1:19"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ER6Rsq/77syGvjEP9EKkQgzyf8oLZ2i0XalzBhxIZQNLnWOdjqiMkkmkALw/OVaxtubpii9JpfN4+aXsmOZs1Q==" saltValue="WdNS20dx3tVvcC0ZT8mqlw==" spinCount="100000" sheet="1" objects="1" scenarios="1" formatCells="0" formatColumns="0" formatRows="0"/>
  <autoFilter ref="A18:P298">
    <filterColumn colId="2">
      <filters blank="1">
        <filter val="1 000"/>
        <filter val="1 519"/>
        <filter val="182"/>
        <filter val="197 815"/>
        <filter val="2 834"/>
        <filter val="269 048"/>
        <filter val="27 071"/>
        <filter val="30 025"/>
        <filter val="31 544"/>
        <filter val="32 261"/>
        <filter val="33 871"/>
        <filter val="38 972"/>
        <filter val="39 677"/>
        <filter val="4 234"/>
        <filter val="4 800"/>
        <filter val="4 806"/>
        <filter val="46 159"/>
        <filter val="5 806"/>
        <filter val="535 743"/>
        <filter val="581 902"/>
        <filter val="591 118"/>
        <filter val="598 203"/>
        <filter val="6 800"/>
        <filter val="600"/>
        <filter val="7 085"/>
        <filter val="800"/>
        <filter val="898 795"/>
        <filter val="938 4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2018.gada 14.jūnija saistošajiem noteikumiem Nr.24
(protokols Nr.9, 4.punkts)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6" sqref="U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498</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499</v>
      </c>
      <c r="D3" s="1120"/>
      <c r="E3" s="1120"/>
      <c r="F3" s="1120"/>
      <c r="G3" s="1120"/>
      <c r="H3" s="1120"/>
      <c r="I3" s="1120"/>
      <c r="J3" s="1120"/>
      <c r="K3" s="1120"/>
      <c r="L3" s="1120"/>
      <c r="M3" s="1120"/>
      <c r="N3" s="1120"/>
      <c r="O3" s="1120"/>
      <c r="P3" s="1121"/>
      <c r="Q3" s="390"/>
    </row>
    <row r="4" spans="1:17" ht="12.75" customHeight="1" x14ac:dyDescent="0.25">
      <c r="A4" s="4" t="s">
        <v>1</v>
      </c>
      <c r="B4" s="5"/>
      <c r="C4" s="1120" t="s">
        <v>500</v>
      </c>
      <c r="D4" s="1120"/>
      <c r="E4" s="1120"/>
      <c r="F4" s="1120"/>
      <c r="G4" s="1120"/>
      <c r="H4" s="1120"/>
      <c r="I4" s="1120"/>
      <c r="J4" s="1120"/>
      <c r="K4" s="1120"/>
      <c r="L4" s="1120"/>
      <c r="M4" s="1120"/>
      <c r="N4" s="1120"/>
      <c r="O4" s="1120"/>
      <c r="P4" s="1121"/>
      <c r="Q4" s="390"/>
    </row>
    <row r="5" spans="1:17" ht="12.75" customHeight="1" x14ac:dyDescent="0.25">
      <c r="A5" s="2" t="s">
        <v>2</v>
      </c>
      <c r="B5" s="3"/>
      <c r="C5" s="1122" t="s">
        <v>501</v>
      </c>
      <c r="D5" s="1122"/>
      <c r="E5" s="1122"/>
      <c r="F5" s="1122"/>
      <c r="G5" s="1122"/>
      <c r="H5" s="1122"/>
      <c r="I5" s="1122"/>
      <c r="J5" s="1122"/>
      <c r="K5" s="1122"/>
      <c r="L5" s="1122"/>
      <c r="M5" s="1122"/>
      <c r="N5" s="1122"/>
      <c r="O5" s="1122"/>
      <c r="P5" s="1123"/>
      <c r="Q5" s="390"/>
    </row>
    <row r="6" spans="1:17" ht="12.75" customHeight="1" x14ac:dyDescent="0.25">
      <c r="A6" s="2" t="s">
        <v>3</v>
      </c>
      <c r="B6" s="3"/>
      <c r="C6" s="1122" t="s">
        <v>502</v>
      </c>
      <c r="D6" s="1122"/>
      <c r="E6" s="1122"/>
      <c r="F6" s="1122"/>
      <c r="G6" s="1122"/>
      <c r="H6" s="1122"/>
      <c r="I6" s="1122"/>
      <c r="J6" s="1122"/>
      <c r="K6" s="1122"/>
      <c r="L6" s="1122"/>
      <c r="M6" s="1122"/>
      <c r="N6" s="1122"/>
      <c r="O6" s="1122"/>
      <c r="P6" s="1123"/>
      <c r="Q6" s="390"/>
    </row>
    <row r="7" spans="1:17" ht="15" customHeight="1" x14ac:dyDescent="0.25">
      <c r="A7" s="2" t="s">
        <v>4</v>
      </c>
      <c r="B7" s="3"/>
      <c r="C7" s="1120" t="s">
        <v>503</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504</v>
      </c>
      <c r="D9" s="1122"/>
      <c r="E9" s="1122"/>
      <c r="F9" s="1122"/>
      <c r="G9" s="1122"/>
      <c r="H9" s="1122"/>
      <c r="I9" s="1122"/>
      <c r="J9" s="1122"/>
      <c r="K9" s="1122"/>
      <c r="L9" s="1122"/>
      <c r="M9" s="1122"/>
      <c r="N9" s="1122"/>
      <c r="O9" s="1122"/>
      <c r="P9" s="1123"/>
      <c r="Q9" s="390"/>
    </row>
    <row r="10" spans="1:17" ht="12.75" customHeight="1" x14ac:dyDescent="0.25">
      <c r="A10" s="2"/>
      <c r="B10" s="3" t="s">
        <v>7</v>
      </c>
      <c r="C10" s="1122" t="s">
        <v>505</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506</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530315</v>
      </c>
      <c r="D20" s="208">
        <f>SUM(D21,D24,D25,D41,D43)</f>
        <v>498672</v>
      </c>
      <c r="E20" s="394">
        <f t="shared" ref="E20:F20" si="0">SUM(E21,E24,E25,E41,E43)</f>
        <v>11674</v>
      </c>
      <c r="F20" s="395">
        <f t="shared" si="0"/>
        <v>510346</v>
      </c>
      <c r="G20" s="208">
        <f>SUM(G21,G24,G43)</f>
        <v>0</v>
      </c>
      <c r="H20" s="193">
        <f t="shared" ref="H20:I20" si="1">SUM(H21,H24,H43)</f>
        <v>0</v>
      </c>
      <c r="I20" s="395">
        <f t="shared" si="1"/>
        <v>0</v>
      </c>
      <c r="J20" s="242">
        <f>SUM(J21,J26,J43)</f>
        <v>19969</v>
      </c>
      <c r="K20" s="394">
        <f t="shared" ref="K20:L20" si="2">SUM(K21,K26,K43)</f>
        <v>0</v>
      </c>
      <c r="L20" s="395">
        <f t="shared" si="2"/>
        <v>19969</v>
      </c>
      <c r="M20" s="24">
        <f>SUM(M21,M45)</f>
        <v>0</v>
      </c>
      <c r="N20" s="25">
        <f t="shared" ref="N20:O20" si="3">SUM(N21,N45)</f>
        <v>0</v>
      </c>
      <c r="O20" s="26">
        <f t="shared" si="3"/>
        <v>0</v>
      </c>
      <c r="P20" s="326"/>
    </row>
    <row r="21" spans="1:16" ht="12.75" thickTop="1" x14ac:dyDescent="0.25">
      <c r="A21" s="27"/>
      <c r="B21" s="28" t="s">
        <v>20</v>
      </c>
      <c r="C21" s="29">
        <f t="shared" ref="C21:C84" si="4">F21+I21+L21+O21</f>
        <v>1599</v>
      </c>
      <c r="D21" s="209">
        <f>SUM(D22:D23)</f>
        <v>0</v>
      </c>
      <c r="E21" s="396">
        <f t="shared" ref="E21" si="5">SUM(E22:E23)</f>
        <v>0</v>
      </c>
      <c r="F21" s="397">
        <f>SUM(F22:F23)</f>
        <v>0</v>
      </c>
      <c r="G21" s="209">
        <f>SUM(G22:G23)</f>
        <v>0</v>
      </c>
      <c r="H21" s="194">
        <f t="shared" ref="H21:I21" si="6">SUM(H22:H23)</f>
        <v>0</v>
      </c>
      <c r="I21" s="397">
        <f t="shared" si="6"/>
        <v>0</v>
      </c>
      <c r="J21" s="243">
        <f>SUM(J22:J23)</f>
        <v>1599</v>
      </c>
      <c r="K21" s="396">
        <f t="shared" ref="K21:L21" si="7">SUM(K22:K23)</f>
        <v>0</v>
      </c>
      <c r="L21" s="397">
        <f t="shared" si="7"/>
        <v>1599</v>
      </c>
      <c r="M21" s="29">
        <f>SUM(M22:M23)</f>
        <v>0</v>
      </c>
      <c r="N21" s="30">
        <f t="shared" ref="N21:O21" si="8">SUM(N22:N23)</f>
        <v>0</v>
      </c>
      <c r="O21" s="31">
        <f t="shared" si="8"/>
        <v>0</v>
      </c>
      <c r="P21" s="327"/>
    </row>
    <row r="22" spans="1:16" hidden="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x14ac:dyDescent="0.2">
      <c r="A23" s="37"/>
      <c r="B23" s="38" t="s">
        <v>22</v>
      </c>
      <c r="C23" s="39">
        <f t="shared" si="4"/>
        <v>1599</v>
      </c>
      <c r="D23" s="211"/>
      <c r="E23" s="400"/>
      <c r="F23" s="401">
        <f>D23+E23</f>
        <v>0</v>
      </c>
      <c r="G23" s="211"/>
      <c r="H23" s="595"/>
      <c r="I23" s="559">
        <f>G23+H23</f>
        <v>0</v>
      </c>
      <c r="J23" s="245">
        <v>1599</v>
      </c>
      <c r="K23" s="400"/>
      <c r="L23" s="559">
        <f>J23+K23</f>
        <v>1599</v>
      </c>
      <c r="M23" s="358"/>
      <c r="N23" s="40"/>
      <c r="O23" s="301">
        <f>M23+N23</f>
        <v>0</v>
      </c>
      <c r="P23" s="630"/>
    </row>
    <row r="24" spans="1:16" s="21" customFormat="1" ht="174.75" customHeight="1" thickBot="1" x14ac:dyDescent="0.25">
      <c r="A24" s="369">
        <v>19300</v>
      </c>
      <c r="B24" s="369" t="s">
        <v>304</v>
      </c>
      <c r="C24" s="370">
        <f>F24+I24</f>
        <v>510346</v>
      </c>
      <c r="D24" s="371">
        <v>498672</v>
      </c>
      <c r="E24" s="402">
        <f>9174+2500</f>
        <v>11674</v>
      </c>
      <c r="F24" s="403">
        <f>D24+E24</f>
        <v>510346</v>
      </c>
      <c r="G24" s="371"/>
      <c r="H24" s="596"/>
      <c r="I24" s="403">
        <f>G24+H24</f>
        <v>0</v>
      </c>
      <c r="J24" s="376" t="s">
        <v>23</v>
      </c>
      <c r="K24" s="597" t="s">
        <v>23</v>
      </c>
      <c r="L24" s="603" t="s">
        <v>23</v>
      </c>
      <c r="M24" s="379" t="s">
        <v>23</v>
      </c>
      <c r="N24" s="377" t="s">
        <v>23</v>
      </c>
      <c r="O24" s="380" t="s">
        <v>23</v>
      </c>
      <c r="P24" s="643" t="s">
        <v>507</v>
      </c>
    </row>
    <row r="25" spans="1:16"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row>
    <row r="26" spans="1:16" s="21" customFormat="1" ht="36.75" thickTop="1" x14ac:dyDescent="0.25">
      <c r="A26" s="41">
        <v>21300</v>
      </c>
      <c r="B26" s="41" t="s">
        <v>305</v>
      </c>
      <c r="C26" s="42">
        <f>L26</f>
        <v>18370</v>
      </c>
      <c r="D26" s="213" t="s">
        <v>23</v>
      </c>
      <c r="E26" s="407" t="s">
        <v>23</v>
      </c>
      <c r="F26" s="408" t="s">
        <v>23</v>
      </c>
      <c r="G26" s="213" t="s">
        <v>23</v>
      </c>
      <c r="H26" s="291" t="s">
        <v>23</v>
      </c>
      <c r="I26" s="408" t="s">
        <v>23</v>
      </c>
      <c r="J26" s="102">
        <f>SUM(J27,J31,J33,J36)</f>
        <v>18370</v>
      </c>
      <c r="K26" s="439">
        <f t="shared" ref="K26:L26" si="9">SUM(K27,K31,K33,K36)</f>
        <v>0</v>
      </c>
      <c r="L26" s="406">
        <f t="shared" si="9"/>
        <v>18370</v>
      </c>
      <c r="M26" s="309" t="s">
        <v>23</v>
      </c>
      <c r="N26" s="44" t="s">
        <v>23</v>
      </c>
      <c r="O26" s="45" t="s">
        <v>23</v>
      </c>
      <c r="P26" s="328"/>
    </row>
    <row r="27" spans="1:16" s="21" customFormat="1" ht="24" hidden="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idden="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idden="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 hidden="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 hidden="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 hidden="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x14ac:dyDescent="0.25">
      <c r="A33" s="47">
        <v>21380</v>
      </c>
      <c r="B33" s="41" t="s">
        <v>31</v>
      </c>
      <c r="C33" s="42">
        <f t="shared" si="10"/>
        <v>1690</v>
      </c>
      <c r="D33" s="213" t="s">
        <v>23</v>
      </c>
      <c r="E33" s="407" t="s">
        <v>23</v>
      </c>
      <c r="F33" s="408" t="s">
        <v>23</v>
      </c>
      <c r="G33" s="213" t="s">
        <v>23</v>
      </c>
      <c r="H33" s="291" t="s">
        <v>23</v>
      </c>
      <c r="I33" s="408" t="s">
        <v>23</v>
      </c>
      <c r="J33" s="102">
        <f>SUM(J34:J35)</f>
        <v>1690</v>
      </c>
      <c r="K33" s="439">
        <f t="shared" ref="K33:L33" si="13">SUM(K34:K35)</f>
        <v>0</v>
      </c>
      <c r="L33" s="406">
        <f t="shared" si="13"/>
        <v>1690</v>
      </c>
      <c r="M33" s="309" t="s">
        <v>23</v>
      </c>
      <c r="N33" s="44" t="s">
        <v>23</v>
      </c>
      <c r="O33" s="45" t="s">
        <v>23</v>
      </c>
      <c r="P33" s="328"/>
    </row>
    <row r="34" spans="1:16" x14ac:dyDescent="0.25">
      <c r="A34" s="33">
        <v>21381</v>
      </c>
      <c r="B34" s="48" t="s">
        <v>306</v>
      </c>
      <c r="C34" s="49">
        <f t="shared" si="10"/>
        <v>1690</v>
      </c>
      <c r="D34" s="214" t="s">
        <v>23</v>
      </c>
      <c r="E34" s="409" t="s">
        <v>23</v>
      </c>
      <c r="F34" s="410" t="s">
        <v>23</v>
      </c>
      <c r="G34" s="214" t="s">
        <v>23</v>
      </c>
      <c r="H34" s="598" t="s">
        <v>23</v>
      </c>
      <c r="I34" s="410" t="s">
        <v>23</v>
      </c>
      <c r="J34" s="256">
        <v>1690</v>
      </c>
      <c r="K34" s="442"/>
      <c r="L34" s="399">
        <f>J34+K34</f>
        <v>1690</v>
      </c>
      <c r="M34" s="310" t="s">
        <v>23</v>
      </c>
      <c r="N34" s="50" t="s">
        <v>23</v>
      </c>
      <c r="O34" s="52" t="s">
        <v>23</v>
      </c>
      <c r="P34" s="329"/>
    </row>
    <row r="35" spans="1:16" ht="24" hidden="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customHeight="1" x14ac:dyDescent="0.25">
      <c r="A36" s="47">
        <v>21390</v>
      </c>
      <c r="B36" s="41" t="s">
        <v>307</v>
      </c>
      <c r="C36" s="42">
        <f t="shared" si="10"/>
        <v>16680</v>
      </c>
      <c r="D36" s="213" t="s">
        <v>23</v>
      </c>
      <c r="E36" s="407" t="s">
        <v>23</v>
      </c>
      <c r="F36" s="408" t="s">
        <v>23</v>
      </c>
      <c r="G36" s="213" t="s">
        <v>23</v>
      </c>
      <c r="H36" s="291" t="s">
        <v>23</v>
      </c>
      <c r="I36" s="408" t="s">
        <v>23</v>
      </c>
      <c r="J36" s="102">
        <f>SUM(J37:J40)</f>
        <v>16680</v>
      </c>
      <c r="K36" s="439">
        <f t="shared" ref="K36:L36" si="14">SUM(K37:K40)</f>
        <v>0</v>
      </c>
      <c r="L36" s="406">
        <f t="shared" si="14"/>
        <v>16680</v>
      </c>
      <c r="M36" s="309" t="s">
        <v>23</v>
      </c>
      <c r="N36" s="44" t="s">
        <v>23</v>
      </c>
      <c r="O36" s="45" t="s">
        <v>23</v>
      </c>
      <c r="P36" s="328"/>
    </row>
    <row r="37" spans="1:16" ht="24" hidden="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x14ac:dyDescent="0.25">
      <c r="A38" s="38">
        <v>21393</v>
      </c>
      <c r="B38" s="53" t="s">
        <v>34</v>
      </c>
      <c r="C38" s="54">
        <f t="shared" si="10"/>
        <v>16680</v>
      </c>
      <c r="D38" s="215" t="s">
        <v>23</v>
      </c>
      <c r="E38" s="411" t="s">
        <v>23</v>
      </c>
      <c r="F38" s="412" t="s">
        <v>23</v>
      </c>
      <c r="G38" s="215" t="s">
        <v>23</v>
      </c>
      <c r="H38" s="774" t="s">
        <v>23</v>
      </c>
      <c r="I38" s="412" t="s">
        <v>23</v>
      </c>
      <c r="J38" s="257">
        <v>16680</v>
      </c>
      <c r="K38" s="444"/>
      <c r="L38" s="559">
        <f>J38+K38</f>
        <v>16680</v>
      </c>
      <c r="M38" s="311" t="s">
        <v>23</v>
      </c>
      <c r="N38" s="55" t="s">
        <v>23</v>
      </c>
      <c r="O38" s="57" t="s">
        <v>23</v>
      </c>
      <c r="P38" s="330"/>
    </row>
    <row r="39" spans="1:16" hidden="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 hidden="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 hidden="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 hidden="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 hidden="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530315</v>
      </c>
      <c r="D50" s="220">
        <f>SUM(D51,D283)</f>
        <v>498672</v>
      </c>
      <c r="E50" s="431">
        <f t="shared" ref="E50:F50" si="19">SUM(E51,E283)</f>
        <v>11674</v>
      </c>
      <c r="F50" s="432">
        <f t="shared" si="19"/>
        <v>510346</v>
      </c>
      <c r="G50" s="220">
        <f>SUM(G51,G283)</f>
        <v>0</v>
      </c>
      <c r="H50" s="177">
        <f t="shared" ref="H50:I50" si="20">SUM(H51,H283)</f>
        <v>0</v>
      </c>
      <c r="I50" s="432">
        <f t="shared" si="20"/>
        <v>0</v>
      </c>
      <c r="J50" s="252">
        <f>SUM(J51,J283)</f>
        <v>19969</v>
      </c>
      <c r="K50" s="431">
        <f t="shared" ref="K50:L50" si="21">SUM(K51,K283)</f>
        <v>0</v>
      </c>
      <c r="L50" s="432">
        <f t="shared" si="21"/>
        <v>19969</v>
      </c>
      <c r="M50" s="85">
        <f>SUM(M51,M283)</f>
        <v>0</v>
      </c>
      <c r="N50" s="86">
        <f t="shared" ref="N50:O50" si="22">SUM(N51,N283)</f>
        <v>0</v>
      </c>
      <c r="O50" s="87">
        <f t="shared" si="22"/>
        <v>0</v>
      </c>
      <c r="P50" s="336"/>
    </row>
    <row r="51" spans="1:16" s="21" customFormat="1" ht="36.75" thickTop="1" x14ac:dyDescent="0.25">
      <c r="A51" s="88"/>
      <c r="B51" s="89" t="s">
        <v>45</v>
      </c>
      <c r="C51" s="90">
        <f t="shared" si="4"/>
        <v>530315</v>
      </c>
      <c r="D51" s="221">
        <f>SUM(D52,D194)</f>
        <v>498672</v>
      </c>
      <c r="E51" s="433">
        <f t="shared" ref="E51:F51" si="23">SUM(E52,E194)</f>
        <v>11674</v>
      </c>
      <c r="F51" s="434">
        <f t="shared" si="23"/>
        <v>510346</v>
      </c>
      <c r="G51" s="221">
        <f>SUM(G52,G194)</f>
        <v>0</v>
      </c>
      <c r="H51" s="201">
        <f t="shared" ref="H51:I51" si="24">SUM(H52,H194)</f>
        <v>0</v>
      </c>
      <c r="I51" s="434">
        <f t="shared" si="24"/>
        <v>0</v>
      </c>
      <c r="J51" s="253">
        <f>SUM(J52,J194)</f>
        <v>19969</v>
      </c>
      <c r="K51" s="433">
        <f t="shared" ref="K51:L51" si="25">SUM(K52,K194)</f>
        <v>0</v>
      </c>
      <c r="L51" s="434">
        <f t="shared" si="25"/>
        <v>19969</v>
      </c>
      <c r="M51" s="90">
        <f>SUM(M52,M194)</f>
        <v>0</v>
      </c>
      <c r="N51" s="91">
        <f t="shared" ref="N51:O51" si="26">SUM(N52,N194)</f>
        <v>0</v>
      </c>
      <c r="O51" s="92">
        <f t="shared" si="26"/>
        <v>0</v>
      </c>
      <c r="P51" s="337"/>
    </row>
    <row r="52" spans="1:16" s="21" customFormat="1" ht="24" x14ac:dyDescent="0.25">
      <c r="A52" s="93"/>
      <c r="B52" s="16" t="s">
        <v>46</v>
      </c>
      <c r="C52" s="94">
        <f t="shared" si="4"/>
        <v>530315</v>
      </c>
      <c r="D52" s="222">
        <f>SUM(D53,D75,D173,D187)</f>
        <v>498672</v>
      </c>
      <c r="E52" s="435">
        <f t="shared" ref="E52:F52" si="27">SUM(E53,E75,E173,E187)</f>
        <v>11674</v>
      </c>
      <c r="F52" s="436">
        <f t="shared" si="27"/>
        <v>510346</v>
      </c>
      <c r="G52" s="222">
        <f>SUM(G53,G75,G173,G187)</f>
        <v>0</v>
      </c>
      <c r="H52" s="202">
        <f t="shared" ref="H52:I52" si="28">SUM(H53,H75,H173,H187)</f>
        <v>0</v>
      </c>
      <c r="I52" s="436">
        <f t="shared" si="28"/>
        <v>0</v>
      </c>
      <c r="J52" s="254">
        <f>SUM(J53,J75,J173,J187)</f>
        <v>19969</v>
      </c>
      <c r="K52" s="435">
        <f t="shared" ref="K52:L52" si="29">SUM(K53,K75,K173,K187)</f>
        <v>0</v>
      </c>
      <c r="L52" s="436">
        <f t="shared" si="29"/>
        <v>19969</v>
      </c>
      <c r="M52" s="94">
        <f>SUM(M53,M75,M173,M187)</f>
        <v>0</v>
      </c>
      <c r="N52" s="95">
        <f t="shared" ref="N52:O52" si="30">SUM(N53,N75,N173,N187)</f>
        <v>0</v>
      </c>
      <c r="O52" s="96">
        <f t="shared" si="30"/>
        <v>0</v>
      </c>
      <c r="P52" s="338"/>
    </row>
    <row r="53" spans="1:16" s="21" customFormat="1" x14ac:dyDescent="0.25">
      <c r="A53" s="97">
        <v>1000</v>
      </c>
      <c r="B53" s="97" t="s">
        <v>47</v>
      </c>
      <c r="C53" s="98">
        <f t="shared" si="4"/>
        <v>88458</v>
      </c>
      <c r="D53" s="223">
        <f>SUM(D54,D67)</f>
        <v>83666</v>
      </c>
      <c r="E53" s="437">
        <f t="shared" ref="E53:F53" si="31">SUM(E54,E67)</f>
        <v>-537</v>
      </c>
      <c r="F53" s="438">
        <f t="shared" si="31"/>
        <v>83129</v>
      </c>
      <c r="G53" s="223">
        <f>SUM(G54,G67)</f>
        <v>0</v>
      </c>
      <c r="H53" s="134">
        <f t="shared" ref="H53:I53" si="32">SUM(H54,H67)</f>
        <v>0</v>
      </c>
      <c r="I53" s="438">
        <f t="shared" si="32"/>
        <v>0</v>
      </c>
      <c r="J53" s="255">
        <f>SUM(J54,J67)</f>
        <v>5329</v>
      </c>
      <c r="K53" s="437">
        <f t="shared" ref="K53:L53" si="33">SUM(K54,K67)</f>
        <v>0</v>
      </c>
      <c r="L53" s="438">
        <f t="shared" si="33"/>
        <v>5329</v>
      </c>
      <c r="M53" s="98">
        <f>SUM(M54,M67)</f>
        <v>0</v>
      </c>
      <c r="N53" s="99">
        <f t="shared" ref="N53:O53" si="34">SUM(N54,N67)</f>
        <v>0</v>
      </c>
      <c r="O53" s="100">
        <f t="shared" si="34"/>
        <v>0</v>
      </c>
      <c r="P53" s="339"/>
    </row>
    <row r="54" spans="1:16" x14ac:dyDescent="0.25">
      <c r="A54" s="41">
        <v>1100</v>
      </c>
      <c r="B54" s="101" t="s">
        <v>48</v>
      </c>
      <c r="C54" s="42">
        <f t="shared" si="4"/>
        <v>84227</v>
      </c>
      <c r="D54" s="224">
        <f>SUM(D55,D58,D66)</f>
        <v>79666</v>
      </c>
      <c r="E54" s="439">
        <f t="shared" ref="E54:F54" si="35">SUM(E55,E58,E66)</f>
        <v>-512</v>
      </c>
      <c r="F54" s="406">
        <f t="shared" si="35"/>
        <v>79154</v>
      </c>
      <c r="G54" s="224">
        <f>SUM(G55,G58,G66)</f>
        <v>0</v>
      </c>
      <c r="H54" s="122">
        <f t="shared" ref="H54:I54" si="36">SUM(H55,H58,H66)</f>
        <v>0</v>
      </c>
      <c r="I54" s="406">
        <f t="shared" si="36"/>
        <v>0</v>
      </c>
      <c r="J54" s="102">
        <f>SUM(J55,J58,J66)</f>
        <v>5073</v>
      </c>
      <c r="K54" s="439">
        <f t="shared" ref="K54:L54" si="37">SUM(K55,K58,K66)</f>
        <v>0</v>
      </c>
      <c r="L54" s="406">
        <f t="shared" si="37"/>
        <v>5073</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hidden="1" customHeight="1" x14ac:dyDescent="0.25">
      <c r="A57" s="38">
        <v>1119</v>
      </c>
      <c r="B57" s="53" t="s">
        <v>51</v>
      </c>
      <c r="C57" s="54">
        <f t="shared" si="4"/>
        <v>0</v>
      </c>
      <c r="D57" s="226"/>
      <c r="E57" s="56"/>
      <c r="F57" s="143">
        <f t="shared" si="43"/>
        <v>0</v>
      </c>
      <c r="G57" s="226"/>
      <c r="H57" s="257"/>
      <c r="I57" s="110">
        <f t="shared" si="44"/>
        <v>0</v>
      </c>
      <c r="J57" s="257"/>
      <c r="K57" s="56"/>
      <c r="L57" s="132">
        <f t="shared" si="45"/>
        <v>0</v>
      </c>
      <c r="M57" s="317"/>
      <c r="N57" s="56"/>
      <c r="O57" s="110">
        <f>M57+N57</f>
        <v>0</v>
      </c>
      <c r="P57" s="107"/>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c r="E65" s="56"/>
      <c r="F65" s="143">
        <f t="shared" si="50"/>
        <v>0</v>
      </c>
      <c r="G65" s="226"/>
      <c r="H65" s="257"/>
      <c r="I65" s="110">
        <f t="shared" si="51"/>
        <v>0</v>
      </c>
      <c r="J65" s="257"/>
      <c r="K65" s="56"/>
      <c r="L65" s="132">
        <f t="shared" si="52"/>
        <v>0</v>
      </c>
      <c r="M65" s="317"/>
      <c r="N65" s="56"/>
      <c r="O65" s="110">
        <f t="shared" si="53"/>
        <v>0</v>
      </c>
      <c r="P65" s="107"/>
    </row>
    <row r="66" spans="1:16" ht="36" x14ac:dyDescent="0.25">
      <c r="A66" s="103">
        <v>1150</v>
      </c>
      <c r="B66" s="74" t="s">
        <v>59</v>
      </c>
      <c r="C66" s="80">
        <f>F66+I66+L66+O66</f>
        <v>84227</v>
      </c>
      <c r="D66" s="228">
        <v>79666</v>
      </c>
      <c r="E66" s="446">
        <v>-512</v>
      </c>
      <c r="F66" s="441">
        <f t="shared" si="50"/>
        <v>79154</v>
      </c>
      <c r="G66" s="228"/>
      <c r="H66" s="582"/>
      <c r="I66" s="441">
        <f t="shared" si="51"/>
        <v>0</v>
      </c>
      <c r="J66" s="258">
        <v>5073</v>
      </c>
      <c r="K66" s="446"/>
      <c r="L66" s="441">
        <f t="shared" si="52"/>
        <v>5073</v>
      </c>
      <c r="M66" s="318"/>
      <c r="N66" s="111"/>
      <c r="O66" s="105">
        <f t="shared" si="53"/>
        <v>0</v>
      </c>
      <c r="P66" s="382" t="s">
        <v>508</v>
      </c>
    </row>
    <row r="67" spans="1:16" ht="24" x14ac:dyDescent="0.25">
      <c r="A67" s="41">
        <v>1200</v>
      </c>
      <c r="B67" s="101" t="s">
        <v>296</v>
      </c>
      <c r="C67" s="42">
        <f t="shared" si="4"/>
        <v>4231</v>
      </c>
      <c r="D67" s="224">
        <f>SUM(D68:D69)</f>
        <v>4000</v>
      </c>
      <c r="E67" s="439">
        <f t="shared" ref="E67:F67" si="54">SUM(E68:E69)</f>
        <v>-25</v>
      </c>
      <c r="F67" s="406">
        <f t="shared" si="54"/>
        <v>3975</v>
      </c>
      <c r="G67" s="224">
        <f>SUM(G68:G69)</f>
        <v>0</v>
      </c>
      <c r="H67" s="122">
        <f t="shared" ref="H67:I67" si="55">SUM(H68:H69)</f>
        <v>0</v>
      </c>
      <c r="I67" s="406">
        <f t="shared" si="55"/>
        <v>0</v>
      </c>
      <c r="J67" s="102">
        <f>SUM(J68:J69)</f>
        <v>256</v>
      </c>
      <c r="K67" s="439">
        <f t="shared" ref="K67:L67" si="56">SUM(K68:K69)</f>
        <v>0</v>
      </c>
      <c r="L67" s="406">
        <f t="shared" si="56"/>
        <v>256</v>
      </c>
      <c r="M67" s="42">
        <f>SUM(M68:M69)</f>
        <v>0</v>
      </c>
      <c r="N67" s="46">
        <f t="shared" ref="N67:O67" si="57">SUM(N68:N69)</f>
        <v>0</v>
      </c>
      <c r="O67" s="113">
        <f t="shared" si="57"/>
        <v>0</v>
      </c>
      <c r="P67" s="119"/>
    </row>
    <row r="68" spans="1:16" ht="24" x14ac:dyDescent="0.25">
      <c r="A68" s="565">
        <v>1210</v>
      </c>
      <c r="B68" s="48" t="s">
        <v>60</v>
      </c>
      <c r="C68" s="49">
        <f t="shared" si="4"/>
        <v>4231</v>
      </c>
      <c r="D68" s="225">
        <v>4000</v>
      </c>
      <c r="E68" s="442">
        <v>-25</v>
      </c>
      <c r="F68" s="443">
        <f>D68+E68</f>
        <v>3975</v>
      </c>
      <c r="G68" s="225"/>
      <c r="H68" s="584"/>
      <c r="I68" s="443">
        <f>G68+H68</f>
        <v>0</v>
      </c>
      <c r="J68" s="256">
        <v>256</v>
      </c>
      <c r="K68" s="442"/>
      <c r="L68" s="443">
        <f>J68+K68</f>
        <v>256</v>
      </c>
      <c r="M68" s="316"/>
      <c r="N68" s="51"/>
      <c r="O68" s="116">
        <f>M68+N68</f>
        <v>0</v>
      </c>
      <c r="P68" s="382" t="s">
        <v>508</v>
      </c>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361"/>
    </row>
    <row r="70" spans="1:16" ht="48" hidden="1" x14ac:dyDescent="0.25">
      <c r="A70" s="38">
        <v>1221</v>
      </c>
      <c r="B70" s="53" t="s">
        <v>297</v>
      </c>
      <c r="C70" s="54">
        <f t="shared" si="4"/>
        <v>0</v>
      </c>
      <c r="D70" s="226"/>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361"/>
    </row>
    <row r="71" spans="1:16" hidden="1" x14ac:dyDescent="0.25">
      <c r="A71" s="38">
        <v>1223</v>
      </c>
      <c r="B71" s="53" t="s">
        <v>62</v>
      </c>
      <c r="C71" s="54">
        <f t="shared" si="4"/>
        <v>0</v>
      </c>
      <c r="D71" s="226"/>
      <c r="E71" s="56"/>
      <c r="F71" s="143">
        <f t="shared" si="62"/>
        <v>0</v>
      </c>
      <c r="G71" s="226"/>
      <c r="H71" s="257"/>
      <c r="I71" s="110">
        <f t="shared" si="63"/>
        <v>0</v>
      </c>
      <c r="J71" s="257"/>
      <c r="K71" s="56"/>
      <c r="L71" s="132">
        <f t="shared" si="64"/>
        <v>0</v>
      </c>
      <c r="M71" s="317"/>
      <c r="N71" s="56"/>
      <c r="O71" s="110">
        <f t="shared" si="65"/>
        <v>0</v>
      </c>
      <c r="P71" s="361"/>
    </row>
    <row r="72" spans="1:16" hidden="1" x14ac:dyDescent="0.25">
      <c r="A72" s="38">
        <v>1225</v>
      </c>
      <c r="B72" s="53" t="s">
        <v>63</v>
      </c>
      <c r="C72" s="54">
        <f t="shared" si="4"/>
        <v>0</v>
      </c>
      <c r="D72" s="226"/>
      <c r="E72" s="56"/>
      <c r="F72" s="143">
        <f t="shared" si="62"/>
        <v>0</v>
      </c>
      <c r="G72" s="226"/>
      <c r="H72" s="257"/>
      <c r="I72" s="110">
        <f t="shared" si="63"/>
        <v>0</v>
      </c>
      <c r="J72" s="257"/>
      <c r="K72" s="56"/>
      <c r="L72" s="132">
        <f t="shared" si="64"/>
        <v>0</v>
      </c>
      <c r="M72" s="317"/>
      <c r="N72" s="56"/>
      <c r="O72" s="110">
        <f t="shared" si="65"/>
        <v>0</v>
      </c>
      <c r="P72" s="361"/>
    </row>
    <row r="73" spans="1:16" ht="36" hidden="1" x14ac:dyDescent="0.25">
      <c r="A73" s="38">
        <v>1227</v>
      </c>
      <c r="B73" s="53" t="s">
        <v>64</v>
      </c>
      <c r="C73" s="54">
        <f t="shared" si="4"/>
        <v>0</v>
      </c>
      <c r="D73" s="226"/>
      <c r="E73" s="56"/>
      <c r="F73" s="143">
        <f t="shared" si="62"/>
        <v>0</v>
      </c>
      <c r="G73" s="226"/>
      <c r="H73" s="257"/>
      <c r="I73" s="110">
        <f t="shared" si="63"/>
        <v>0</v>
      </c>
      <c r="J73" s="257"/>
      <c r="K73" s="56"/>
      <c r="L73" s="132">
        <f t="shared" si="64"/>
        <v>0</v>
      </c>
      <c r="M73" s="317"/>
      <c r="N73" s="56"/>
      <c r="O73" s="110">
        <f t="shared" si="65"/>
        <v>0</v>
      </c>
      <c r="P73" s="361"/>
    </row>
    <row r="74" spans="1:16" ht="48" hidden="1" x14ac:dyDescent="0.25">
      <c r="A74" s="38">
        <v>1228</v>
      </c>
      <c r="B74" s="53" t="s">
        <v>298</v>
      </c>
      <c r="C74" s="54">
        <f t="shared" si="4"/>
        <v>0</v>
      </c>
      <c r="D74" s="226"/>
      <c r="E74" s="56"/>
      <c r="F74" s="143">
        <f t="shared" si="62"/>
        <v>0</v>
      </c>
      <c r="G74" s="226"/>
      <c r="H74" s="257"/>
      <c r="I74" s="110">
        <f t="shared" si="63"/>
        <v>0</v>
      </c>
      <c r="J74" s="257"/>
      <c r="K74" s="56"/>
      <c r="L74" s="132">
        <f t="shared" si="64"/>
        <v>0</v>
      </c>
      <c r="M74" s="317"/>
      <c r="N74" s="56"/>
      <c r="O74" s="110">
        <f t="shared" si="65"/>
        <v>0</v>
      </c>
      <c r="P74" s="361"/>
    </row>
    <row r="75" spans="1:16" x14ac:dyDescent="0.25">
      <c r="A75" s="97">
        <v>2000</v>
      </c>
      <c r="B75" s="97" t="s">
        <v>65</v>
      </c>
      <c r="C75" s="98">
        <f t="shared" si="4"/>
        <v>441857</v>
      </c>
      <c r="D75" s="223">
        <f>SUM(D76,D83,D130,D164,D165,D172)</f>
        <v>415006</v>
      </c>
      <c r="E75" s="437">
        <f t="shared" ref="E75:F75" si="66">SUM(E76,E83,E130,E164,E165,E172)</f>
        <v>12211</v>
      </c>
      <c r="F75" s="438">
        <f t="shared" si="66"/>
        <v>427217</v>
      </c>
      <c r="G75" s="223">
        <f>SUM(G76,G83,G130,G164,G165,G172)</f>
        <v>0</v>
      </c>
      <c r="H75" s="134">
        <f t="shared" ref="H75:I75" si="67">SUM(H76,H83,H130,H164,H165,H172)</f>
        <v>0</v>
      </c>
      <c r="I75" s="438">
        <f t="shared" si="67"/>
        <v>0</v>
      </c>
      <c r="J75" s="255">
        <f>SUM(J76,J83,J130,J164,J165,J172)</f>
        <v>14640</v>
      </c>
      <c r="K75" s="437">
        <f t="shared" ref="K75:L75" si="68">SUM(K76,K83,K130,K164,K165,K172)</f>
        <v>0</v>
      </c>
      <c r="L75" s="438">
        <f t="shared" si="68"/>
        <v>14640</v>
      </c>
      <c r="M75" s="98">
        <f>SUM(M76,M83,M130,M164,M165,M172)</f>
        <v>0</v>
      </c>
      <c r="N75" s="99">
        <f t="shared" ref="N75:O75" si="69">SUM(N76,N83,N130,N164,N165,N172)</f>
        <v>0</v>
      </c>
      <c r="O75" s="100">
        <f t="shared" si="69"/>
        <v>0</v>
      </c>
      <c r="P75" s="631"/>
    </row>
    <row r="76" spans="1:16" ht="24" x14ac:dyDescent="0.25">
      <c r="A76" s="41">
        <v>2100</v>
      </c>
      <c r="B76" s="101" t="s">
        <v>66</v>
      </c>
      <c r="C76" s="42">
        <f t="shared" si="4"/>
        <v>1570</v>
      </c>
      <c r="D76" s="224">
        <f>SUM(D77,D80)</f>
        <v>1570</v>
      </c>
      <c r="E76" s="439">
        <f t="shared" ref="E76:F76" si="70">SUM(E77,E80)</f>
        <v>0</v>
      </c>
      <c r="F76" s="406">
        <f t="shared" si="70"/>
        <v>1570</v>
      </c>
      <c r="G76" s="224">
        <f>SUM(G77,G80)</f>
        <v>0</v>
      </c>
      <c r="H76" s="122">
        <f t="shared" ref="H76:I76" si="71">SUM(H77,H80)</f>
        <v>0</v>
      </c>
      <c r="I76" s="406">
        <f t="shared" si="71"/>
        <v>0</v>
      </c>
      <c r="J76" s="102">
        <f>SUM(J77,J80)</f>
        <v>0</v>
      </c>
      <c r="K76" s="439">
        <f t="shared" ref="K76:L76" si="72">SUM(K77,K80)</f>
        <v>0</v>
      </c>
      <c r="L76" s="406">
        <f t="shared" si="72"/>
        <v>0</v>
      </c>
      <c r="M76" s="42">
        <f>SUM(M77,M80)</f>
        <v>0</v>
      </c>
      <c r="N76" s="46">
        <f t="shared" ref="N76:O76" si="73">SUM(N77,N80)</f>
        <v>0</v>
      </c>
      <c r="O76" s="113">
        <f t="shared" si="73"/>
        <v>0</v>
      </c>
      <c r="P76" s="632"/>
    </row>
    <row r="77" spans="1:16"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383"/>
    </row>
    <row r="78" spans="1:16" hidden="1" x14ac:dyDescent="0.25">
      <c r="A78" s="38">
        <v>2111</v>
      </c>
      <c r="B78" s="53" t="s">
        <v>68</v>
      </c>
      <c r="C78" s="54">
        <f t="shared" si="4"/>
        <v>0</v>
      </c>
      <c r="D78" s="226"/>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361"/>
    </row>
    <row r="79" spans="1:16" ht="24" hidden="1" x14ac:dyDescent="0.25">
      <c r="A79" s="38">
        <v>2112</v>
      </c>
      <c r="B79" s="53" t="s">
        <v>69</v>
      </c>
      <c r="C79" s="54">
        <f t="shared" si="4"/>
        <v>0</v>
      </c>
      <c r="D79" s="226"/>
      <c r="E79" s="56"/>
      <c r="F79" s="143">
        <f t="shared" si="78"/>
        <v>0</v>
      </c>
      <c r="G79" s="226"/>
      <c r="H79" s="257"/>
      <c r="I79" s="110">
        <f t="shared" si="79"/>
        <v>0</v>
      </c>
      <c r="J79" s="257"/>
      <c r="K79" s="56"/>
      <c r="L79" s="132">
        <f t="shared" si="80"/>
        <v>0</v>
      </c>
      <c r="M79" s="317"/>
      <c r="N79" s="56"/>
      <c r="O79" s="110">
        <f t="shared" si="81"/>
        <v>0</v>
      </c>
      <c r="P79" s="361"/>
    </row>
    <row r="80" spans="1:16" ht="24" x14ac:dyDescent="0.25">
      <c r="A80" s="108">
        <v>2120</v>
      </c>
      <c r="B80" s="53" t="s">
        <v>70</v>
      </c>
      <c r="C80" s="54">
        <f t="shared" si="4"/>
        <v>1570</v>
      </c>
      <c r="D80" s="227">
        <f>SUM(D81:D82)</f>
        <v>1570</v>
      </c>
      <c r="E80" s="445">
        <f t="shared" ref="E80:F80" si="82">SUM(E81:E82)</f>
        <v>0</v>
      </c>
      <c r="F80" s="401">
        <f t="shared" si="82"/>
        <v>1570</v>
      </c>
      <c r="G80" s="227">
        <f>SUM(G81:G82)</f>
        <v>0</v>
      </c>
      <c r="H80" s="132">
        <f t="shared" ref="H80:I80" si="83">SUM(H81:H82)</f>
        <v>0</v>
      </c>
      <c r="I80" s="401">
        <f t="shared" si="83"/>
        <v>0</v>
      </c>
      <c r="J80" s="117">
        <f>SUM(J81:J82)</f>
        <v>0</v>
      </c>
      <c r="K80" s="445">
        <f t="shared" ref="K80:L80" si="84">SUM(K81:K82)</f>
        <v>0</v>
      </c>
      <c r="L80" s="401">
        <f t="shared" si="84"/>
        <v>0</v>
      </c>
      <c r="M80" s="54">
        <f>SUM(M81:M82)</f>
        <v>0</v>
      </c>
      <c r="N80" s="109">
        <f t="shared" ref="N80:O80" si="85">SUM(N81:N82)</f>
        <v>0</v>
      </c>
      <c r="O80" s="110">
        <f t="shared" si="85"/>
        <v>0</v>
      </c>
      <c r="P80" s="361"/>
    </row>
    <row r="81" spans="1:16" x14ac:dyDescent="0.25">
      <c r="A81" s="38">
        <v>2121</v>
      </c>
      <c r="B81" s="53" t="s">
        <v>68</v>
      </c>
      <c r="C81" s="54">
        <f t="shared" si="4"/>
        <v>1570</v>
      </c>
      <c r="D81" s="226">
        <v>1570</v>
      </c>
      <c r="E81" s="444"/>
      <c r="F81" s="401">
        <f t="shared" ref="F81:F82" si="86">D81+E81</f>
        <v>1570</v>
      </c>
      <c r="G81" s="226"/>
      <c r="H81" s="580"/>
      <c r="I81" s="401">
        <f t="shared" ref="I81:I82" si="87">G81+H81</f>
        <v>0</v>
      </c>
      <c r="J81" s="257"/>
      <c r="K81" s="444"/>
      <c r="L81" s="401">
        <f t="shared" ref="L81:L82" si="88">J81+K81</f>
        <v>0</v>
      </c>
      <c r="M81" s="317"/>
      <c r="N81" s="56"/>
      <c r="O81" s="110">
        <f t="shared" ref="O81:O82" si="89">M81+N81</f>
        <v>0</v>
      </c>
      <c r="P81" s="382"/>
    </row>
    <row r="82" spans="1:16" ht="24" hidden="1" x14ac:dyDescent="0.25">
      <c r="A82" s="38">
        <v>2122</v>
      </c>
      <c r="B82" s="53" t="s">
        <v>69</v>
      </c>
      <c r="C82" s="54">
        <f t="shared" si="4"/>
        <v>0</v>
      </c>
      <c r="D82" s="226"/>
      <c r="E82" s="56"/>
      <c r="F82" s="143">
        <f t="shared" si="86"/>
        <v>0</v>
      </c>
      <c r="G82" s="226"/>
      <c r="H82" s="257"/>
      <c r="I82" s="110">
        <f t="shared" si="87"/>
        <v>0</v>
      </c>
      <c r="J82" s="257"/>
      <c r="K82" s="56"/>
      <c r="L82" s="132">
        <f t="shared" si="88"/>
        <v>0</v>
      </c>
      <c r="M82" s="317"/>
      <c r="N82" s="56"/>
      <c r="O82" s="110">
        <f t="shared" si="89"/>
        <v>0</v>
      </c>
      <c r="P82" s="361"/>
    </row>
    <row r="83" spans="1:16" x14ac:dyDescent="0.25">
      <c r="A83" s="41">
        <v>2200</v>
      </c>
      <c r="B83" s="101" t="s">
        <v>71</v>
      </c>
      <c r="C83" s="42">
        <f t="shared" si="4"/>
        <v>357564</v>
      </c>
      <c r="D83" s="224">
        <f>SUM(D84,D89,D95,D103,D112,D116,D122,D128)</f>
        <v>336181</v>
      </c>
      <c r="E83" s="439">
        <f t="shared" ref="E83:F83" si="90">SUM(E84,E89,E95,E103,E112,E116,E122,E128)</f>
        <v>11963</v>
      </c>
      <c r="F83" s="406">
        <f t="shared" si="90"/>
        <v>348144</v>
      </c>
      <c r="G83" s="224">
        <f>SUM(G84,G89,G95,G103,G112,G116,G122,G128)</f>
        <v>0</v>
      </c>
      <c r="H83" s="122">
        <f t="shared" ref="H83:I83" si="91">SUM(H84,H89,H95,H103,H112,H116,H122,H128)</f>
        <v>0</v>
      </c>
      <c r="I83" s="406">
        <f t="shared" si="91"/>
        <v>0</v>
      </c>
      <c r="J83" s="102">
        <f>SUM(J84,J89,J95,J103,J112,J116,J122,J128)</f>
        <v>9420</v>
      </c>
      <c r="K83" s="439">
        <f t="shared" ref="K83:L83" si="92">SUM(K84,K89,K95,K103,K112,K116,K122,K128)</f>
        <v>0</v>
      </c>
      <c r="L83" s="406">
        <f t="shared" si="92"/>
        <v>9420</v>
      </c>
      <c r="M83" s="162">
        <f>SUM(M84,M89,M95,M103,M112,M116,M122,M128)</f>
        <v>0</v>
      </c>
      <c r="N83" s="163">
        <f t="shared" ref="N83:O83" si="93">SUM(N84,N89,N95,N103,N112,N116,N122,N128)</f>
        <v>0</v>
      </c>
      <c r="O83" s="164">
        <f t="shared" si="93"/>
        <v>0</v>
      </c>
      <c r="P83" s="633"/>
    </row>
    <row r="84" spans="1:16"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382"/>
    </row>
    <row r="85" spans="1:16" ht="24" hidden="1" x14ac:dyDescent="0.25">
      <c r="A85" s="33">
        <v>2211</v>
      </c>
      <c r="B85" s="48" t="s">
        <v>73</v>
      </c>
      <c r="C85" s="49">
        <f t="shared" ref="C85:C148" si="98">F85+I85+L85+O85</f>
        <v>0</v>
      </c>
      <c r="D85" s="225"/>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383"/>
    </row>
    <row r="86" spans="1:16" ht="36" hidden="1" x14ac:dyDescent="0.25">
      <c r="A86" s="38">
        <v>2212</v>
      </c>
      <c r="B86" s="53" t="s">
        <v>74</v>
      </c>
      <c r="C86" s="54">
        <f t="shared" si="98"/>
        <v>0</v>
      </c>
      <c r="D86" s="226"/>
      <c r="E86" s="56"/>
      <c r="F86" s="143">
        <f t="shared" si="99"/>
        <v>0</v>
      </c>
      <c r="G86" s="226"/>
      <c r="H86" s="257"/>
      <c r="I86" s="110">
        <f t="shared" si="100"/>
        <v>0</v>
      </c>
      <c r="J86" s="257"/>
      <c r="K86" s="56"/>
      <c r="L86" s="132">
        <f t="shared" si="101"/>
        <v>0</v>
      </c>
      <c r="M86" s="317"/>
      <c r="N86" s="56"/>
      <c r="O86" s="110">
        <f t="shared" si="102"/>
        <v>0</v>
      </c>
      <c r="P86" s="361"/>
    </row>
    <row r="87" spans="1:16" ht="24" hidden="1" x14ac:dyDescent="0.25">
      <c r="A87" s="38">
        <v>2214</v>
      </c>
      <c r="B87" s="53" t="s">
        <v>75</v>
      </c>
      <c r="C87" s="54">
        <f t="shared" si="98"/>
        <v>0</v>
      </c>
      <c r="D87" s="226"/>
      <c r="E87" s="56"/>
      <c r="F87" s="143">
        <f t="shared" si="99"/>
        <v>0</v>
      </c>
      <c r="G87" s="226"/>
      <c r="H87" s="257"/>
      <c r="I87" s="110">
        <f t="shared" si="100"/>
        <v>0</v>
      </c>
      <c r="J87" s="257"/>
      <c r="K87" s="56"/>
      <c r="L87" s="132">
        <f t="shared" si="101"/>
        <v>0</v>
      </c>
      <c r="M87" s="317"/>
      <c r="N87" s="56"/>
      <c r="O87" s="110">
        <f t="shared" si="102"/>
        <v>0</v>
      </c>
      <c r="P87" s="361"/>
    </row>
    <row r="88" spans="1:16" hidden="1" x14ac:dyDescent="0.25">
      <c r="A88" s="38">
        <v>2219</v>
      </c>
      <c r="B88" s="53" t="s">
        <v>76</v>
      </c>
      <c r="C88" s="54">
        <f t="shared" si="98"/>
        <v>0</v>
      </c>
      <c r="D88" s="226"/>
      <c r="E88" s="56"/>
      <c r="F88" s="143">
        <f t="shared" si="99"/>
        <v>0</v>
      </c>
      <c r="G88" s="226"/>
      <c r="H88" s="257"/>
      <c r="I88" s="110">
        <f t="shared" si="100"/>
        <v>0</v>
      </c>
      <c r="J88" s="257"/>
      <c r="K88" s="56"/>
      <c r="L88" s="132">
        <f t="shared" si="101"/>
        <v>0</v>
      </c>
      <c r="M88" s="317"/>
      <c r="N88" s="56"/>
      <c r="O88" s="110">
        <f t="shared" si="102"/>
        <v>0</v>
      </c>
      <c r="P88" s="361"/>
    </row>
    <row r="89" spans="1:16" ht="24" x14ac:dyDescent="0.25">
      <c r="A89" s="108">
        <v>2220</v>
      </c>
      <c r="B89" s="53" t="s">
        <v>77</v>
      </c>
      <c r="C89" s="54">
        <f t="shared" si="98"/>
        <v>200</v>
      </c>
      <c r="D89" s="227">
        <f>SUM(D90:D94)</f>
        <v>200</v>
      </c>
      <c r="E89" s="445">
        <f t="shared" ref="E89:F89" si="103">SUM(E90:E94)</f>
        <v>0</v>
      </c>
      <c r="F89" s="401">
        <f t="shared" si="103"/>
        <v>200</v>
      </c>
      <c r="G89" s="227">
        <f>SUM(G90:G94)</f>
        <v>0</v>
      </c>
      <c r="H89" s="132">
        <f t="shared" ref="H89:I89" si="104">SUM(H90:H94)</f>
        <v>0</v>
      </c>
      <c r="I89" s="401">
        <f t="shared" si="104"/>
        <v>0</v>
      </c>
      <c r="J89" s="117">
        <f>SUM(J90:J94)</f>
        <v>0</v>
      </c>
      <c r="K89" s="445">
        <f t="shared" ref="K89:L89" si="105">SUM(K90:K94)</f>
        <v>0</v>
      </c>
      <c r="L89" s="401">
        <f t="shared" si="105"/>
        <v>0</v>
      </c>
      <c r="M89" s="54">
        <f>SUM(M90:M94)</f>
        <v>0</v>
      </c>
      <c r="N89" s="109">
        <f t="shared" ref="N89:O89" si="106">SUM(N90:N94)</f>
        <v>0</v>
      </c>
      <c r="O89" s="110">
        <f t="shared" si="106"/>
        <v>0</v>
      </c>
      <c r="P89" s="361"/>
    </row>
    <row r="90" spans="1:16" ht="24" hidden="1" x14ac:dyDescent="0.25">
      <c r="A90" s="38">
        <v>2221</v>
      </c>
      <c r="B90" s="53" t="s">
        <v>289</v>
      </c>
      <c r="C90" s="54">
        <f t="shared" si="98"/>
        <v>0</v>
      </c>
      <c r="D90" s="226"/>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361"/>
    </row>
    <row r="91" spans="1:16" hidden="1" x14ac:dyDescent="0.25">
      <c r="A91" s="38">
        <v>2222</v>
      </c>
      <c r="B91" s="53" t="s">
        <v>78</v>
      </c>
      <c r="C91" s="54">
        <f t="shared" si="98"/>
        <v>0</v>
      </c>
      <c r="D91" s="226"/>
      <c r="E91" s="56"/>
      <c r="F91" s="143">
        <f t="shared" si="107"/>
        <v>0</v>
      </c>
      <c r="G91" s="226"/>
      <c r="H91" s="257"/>
      <c r="I91" s="110">
        <f t="shared" si="108"/>
        <v>0</v>
      </c>
      <c r="J91" s="257"/>
      <c r="K91" s="56"/>
      <c r="L91" s="132">
        <f t="shared" si="109"/>
        <v>0</v>
      </c>
      <c r="M91" s="317"/>
      <c r="N91" s="56"/>
      <c r="O91" s="110">
        <f t="shared" si="110"/>
        <v>0</v>
      </c>
      <c r="P91" s="361"/>
    </row>
    <row r="92" spans="1:16" x14ac:dyDescent="0.25">
      <c r="A92" s="38">
        <v>2223</v>
      </c>
      <c r="B92" s="53" t="s">
        <v>79</v>
      </c>
      <c r="C92" s="54">
        <f t="shared" si="98"/>
        <v>200</v>
      </c>
      <c r="D92" s="226">
        <v>200</v>
      </c>
      <c r="E92" s="444"/>
      <c r="F92" s="401">
        <f t="shared" si="107"/>
        <v>200</v>
      </c>
      <c r="G92" s="226"/>
      <c r="H92" s="580"/>
      <c r="I92" s="401">
        <f t="shared" si="108"/>
        <v>0</v>
      </c>
      <c r="J92" s="257"/>
      <c r="K92" s="444"/>
      <c r="L92" s="401">
        <f t="shared" si="109"/>
        <v>0</v>
      </c>
      <c r="M92" s="317"/>
      <c r="N92" s="56"/>
      <c r="O92" s="110">
        <f t="shared" si="110"/>
        <v>0</v>
      </c>
      <c r="P92" s="361"/>
    </row>
    <row r="93" spans="1:16" ht="48" hidden="1" x14ac:dyDescent="0.25">
      <c r="A93" s="38">
        <v>2224</v>
      </c>
      <c r="B93" s="53" t="s">
        <v>299</v>
      </c>
      <c r="C93" s="54">
        <f t="shared" si="98"/>
        <v>0</v>
      </c>
      <c r="D93" s="226"/>
      <c r="E93" s="56"/>
      <c r="F93" s="143">
        <f t="shared" si="107"/>
        <v>0</v>
      </c>
      <c r="G93" s="226"/>
      <c r="H93" s="257"/>
      <c r="I93" s="110">
        <f t="shared" si="108"/>
        <v>0</v>
      </c>
      <c r="J93" s="257"/>
      <c r="K93" s="56"/>
      <c r="L93" s="132">
        <f t="shared" si="109"/>
        <v>0</v>
      </c>
      <c r="M93" s="317"/>
      <c r="N93" s="56"/>
      <c r="O93" s="110">
        <f t="shared" si="110"/>
        <v>0</v>
      </c>
      <c r="P93" s="361"/>
    </row>
    <row r="94" spans="1:16" ht="24" hidden="1" x14ac:dyDescent="0.25">
      <c r="A94" s="38">
        <v>2229</v>
      </c>
      <c r="B94" s="53" t="s">
        <v>80</v>
      </c>
      <c r="C94" s="54">
        <f t="shared" si="98"/>
        <v>0</v>
      </c>
      <c r="D94" s="226"/>
      <c r="E94" s="56"/>
      <c r="F94" s="143">
        <f t="shared" si="107"/>
        <v>0</v>
      </c>
      <c r="G94" s="226"/>
      <c r="H94" s="257"/>
      <c r="I94" s="110">
        <f t="shared" si="108"/>
        <v>0</v>
      </c>
      <c r="J94" s="257"/>
      <c r="K94" s="56"/>
      <c r="L94" s="132">
        <f t="shared" si="109"/>
        <v>0</v>
      </c>
      <c r="M94" s="317"/>
      <c r="N94" s="56"/>
      <c r="O94" s="110">
        <f t="shared" si="110"/>
        <v>0</v>
      </c>
      <c r="P94" s="361"/>
    </row>
    <row r="95" spans="1:16" ht="36" x14ac:dyDescent="0.25">
      <c r="A95" s="108">
        <v>2230</v>
      </c>
      <c r="B95" s="53" t="s">
        <v>81</v>
      </c>
      <c r="C95" s="54">
        <f t="shared" si="98"/>
        <v>41900</v>
      </c>
      <c r="D95" s="227">
        <f>SUM(D96:D102)</f>
        <v>41600</v>
      </c>
      <c r="E95" s="445">
        <f t="shared" ref="E95:F95" si="111">SUM(E96:E102)</f>
        <v>300</v>
      </c>
      <c r="F95" s="401">
        <f t="shared" si="111"/>
        <v>41900</v>
      </c>
      <c r="G95" s="227">
        <f>SUM(G96:G102)</f>
        <v>0</v>
      </c>
      <c r="H95" s="132">
        <f t="shared" ref="H95:I95" si="112">SUM(H96:H102)</f>
        <v>0</v>
      </c>
      <c r="I95" s="401">
        <f t="shared" si="112"/>
        <v>0</v>
      </c>
      <c r="J95" s="117">
        <f>SUM(J96:J102)</f>
        <v>0</v>
      </c>
      <c r="K95" s="445">
        <f t="shared" ref="K95:L95" si="113">SUM(K96:K102)</f>
        <v>0</v>
      </c>
      <c r="L95" s="401">
        <f t="shared" si="113"/>
        <v>0</v>
      </c>
      <c r="M95" s="54">
        <f>SUM(M96:M102)</f>
        <v>0</v>
      </c>
      <c r="N95" s="109">
        <f t="shared" ref="N95:O95" si="114">SUM(N96:N102)</f>
        <v>0</v>
      </c>
      <c r="O95" s="110">
        <f t="shared" si="114"/>
        <v>0</v>
      </c>
      <c r="P95" s="361"/>
    </row>
    <row r="96" spans="1:16" ht="24" x14ac:dyDescent="0.25">
      <c r="A96" s="38">
        <v>2231</v>
      </c>
      <c r="B96" s="53" t="s">
        <v>82</v>
      </c>
      <c r="C96" s="54">
        <f t="shared" si="98"/>
        <v>4000</v>
      </c>
      <c r="D96" s="226">
        <v>4000</v>
      </c>
      <c r="E96" s="444"/>
      <c r="F96" s="401">
        <f t="shared" ref="F96:F102" si="115">D96+E96</f>
        <v>4000</v>
      </c>
      <c r="G96" s="226"/>
      <c r="H96" s="580"/>
      <c r="I96" s="401">
        <f t="shared" ref="I96:I102" si="116">G96+H96</f>
        <v>0</v>
      </c>
      <c r="J96" s="257"/>
      <c r="K96" s="444"/>
      <c r="L96" s="401">
        <f t="shared" ref="L96:L102" si="117">J96+K96</f>
        <v>0</v>
      </c>
      <c r="M96" s="317"/>
      <c r="N96" s="56"/>
      <c r="O96" s="110">
        <f t="shared" ref="O96:O102" si="118">M96+N96</f>
        <v>0</v>
      </c>
      <c r="P96" s="382"/>
    </row>
    <row r="97" spans="1:16" ht="24.75" customHeight="1" x14ac:dyDescent="0.25">
      <c r="A97" s="38">
        <v>2232</v>
      </c>
      <c r="B97" s="53" t="s">
        <v>83</v>
      </c>
      <c r="C97" s="54">
        <f t="shared" si="98"/>
        <v>100</v>
      </c>
      <c r="D97" s="226">
        <v>100</v>
      </c>
      <c r="E97" s="444"/>
      <c r="F97" s="401">
        <f t="shared" si="115"/>
        <v>100</v>
      </c>
      <c r="G97" s="226"/>
      <c r="H97" s="580"/>
      <c r="I97" s="401">
        <f t="shared" si="116"/>
        <v>0</v>
      </c>
      <c r="J97" s="257"/>
      <c r="K97" s="444"/>
      <c r="L97" s="401">
        <f t="shared" si="117"/>
        <v>0</v>
      </c>
      <c r="M97" s="317"/>
      <c r="N97" s="56"/>
      <c r="O97" s="110">
        <f t="shared" si="118"/>
        <v>0</v>
      </c>
      <c r="P97" s="361"/>
    </row>
    <row r="98" spans="1:16" ht="24" hidden="1" x14ac:dyDescent="0.25">
      <c r="A98" s="33">
        <v>2233</v>
      </c>
      <c r="B98" s="48" t="s">
        <v>84</v>
      </c>
      <c r="C98" s="49">
        <f t="shared" si="98"/>
        <v>0</v>
      </c>
      <c r="D98" s="225"/>
      <c r="E98" s="51"/>
      <c r="F98" s="281">
        <f t="shared" si="115"/>
        <v>0</v>
      </c>
      <c r="G98" s="225"/>
      <c r="H98" s="256"/>
      <c r="I98" s="116">
        <f t="shared" si="116"/>
        <v>0</v>
      </c>
      <c r="J98" s="256"/>
      <c r="K98" s="51"/>
      <c r="L98" s="136">
        <f t="shared" si="117"/>
        <v>0</v>
      </c>
      <c r="M98" s="316"/>
      <c r="N98" s="51"/>
      <c r="O98" s="116">
        <f t="shared" si="118"/>
        <v>0</v>
      </c>
      <c r="P98" s="383"/>
    </row>
    <row r="99" spans="1:16" ht="36" hidden="1" x14ac:dyDescent="0.25">
      <c r="A99" s="38">
        <v>2234</v>
      </c>
      <c r="B99" s="53" t="s">
        <v>85</v>
      </c>
      <c r="C99" s="54">
        <f t="shared" si="98"/>
        <v>0</v>
      </c>
      <c r="D99" s="226"/>
      <c r="E99" s="56"/>
      <c r="F99" s="143">
        <f t="shared" si="115"/>
        <v>0</v>
      </c>
      <c r="G99" s="226"/>
      <c r="H99" s="257"/>
      <c r="I99" s="110">
        <f t="shared" si="116"/>
        <v>0</v>
      </c>
      <c r="J99" s="257"/>
      <c r="K99" s="56"/>
      <c r="L99" s="132">
        <f t="shared" si="117"/>
        <v>0</v>
      </c>
      <c r="M99" s="317"/>
      <c r="N99" s="56"/>
      <c r="O99" s="110">
        <f t="shared" si="118"/>
        <v>0</v>
      </c>
      <c r="P99" s="361"/>
    </row>
    <row r="100" spans="1:16" ht="24" hidden="1" x14ac:dyDescent="0.25">
      <c r="A100" s="38">
        <v>2235</v>
      </c>
      <c r="B100" s="53" t="s">
        <v>86</v>
      </c>
      <c r="C100" s="54">
        <f t="shared" si="98"/>
        <v>0</v>
      </c>
      <c r="D100" s="226"/>
      <c r="E100" s="56"/>
      <c r="F100" s="143">
        <f t="shared" si="115"/>
        <v>0</v>
      </c>
      <c r="G100" s="226"/>
      <c r="H100" s="257"/>
      <c r="I100" s="110">
        <f t="shared" si="116"/>
        <v>0</v>
      </c>
      <c r="J100" s="257"/>
      <c r="K100" s="56"/>
      <c r="L100" s="132">
        <f t="shared" si="117"/>
        <v>0</v>
      </c>
      <c r="M100" s="317"/>
      <c r="N100" s="56"/>
      <c r="O100" s="110">
        <f t="shared" si="118"/>
        <v>0</v>
      </c>
      <c r="P100" s="361"/>
    </row>
    <row r="101" spans="1:16" hidden="1" x14ac:dyDescent="0.25">
      <c r="A101" s="38">
        <v>2236</v>
      </c>
      <c r="B101" s="53" t="s">
        <v>87</v>
      </c>
      <c r="C101" s="54">
        <f t="shared" si="98"/>
        <v>0</v>
      </c>
      <c r="D101" s="226"/>
      <c r="E101" s="56"/>
      <c r="F101" s="143">
        <f t="shared" si="115"/>
        <v>0</v>
      </c>
      <c r="G101" s="226"/>
      <c r="H101" s="257"/>
      <c r="I101" s="110">
        <f t="shared" si="116"/>
        <v>0</v>
      </c>
      <c r="J101" s="257"/>
      <c r="K101" s="56"/>
      <c r="L101" s="132">
        <f t="shared" si="117"/>
        <v>0</v>
      </c>
      <c r="M101" s="317"/>
      <c r="N101" s="56"/>
      <c r="O101" s="110">
        <f t="shared" si="118"/>
        <v>0</v>
      </c>
      <c r="P101" s="361"/>
    </row>
    <row r="102" spans="1:16" ht="24" x14ac:dyDescent="0.25">
      <c r="A102" s="38">
        <v>2239</v>
      </c>
      <c r="B102" s="53" t="s">
        <v>88</v>
      </c>
      <c r="C102" s="54">
        <f t="shared" si="98"/>
        <v>37800</v>
      </c>
      <c r="D102" s="226">
        <v>37500</v>
      </c>
      <c r="E102" s="444">
        <v>300</v>
      </c>
      <c r="F102" s="401">
        <f t="shared" si="115"/>
        <v>37800</v>
      </c>
      <c r="G102" s="226"/>
      <c r="H102" s="580"/>
      <c r="I102" s="401">
        <f t="shared" si="116"/>
        <v>0</v>
      </c>
      <c r="J102" s="257"/>
      <c r="K102" s="444"/>
      <c r="L102" s="401">
        <f t="shared" si="117"/>
        <v>0</v>
      </c>
      <c r="M102" s="317"/>
      <c r="N102" s="56"/>
      <c r="O102" s="110">
        <f t="shared" si="118"/>
        <v>0</v>
      </c>
      <c r="P102" s="361"/>
    </row>
    <row r="103" spans="1:16" ht="36" x14ac:dyDescent="0.25">
      <c r="A103" s="108">
        <v>2240</v>
      </c>
      <c r="B103" s="53" t="s">
        <v>89</v>
      </c>
      <c r="C103" s="54">
        <f t="shared" si="98"/>
        <v>700</v>
      </c>
      <c r="D103" s="227">
        <f>SUM(D104:D111)</f>
        <v>700</v>
      </c>
      <c r="E103" s="445">
        <f t="shared" ref="E103:F103" si="119">SUM(E104:E111)</f>
        <v>0</v>
      </c>
      <c r="F103" s="401">
        <f t="shared" si="119"/>
        <v>700</v>
      </c>
      <c r="G103" s="227">
        <f>SUM(G104:G111)</f>
        <v>0</v>
      </c>
      <c r="H103" s="132">
        <f t="shared" ref="H103:I103" si="120">SUM(H104:H111)</f>
        <v>0</v>
      </c>
      <c r="I103" s="401">
        <f t="shared" si="120"/>
        <v>0</v>
      </c>
      <c r="J103" s="117">
        <f>SUM(J104:J111)</f>
        <v>0</v>
      </c>
      <c r="K103" s="445">
        <f t="shared" ref="K103:L103" si="121">SUM(K104:K111)</f>
        <v>0</v>
      </c>
      <c r="L103" s="401">
        <f t="shared" si="121"/>
        <v>0</v>
      </c>
      <c r="M103" s="54">
        <f>SUM(M104:M111)</f>
        <v>0</v>
      </c>
      <c r="N103" s="109">
        <f t="shared" ref="N103:O103" si="122">SUM(N104:N111)</f>
        <v>0</v>
      </c>
      <c r="O103" s="110">
        <f t="shared" si="122"/>
        <v>0</v>
      </c>
      <c r="P103" s="361"/>
    </row>
    <row r="104" spans="1:16" hidden="1" x14ac:dyDescent="0.25">
      <c r="A104" s="38">
        <v>2241</v>
      </c>
      <c r="B104" s="53" t="s">
        <v>90</v>
      </c>
      <c r="C104" s="54">
        <f t="shared" si="98"/>
        <v>0</v>
      </c>
      <c r="D104" s="226"/>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361"/>
    </row>
    <row r="105" spans="1:16" ht="24" hidden="1" x14ac:dyDescent="0.25">
      <c r="A105" s="38">
        <v>2242</v>
      </c>
      <c r="B105" s="53" t="s">
        <v>91</v>
      </c>
      <c r="C105" s="54">
        <f t="shared" si="98"/>
        <v>0</v>
      </c>
      <c r="D105" s="226"/>
      <c r="E105" s="56"/>
      <c r="F105" s="143">
        <f t="shared" si="123"/>
        <v>0</v>
      </c>
      <c r="G105" s="226"/>
      <c r="H105" s="257"/>
      <c r="I105" s="110">
        <f t="shared" si="124"/>
        <v>0</v>
      </c>
      <c r="J105" s="257"/>
      <c r="K105" s="56"/>
      <c r="L105" s="132">
        <f t="shared" si="125"/>
        <v>0</v>
      </c>
      <c r="M105" s="317"/>
      <c r="N105" s="56"/>
      <c r="O105" s="110">
        <f t="shared" si="126"/>
        <v>0</v>
      </c>
      <c r="P105" s="361"/>
    </row>
    <row r="106" spans="1:16" ht="24" hidden="1" x14ac:dyDescent="0.25">
      <c r="A106" s="38">
        <v>2243</v>
      </c>
      <c r="B106" s="53" t="s">
        <v>92</v>
      </c>
      <c r="C106" s="54">
        <f t="shared" si="98"/>
        <v>0</v>
      </c>
      <c r="D106" s="226"/>
      <c r="E106" s="56"/>
      <c r="F106" s="143">
        <f t="shared" si="123"/>
        <v>0</v>
      </c>
      <c r="G106" s="226"/>
      <c r="H106" s="257"/>
      <c r="I106" s="110">
        <f t="shared" si="124"/>
        <v>0</v>
      </c>
      <c r="J106" s="257"/>
      <c r="K106" s="56"/>
      <c r="L106" s="132">
        <f t="shared" si="125"/>
        <v>0</v>
      </c>
      <c r="M106" s="317"/>
      <c r="N106" s="56"/>
      <c r="O106" s="110">
        <f t="shared" si="126"/>
        <v>0</v>
      </c>
      <c r="P106" s="361"/>
    </row>
    <row r="107" spans="1:16" hidden="1" x14ac:dyDescent="0.25">
      <c r="A107" s="38">
        <v>2244</v>
      </c>
      <c r="B107" s="53" t="s">
        <v>93</v>
      </c>
      <c r="C107" s="54">
        <f t="shared" si="98"/>
        <v>0</v>
      </c>
      <c r="D107" s="226"/>
      <c r="E107" s="56"/>
      <c r="F107" s="143">
        <f t="shared" si="123"/>
        <v>0</v>
      </c>
      <c r="G107" s="226"/>
      <c r="H107" s="257"/>
      <c r="I107" s="110">
        <f t="shared" si="124"/>
        <v>0</v>
      </c>
      <c r="J107" s="257"/>
      <c r="K107" s="56"/>
      <c r="L107" s="132">
        <f t="shared" si="125"/>
        <v>0</v>
      </c>
      <c r="M107" s="317"/>
      <c r="N107" s="56"/>
      <c r="O107" s="110">
        <f t="shared" si="126"/>
        <v>0</v>
      </c>
      <c r="P107" s="361"/>
    </row>
    <row r="108" spans="1:16" ht="24" hidden="1" x14ac:dyDescent="0.25">
      <c r="A108" s="38">
        <v>2246</v>
      </c>
      <c r="B108" s="53" t="s">
        <v>94</v>
      </c>
      <c r="C108" s="54">
        <f t="shared" si="98"/>
        <v>0</v>
      </c>
      <c r="D108" s="226"/>
      <c r="E108" s="56"/>
      <c r="F108" s="143">
        <f t="shared" si="123"/>
        <v>0</v>
      </c>
      <c r="G108" s="226"/>
      <c r="H108" s="257"/>
      <c r="I108" s="110">
        <f t="shared" si="124"/>
        <v>0</v>
      </c>
      <c r="J108" s="257"/>
      <c r="K108" s="56"/>
      <c r="L108" s="132">
        <f t="shared" si="125"/>
        <v>0</v>
      </c>
      <c r="M108" s="317"/>
      <c r="N108" s="56"/>
      <c r="O108" s="110">
        <f t="shared" si="126"/>
        <v>0</v>
      </c>
      <c r="P108" s="361"/>
    </row>
    <row r="109" spans="1:16" x14ac:dyDescent="0.25">
      <c r="A109" s="38">
        <v>2247</v>
      </c>
      <c r="B109" s="53" t="s">
        <v>95</v>
      </c>
      <c r="C109" s="54">
        <f t="shared" si="98"/>
        <v>100</v>
      </c>
      <c r="D109" s="226">
        <v>100</v>
      </c>
      <c r="E109" s="444"/>
      <c r="F109" s="401">
        <f t="shared" si="123"/>
        <v>100</v>
      </c>
      <c r="G109" s="226"/>
      <c r="H109" s="580"/>
      <c r="I109" s="401">
        <f t="shared" si="124"/>
        <v>0</v>
      </c>
      <c r="J109" s="257"/>
      <c r="K109" s="444"/>
      <c r="L109" s="401">
        <f t="shared" si="125"/>
        <v>0</v>
      </c>
      <c r="M109" s="317"/>
      <c r="N109" s="56"/>
      <c r="O109" s="110">
        <f t="shared" si="126"/>
        <v>0</v>
      </c>
      <c r="P109" s="361"/>
    </row>
    <row r="110" spans="1:16" ht="24" x14ac:dyDescent="0.25">
      <c r="A110" s="38">
        <v>2248</v>
      </c>
      <c r="B110" s="53" t="s">
        <v>300</v>
      </c>
      <c r="C110" s="54">
        <f t="shared" si="98"/>
        <v>600</v>
      </c>
      <c r="D110" s="226">
        <v>600</v>
      </c>
      <c r="E110" s="444"/>
      <c r="F110" s="401">
        <f t="shared" si="123"/>
        <v>600</v>
      </c>
      <c r="G110" s="226"/>
      <c r="H110" s="580"/>
      <c r="I110" s="401">
        <f t="shared" si="124"/>
        <v>0</v>
      </c>
      <c r="J110" s="257"/>
      <c r="K110" s="444"/>
      <c r="L110" s="401">
        <f t="shared" si="125"/>
        <v>0</v>
      </c>
      <c r="M110" s="317"/>
      <c r="N110" s="56"/>
      <c r="O110" s="110">
        <f t="shared" si="126"/>
        <v>0</v>
      </c>
      <c r="P110" s="361"/>
    </row>
    <row r="111" spans="1:16" ht="24" hidden="1" x14ac:dyDescent="0.25">
      <c r="A111" s="38">
        <v>2249</v>
      </c>
      <c r="B111" s="53" t="s">
        <v>96</v>
      </c>
      <c r="C111" s="54">
        <f t="shared" si="98"/>
        <v>0</v>
      </c>
      <c r="D111" s="226"/>
      <c r="E111" s="56"/>
      <c r="F111" s="143">
        <f t="shared" si="123"/>
        <v>0</v>
      </c>
      <c r="G111" s="226"/>
      <c r="H111" s="257"/>
      <c r="I111" s="110">
        <f t="shared" si="124"/>
        <v>0</v>
      </c>
      <c r="J111" s="257"/>
      <c r="K111" s="56"/>
      <c r="L111" s="132">
        <f t="shared" si="125"/>
        <v>0</v>
      </c>
      <c r="M111" s="317"/>
      <c r="N111" s="56"/>
      <c r="O111" s="110">
        <f t="shared" si="126"/>
        <v>0</v>
      </c>
      <c r="P111" s="361"/>
    </row>
    <row r="112" spans="1:16"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361"/>
    </row>
    <row r="113" spans="1:16" hidden="1" x14ac:dyDescent="0.25">
      <c r="A113" s="38">
        <v>2251</v>
      </c>
      <c r="B113" s="53" t="s">
        <v>98</v>
      </c>
      <c r="C113" s="54">
        <f t="shared" si="98"/>
        <v>0</v>
      </c>
      <c r="D113" s="226"/>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361"/>
    </row>
    <row r="114" spans="1:16" ht="24" hidden="1" x14ac:dyDescent="0.25">
      <c r="A114" s="38">
        <v>2252</v>
      </c>
      <c r="B114" s="53" t="s">
        <v>99</v>
      </c>
      <c r="C114" s="54">
        <f t="shared" si="98"/>
        <v>0</v>
      </c>
      <c r="D114" s="226"/>
      <c r="E114" s="56"/>
      <c r="F114" s="143">
        <f t="shared" si="131"/>
        <v>0</v>
      </c>
      <c r="G114" s="226"/>
      <c r="H114" s="257"/>
      <c r="I114" s="110">
        <f t="shared" si="132"/>
        <v>0</v>
      </c>
      <c r="J114" s="257"/>
      <c r="K114" s="56"/>
      <c r="L114" s="132">
        <f t="shared" si="133"/>
        <v>0</v>
      </c>
      <c r="M114" s="317"/>
      <c r="N114" s="56"/>
      <c r="O114" s="110">
        <f t="shared" si="134"/>
        <v>0</v>
      </c>
      <c r="P114" s="361"/>
    </row>
    <row r="115" spans="1:16" ht="24" hidden="1" x14ac:dyDescent="0.25">
      <c r="A115" s="38">
        <v>2259</v>
      </c>
      <c r="B115" s="53" t="s">
        <v>100</v>
      </c>
      <c r="C115" s="54">
        <f t="shared" si="98"/>
        <v>0</v>
      </c>
      <c r="D115" s="226"/>
      <c r="E115" s="56"/>
      <c r="F115" s="143">
        <f t="shared" si="131"/>
        <v>0</v>
      </c>
      <c r="G115" s="226"/>
      <c r="H115" s="257"/>
      <c r="I115" s="110">
        <f t="shared" si="132"/>
        <v>0</v>
      </c>
      <c r="J115" s="257"/>
      <c r="K115" s="56"/>
      <c r="L115" s="132">
        <f t="shared" si="133"/>
        <v>0</v>
      </c>
      <c r="M115" s="317"/>
      <c r="N115" s="56"/>
      <c r="O115" s="110">
        <f t="shared" si="134"/>
        <v>0</v>
      </c>
      <c r="P115" s="361"/>
    </row>
    <row r="116" spans="1:16" x14ac:dyDescent="0.25">
      <c r="A116" s="108">
        <v>2260</v>
      </c>
      <c r="B116" s="53" t="s">
        <v>101</v>
      </c>
      <c r="C116" s="54">
        <f t="shared" si="98"/>
        <v>184348</v>
      </c>
      <c r="D116" s="227">
        <f>SUM(D117:D121)</f>
        <v>171269</v>
      </c>
      <c r="E116" s="445">
        <f t="shared" ref="E116:F116" si="135">SUM(E117:E121)</f>
        <v>11879</v>
      </c>
      <c r="F116" s="401">
        <f t="shared" si="135"/>
        <v>183148</v>
      </c>
      <c r="G116" s="227">
        <f>SUM(G117:G121)</f>
        <v>0</v>
      </c>
      <c r="H116" s="132">
        <f t="shared" ref="H116:I116" si="136">SUM(H117:H121)</f>
        <v>0</v>
      </c>
      <c r="I116" s="401">
        <f t="shared" si="136"/>
        <v>0</v>
      </c>
      <c r="J116" s="117">
        <f>SUM(J117:J121)</f>
        <v>1200</v>
      </c>
      <c r="K116" s="445">
        <f t="shared" ref="K116:L116" si="137">SUM(K117:K121)</f>
        <v>0</v>
      </c>
      <c r="L116" s="401">
        <f t="shared" si="137"/>
        <v>1200</v>
      </c>
      <c r="M116" s="54">
        <f>SUM(M117:M121)</f>
        <v>0</v>
      </c>
      <c r="N116" s="109">
        <f t="shared" ref="N116:O116" si="138">SUM(N117:N121)</f>
        <v>0</v>
      </c>
      <c r="O116" s="110">
        <f t="shared" si="138"/>
        <v>0</v>
      </c>
      <c r="P116" s="361"/>
    </row>
    <row r="117" spans="1:16" x14ac:dyDescent="0.25">
      <c r="A117" s="38">
        <v>2261</v>
      </c>
      <c r="B117" s="53" t="s">
        <v>102</v>
      </c>
      <c r="C117" s="54">
        <f t="shared" si="98"/>
        <v>240</v>
      </c>
      <c r="D117" s="226">
        <v>240</v>
      </c>
      <c r="E117" s="444"/>
      <c r="F117" s="401">
        <f t="shared" ref="F117:F121" si="139">D117+E117</f>
        <v>240</v>
      </c>
      <c r="G117" s="226"/>
      <c r="H117" s="580"/>
      <c r="I117" s="401">
        <f t="shared" ref="I117:I121" si="140">G117+H117</f>
        <v>0</v>
      </c>
      <c r="J117" s="257"/>
      <c r="K117" s="444"/>
      <c r="L117" s="401">
        <f t="shared" ref="L117:L121" si="141">J117+K117</f>
        <v>0</v>
      </c>
      <c r="M117" s="317"/>
      <c r="N117" s="56"/>
      <c r="O117" s="110">
        <f t="shared" ref="O117:O121" si="142">M117+N117</f>
        <v>0</v>
      </c>
      <c r="P117" s="361"/>
    </row>
    <row r="118" spans="1:16" ht="24" x14ac:dyDescent="0.25">
      <c r="A118" s="38">
        <v>2262</v>
      </c>
      <c r="B118" s="53" t="s">
        <v>103</v>
      </c>
      <c r="C118" s="54">
        <f t="shared" si="98"/>
        <v>24247</v>
      </c>
      <c r="D118" s="226">
        <v>21819</v>
      </c>
      <c r="E118" s="444">
        <f>1728+300</f>
        <v>2028</v>
      </c>
      <c r="F118" s="401">
        <f t="shared" si="139"/>
        <v>23847</v>
      </c>
      <c r="G118" s="226"/>
      <c r="H118" s="580"/>
      <c r="I118" s="401">
        <f t="shared" si="140"/>
        <v>0</v>
      </c>
      <c r="J118" s="257">
        <v>400</v>
      </c>
      <c r="K118" s="444"/>
      <c r="L118" s="401">
        <f t="shared" si="141"/>
        <v>400</v>
      </c>
      <c r="M118" s="317"/>
      <c r="N118" s="56"/>
      <c r="O118" s="110">
        <f t="shared" si="142"/>
        <v>0</v>
      </c>
      <c r="P118" s="382" t="s">
        <v>508</v>
      </c>
    </row>
    <row r="119" spans="1:16" hidden="1" x14ac:dyDescent="0.25">
      <c r="A119" s="38">
        <v>2263</v>
      </c>
      <c r="B119" s="53" t="s">
        <v>104</v>
      </c>
      <c r="C119" s="54">
        <f t="shared" si="98"/>
        <v>0</v>
      </c>
      <c r="D119" s="226"/>
      <c r="E119" s="56"/>
      <c r="F119" s="143">
        <f t="shared" si="139"/>
        <v>0</v>
      </c>
      <c r="G119" s="226"/>
      <c r="H119" s="257"/>
      <c r="I119" s="110">
        <f t="shared" si="140"/>
        <v>0</v>
      </c>
      <c r="J119" s="257"/>
      <c r="K119" s="56"/>
      <c r="L119" s="132">
        <f t="shared" si="141"/>
        <v>0</v>
      </c>
      <c r="M119" s="317"/>
      <c r="N119" s="56"/>
      <c r="O119" s="110">
        <f t="shared" si="142"/>
        <v>0</v>
      </c>
      <c r="P119" s="361"/>
    </row>
    <row r="120" spans="1:16" ht="24" x14ac:dyDescent="0.25">
      <c r="A120" s="38">
        <v>2264</v>
      </c>
      <c r="B120" s="53" t="s">
        <v>105</v>
      </c>
      <c r="C120" s="54">
        <f t="shared" si="98"/>
        <v>158131</v>
      </c>
      <c r="D120" s="226">
        <v>148280</v>
      </c>
      <c r="E120" s="444">
        <f>9501+350</f>
        <v>9851</v>
      </c>
      <c r="F120" s="401">
        <f t="shared" si="139"/>
        <v>158131</v>
      </c>
      <c r="G120" s="226"/>
      <c r="H120" s="580"/>
      <c r="I120" s="401">
        <f t="shared" si="140"/>
        <v>0</v>
      </c>
      <c r="J120" s="257"/>
      <c r="K120" s="444"/>
      <c r="L120" s="401">
        <f t="shared" si="141"/>
        <v>0</v>
      </c>
      <c r="M120" s="317"/>
      <c r="N120" s="56"/>
      <c r="O120" s="110">
        <f t="shared" si="142"/>
        <v>0</v>
      </c>
      <c r="P120" s="382" t="s">
        <v>508</v>
      </c>
    </row>
    <row r="121" spans="1:16" x14ac:dyDescent="0.25">
      <c r="A121" s="38">
        <v>2269</v>
      </c>
      <c r="B121" s="53" t="s">
        <v>106</v>
      </c>
      <c r="C121" s="54">
        <f t="shared" si="98"/>
        <v>1730</v>
      </c>
      <c r="D121" s="226">
        <v>930</v>
      </c>
      <c r="E121" s="444"/>
      <c r="F121" s="401">
        <f t="shared" si="139"/>
        <v>930</v>
      </c>
      <c r="G121" s="226"/>
      <c r="H121" s="580"/>
      <c r="I121" s="401">
        <f t="shared" si="140"/>
        <v>0</v>
      </c>
      <c r="J121" s="257">
        <v>800</v>
      </c>
      <c r="K121" s="444"/>
      <c r="L121" s="401">
        <f t="shared" si="141"/>
        <v>800</v>
      </c>
      <c r="M121" s="317"/>
      <c r="N121" s="56"/>
      <c r="O121" s="110">
        <f t="shared" si="142"/>
        <v>0</v>
      </c>
      <c r="P121" s="382"/>
    </row>
    <row r="122" spans="1:16" x14ac:dyDescent="0.25">
      <c r="A122" s="108">
        <v>2270</v>
      </c>
      <c r="B122" s="53" t="s">
        <v>107</v>
      </c>
      <c r="C122" s="54">
        <f t="shared" si="98"/>
        <v>130416</v>
      </c>
      <c r="D122" s="227">
        <f>SUM(D123:D127)</f>
        <v>122412</v>
      </c>
      <c r="E122" s="445">
        <f t="shared" ref="E122:F122" si="143">SUM(E123:E127)</f>
        <v>-216</v>
      </c>
      <c r="F122" s="401">
        <f t="shared" si="143"/>
        <v>122196</v>
      </c>
      <c r="G122" s="227">
        <f>SUM(G123:G127)</f>
        <v>0</v>
      </c>
      <c r="H122" s="132">
        <f t="shared" ref="H122:I122" si="144">SUM(H123:H127)</f>
        <v>0</v>
      </c>
      <c r="I122" s="401">
        <f t="shared" si="144"/>
        <v>0</v>
      </c>
      <c r="J122" s="117">
        <f>SUM(J123:J127)</f>
        <v>8220</v>
      </c>
      <c r="K122" s="445">
        <f t="shared" ref="K122:L122" si="145">SUM(K123:K127)</f>
        <v>0</v>
      </c>
      <c r="L122" s="401">
        <f t="shared" si="145"/>
        <v>8220</v>
      </c>
      <c r="M122" s="54">
        <f>SUM(M123:M127)</f>
        <v>0</v>
      </c>
      <c r="N122" s="109">
        <f t="shared" ref="N122:O122" si="146">SUM(N123:N127)</f>
        <v>0</v>
      </c>
      <c r="O122" s="110">
        <f t="shared" si="146"/>
        <v>0</v>
      </c>
      <c r="P122" s="361"/>
    </row>
    <row r="123" spans="1:16" hidden="1" x14ac:dyDescent="0.25">
      <c r="A123" s="38">
        <v>2272</v>
      </c>
      <c r="B123" s="142" t="s">
        <v>108</v>
      </c>
      <c r="C123" s="54">
        <f t="shared" si="98"/>
        <v>0</v>
      </c>
      <c r="D123" s="226"/>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361"/>
    </row>
    <row r="124" spans="1:16" ht="24" hidden="1" x14ac:dyDescent="0.25">
      <c r="A124" s="38">
        <v>2274</v>
      </c>
      <c r="B124" s="182" t="s">
        <v>290</v>
      </c>
      <c r="C124" s="54">
        <f t="shared" si="98"/>
        <v>0</v>
      </c>
      <c r="D124" s="226"/>
      <c r="E124" s="56"/>
      <c r="F124" s="143">
        <f t="shared" si="147"/>
        <v>0</v>
      </c>
      <c r="G124" s="226"/>
      <c r="H124" s="257"/>
      <c r="I124" s="110">
        <f t="shared" si="148"/>
        <v>0</v>
      </c>
      <c r="J124" s="257"/>
      <c r="K124" s="56"/>
      <c r="L124" s="132">
        <f t="shared" si="149"/>
        <v>0</v>
      </c>
      <c r="M124" s="317"/>
      <c r="N124" s="56"/>
      <c r="O124" s="110">
        <f t="shared" si="150"/>
        <v>0</v>
      </c>
      <c r="P124" s="361"/>
    </row>
    <row r="125" spans="1:16" ht="24" x14ac:dyDescent="0.25">
      <c r="A125" s="38">
        <v>2275</v>
      </c>
      <c r="B125" s="53" t="s">
        <v>109</v>
      </c>
      <c r="C125" s="54">
        <f t="shared" si="98"/>
        <v>4600</v>
      </c>
      <c r="D125" s="226">
        <v>5726</v>
      </c>
      <c r="E125" s="444">
        <v>-1126</v>
      </c>
      <c r="F125" s="401">
        <f t="shared" si="147"/>
        <v>4600</v>
      </c>
      <c r="G125" s="226"/>
      <c r="H125" s="580"/>
      <c r="I125" s="401">
        <f t="shared" si="148"/>
        <v>0</v>
      </c>
      <c r="J125" s="257"/>
      <c r="K125" s="444"/>
      <c r="L125" s="401">
        <f t="shared" si="149"/>
        <v>0</v>
      </c>
      <c r="M125" s="317"/>
      <c r="N125" s="56"/>
      <c r="O125" s="110">
        <f t="shared" si="150"/>
        <v>0</v>
      </c>
      <c r="P125" s="382" t="s">
        <v>508</v>
      </c>
    </row>
    <row r="126" spans="1:16" ht="36" hidden="1" x14ac:dyDescent="0.25">
      <c r="A126" s="38">
        <v>2276</v>
      </c>
      <c r="B126" s="53" t="s">
        <v>110</v>
      </c>
      <c r="C126" s="54">
        <f t="shared" si="98"/>
        <v>0</v>
      </c>
      <c r="D126" s="226"/>
      <c r="E126" s="56"/>
      <c r="F126" s="143">
        <f t="shared" si="147"/>
        <v>0</v>
      </c>
      <c r="G126" s="226"/>
      <c r="H126" s="257"/>
      <c r="I126" s="110">
        <f t="shared" si="148"/>
        <v>0</v>
      </c>
      <c r="J126" s="257"/>
      <c r="K126" s="56"/>
      <c r="L126" s="132">
        <f t="shared" si="149"/>
        <v>0</v>
      </c>
      <c r="M126" s="317"/>
      <c r="N126" s="56"/>
      <c r="O126" s="110">
        <f t="shared" si="150"/>
        <v>0</v>
      </c>
      <c r="P126" s="361"/>
    </row>
    <row r="127" spans="1:16" ht="24" x14ac:dyDescent="0.25">
      <c r="A127" s="38">
        <v>2279</v>
      </c>
      <c r="B127" s="53" t="s">
        <v>111</v>
      </c>
      <c r="C127" s="54">
        <f t="shared" si="98"/>
        <v>125816</v>
      </c>
      <c r="D127" s="226">
        <v>116686</v>
      </c>
      <c r="E127" s="444">
        <f>-290+1200</f>
        <v>910</v>
      </c>
      <c r="F127" s="401">
        <f t="shared" si="147"/>
        <v>117596</v>
      </c>
      <c r="G127" s="226"/>
      <c r="H127" s="580"/>
      <c r="I127" s="401">
        <f t="shared" si="148"/>
        <v>0</v>
      </c>
      <c r="J127" s="257">
        <v>8220</v>
      </c>
      <c r="K127" s="444"/>
      <c r="L127" s="401">
        <f t="shared" si="149"/>
        <v>8220</v>
      </c>
      <c r="M127" s="317"/>
      <c r="N127" s="56"/>
      <c r="O127" s="110">
        <f t="shared" si="150"/>
        <v>0</v>
      </c>
      <c r="P127" s="382" t="s">
        <v>508</v>
      </c>
    </row>
    <row r="128" spans="1:16"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361"/>
    </row>
    <row r="129" spans="1:16" ht="24" hidden="1" x14ac:dyDescent="0.25">
      <c r="A129" s="38">
        <v>2283</v>
      </c>
      <c r="B129" s="53" t="s">
        <v>112</v>
      </c>
      <c r="C129" s="54">
        <f t="shared" si="98"/>
        <v>0</v>
      </c>
      <c r="D129" s="226"/>
      <c r="E129" s="56"/>
      <c r="F129" s="143">
        <f>D129+E129</f>
        <v>0</v>
      </c>
      <c r="G129" s="226"/>
      <c r="H129" s="257"/>
      <c r="I129" s="110">
        <f>G129+H129</f>
        <v>0</v>
      </c>
      <c r="J129" s="257"/>
      <c r="K129" s="56"/>
      <c r="L129" s="132">
        <f>J129+K129</f>
        <v>0</v>
      </c>
      <c r="M129" s="317"/>
      <c r="N129" s="56"/>
      <c r="O129" s="110">
        <f>M129+N129</f>
        <v>0</v>
      </c>
      <c r="P129" s="361"/>
    </row>
    <row r="130" spans="1:16" ht="38.25" customHeight="1" x14ac:dyDescent="0.25">
      <c r="A130" s="41">
        <v>2300</v>
      </c>
      <c r="B130" s="101" t="s">
        <v>113</v>
      </c>
      <c r="C130" s="42">
        <f t="shared" si="98"/>
        <v>82723</v>
      </c>
      <c r="D130" s="224">
        <f>SUM(D131,D136,D140,D141,D144,D151,D159,D160,D163)</f>
        <v>77255</v>
      </c>
      <c r="E130" s="439">
        <f t="shared" ref="E130:F130" si="152">SUM(E131,E136,E140,E141,E144,E151,E159,E160,E163)</f>
        <v>248</v>
      </c>
      <c r="F130" s="406">
        <f t="shared" si="152"/>
        <v>77503</v>
      </c>
      <c r="G130" s="224">
        <f>SUM(G131,G136,G140,G141,G144,G151,G159,G160,G163)</f>
        <v>0</v>
      </c>
      <c r="H130" s="122">
        <f t="shared" ref="H130:I130" si="153">SUM(H131,H136,H140,H141,H144,H151,H159,H160,H163)</f>
        <v>0</v>
      </c>
      <c r="I130" s="406">
        <f t="shared" si="153"/>
        <v>0</v>
      </c>
      <c r="J130" s="102">
        <f>SUM(J131,J136,J140,J141,J144,J151,J159,J160,J163)</f>
        <v>5220</v>
      </c>
      <c r="K130" s="439">
        <f t="shared" ref="K130:L130" si="154">SUM(K131,K136,K140,K141,K144,K151,K159,K160,K163)</f>
        <v>0</v>
      </c>
      <c r="L130" s="406">
        <f t="shared" si="154"/>
        <v>5220</v>
      </c>
      <c r="M130" s="42">
        <f>SUM(M131,M136,M140,M141,M144,M151,M159,M160,M163)</f>
        <v>0</v>
      </c>
      <c r="N130" s="46">
        <f t="shared" ref="N130:O130" si="155">SUM(N131,N136,N140,N141,N144,N151,N159,N160,N163)</f>
        <v>0</v>
      </c>
      <c r="O130" s="113">
        <f t="shared" si="155"/>
        <v>0</v>
      </c>
      <c r="P130" s="632"/>
    </row>
    <row r="131" spans="1:16" ht="24" x14ac:dyDescent="0.25">
      <c r="A131" s="565">
        <v>2310</v>
      </c>
      <c r="B131" s="48" t="s">
        <v>114</v>
      </c>
      <c r="C131" s="49">
        <f t="shared" si="98"/>
        <v>45209</v>
      </c>
      <c r="D131" s="229">
        <f t="shared" ref="D131:O131" si="156">SUM(D132:D135)</f>
        <v>39741</v>
      </c>
      <c r="E131" s="447">
        <f t="shared" si="156"/>
        <v>248</v>
      </c>
      <c r="F131" s="443">
        <f t="shared" si="156"/>
        <v>39989</v>
      </c>
      <c r="G131" s="229">
        <f t="shared" si="156"/>
        <v>0</v>
      </c>
      <c r="H131" s="136">
        <f t="shared" si="156"/>
        <v>0</v>
      </c>
      <c r="I131" s="443">
        <f t="shared" si="156"/>
        <v>0</v>
      </c>
      <c r="J131" s="259">
        <f t="shared" si="156"/>
        <v>5220</v>
      </c>
      <c r="K131" s="447">
        <f t="shared" si="156"/>
        <v>0</v>
      </c>
      <c r="L131" s="443">
        <f t="shared" si="156"/>
        <v>5220</v>
      </c>
      <c r="M131" s="49">
        <f t="shared" si="156"/>
        <v>0</v>
      </c>
      <c r="N131" s="115">
        <f t="shared" si="156"/>
        <v>0</v>
      </c>
      <c r="O131" s="116">
        <f t="shared" si="156"/>
        <v>0</v>
      </c>
      <c r="P131" s="383"/>
    </row>
    <row r="132" spans="1:16" hidden="1" x14ac:dyDescent="0.25">
      <c r="A132" s="38">
        <v>2311</v>
      </c>
      <c r="B132" s="53" t="s">
        <v>115</v>
      </c>
      <c r="C132" s="54">
        <f t="shared" si="98"/>
        <v>0</v>
      </c>
      <c r="D132" s="226"/>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361"/>
    </row>
    <row r="133" spans="1:16" x14ac:dyDescent="0.25">
      <c r="A133" s="38">
        <v>2312</v>
      </c>
      <c r="B133" s="53" t="s">
        <v>116</v>
      </c>
      <c r="C133" s="54">
        <f t="shared" si="98"/>
        <v>3032</v>
      </c>
      <c r="D133" s="226">
        <v>1912</v>
      </c>
      <c r="E133" s="444"/>
      <c r="F133" s="401">
        <f t="shared" si="157"/>
        <v>1912</v>
      </c>
      <c r="G133" s="226"/>
      <c r="H133" s="580"/>
      <c r="I133" s="401">
        <f t="shared" si="158"/>
        <v>0</v>
      </c>
      <c r="J133" s="257">
        <v>1120</v>
      </c>
      <c r="K133" s="444"/>
      <c r="L133" s="401">
        <f t="shared" si="159"/>
        <v>1120</v>
      </c>
      <c r="M133" s="317"/>
      <c r="N133" s="56"/>
      <c r="O133" s="110">
        <f t="shared" si="160"/>
        <v>0</v>
      </c>
      <c r="P133" s="382"/>
    </row>
    <row r="134" spans="1:16" hidden="1" x14ac:dyDescent="0.25">
      <c r="A134" s="38">
        <v>2313</v>
      </c>
      <c r="B134" s="53" t="s">
        <v>117</v>
      </c>
      <c r="C134" s="54">
        <f t="shared" si="98"/>
        <v>0</v>
      </c>
      <c r="D134" s="226"/>
      <c r="E134" s="56"/>
      <c r="F134" s="143">
        <f t="shared" si="157"/>
        <v>0</v>
      </c>
      <c r="G134" s="226"/>
      <c r="H134" s="257"/>
      <c r="I134" s="110">
        <f t="shared" si="158"/>
        <v>0</v>
      </c>
      <c r="J134" s="257"/>
      <c r="K134" s="56"/>
      <c r="L134" s="132">
        <f t="shared" si="159"/>
        <v>0</v>
      </c>
      <c r="M134" s="317"/>
      <c r="N134" s="56"/>
      <c r="O134" s="110">
        <f t="shared" si="160"/>
        <v>0</v>
      </c>
      <c r="P134" s="361"/>
    </row>
    <row r="135" spans="1:16" ht="36" customHeight="1" x14ac:dyDescent="0.25">
      <c r="A135" s="38">
        <v>2314</v>
      </c>
      <c r="B135" s="53" t="s">
        <v>291</v>
      </c>
      <c r="C135" s="54">
        <f t="shared" si="98"/>
        <v>42177</v>
      </c>
      <c r="D135" s="226">
        <v>37829</v>
      </c>
      <c r="E135" s="444">
        <f>-102+350</f>
        <v>248</v>
      </c>
      <c r="F135" s="401">
        <f t="shared" si="157"/>
        <v>38077</v>
      </c>
      <c r="G135" s="226"/>
      <c r="H135" s="580"/>
      <c r="I135" s="401">
        <f t="shared" si="158"/>
        <v>0</v>
      </c>
      <c r="J135" s="257">
        <v>4100</v>
      </c>
      <c r="K135" s="444"/>
      <c r="L135" s="401">
        <f t="shared" si="159"/>
        <v>4100</v>
      </c>
      <c r="M135" s="317"/>
      <c r="N135" s="56"/>
      <c r="O135" s="110">
        <f t="shared" si="160"/>
        <v>0</v>
      </c>
      <c r="P135" s="382" t="s">
        <v>508</v>
      </c>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361"/>
    </row>
    <row r="137" spans="1:16" hidden="1" x14ac:dyDescent="0.25">
      <c r="A137" s="38">
        <v>2321</v>
      </c>
      <c r="B137" s="53" t="s">
        <v>119</v>
      </c>
      <c r="C137" s="54">
        <f t="shared" si="98"/>
        <v>0</v>
      </c>
      <c r="D137" s="226"/>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361"/>
    </row>
    <row r="138" spans="1:16" hidden="1" x14ac:dyDescent="0.25">
      <c r="A138" s="38">
        <v>2322</v>
      </c>
      <c r="B138" s="53" t="s">
        <v>120</v>
      </c>
      <c r="C138" s="54">
        <f t="shared" si="98"/>
        <v>0</v>
      </c>
      <c r="D138" s="226"/>
      <c r="E138" s="56"/>
      <c r="F138" s="143">
        <f t="shared" si="165"/>
        <v>0</v>
      </c>
      <c r="G138" s="226"/>
      <c r="H138" s="257"/>
      <c r="I138" s="110">
        <f t="shared" si="166"/>
        <v>0</v>
      </c>
      <c r="J138" s="257"/>
      <c r="K138" s="56"/>
      <c r="L138" s="132">
        <f t="shared" si="167"/>
        <v>0</v>
      </c>
      <c r="M138" s="317"/>
      <c r="N138" s="56"/>
      <c r="O138" s="110">
        <f t="shared" si="168"/>
        <v>0</v>
      </c>
      <c r="P138" s="361"/>
    </row>
    <row r="139" spans="1:16" ht="10.5" hidden="1" customHeight="1" x14ac:dyDescent="0.25">
      <c r="A139" s="38">
        <v>2329</v>
      </c>
      <c r="B139" s="53" t="s">
        <v>121</v>
      </c>
      <c r="C139" s="54">
        <f t="shared" si="98"/>
        <v>0</v>
      </c>
      <c r="D139" s="226"/>
      <c r="E139" s="56"/>
      <c r="F139" s="143">
        <f t="shared" si="165"/>
        <v>0</v>
      </c>
      <c r="G139" s="226"/>
      <c r="H139" s="257"/>
      <c r="I139" s="110">
        <f t="shared" si="166"/>
        <v>0</v>
      </c>
      <c r="J139" s="257"/>
      <c r="K139" s="56"/>
      <c r="L139" s="132">
        <f t="shared" si="167"/>
        <v>0</v>
      </c>
      <c r="M139" s="317"/>
      <c r="N139" s="56"/>
      <c r="O139" s="110">
        <f t="shared" si="168"/>
        <v>0</v>
      </c>
      <c r="P139" s="361"/>
    </row>
    <row r="140" spans="1:16" hidden="1" x14ac:dyDescent="0.25">
      <c r="A140" s="108">
        <v>2330</v>
      </c>
      <c r="B140" s="53" t="s">
        <v>122</v>
      </c>
      <c r="C140" s="54">
        <f t="shared" si="98"/>
        <v>0</v>
      </c>
      <c r="D140" s="226"/>
      <c r="E140" s="56"/>
      <c r="F140" s="143">
        <f t="shared" si="165"/>
        <v>0</v>
      </c>
      <c r="G140" s="226"/>
      <c r="H140" s="257"/>
      <c r="I140" s="110">
        <f t="shared" si="166"/>
        <v>0</v>
      </c>
      <c r="J140" s="257"/>
      <c r="K140" s="56"/>
      <c r="L140" s="132">
        <f t="shared" si="167"/>
        <v>0</v>
      </c>
      <c r="M140" s="317"/>
      <c r="N140" s="56"/>
      <c r="O140" s="110">
        <f t="shared" si="168"/>
        <v>0</v>
      </c>
      <c r="P140" s="361"/>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361"/>
    </row>
    <row r="142" spans="1:16" hidden="1" x14ac:dyDescent="0.25">
      <c r="A142" s="38">
        <v>2341</v>
      </c>
      <c r="B142" s="53" t="s">
        <v>123</v>
      </c>
      <c r="C142" s="54">
        <f t="shared" si="98"/>
        <v>0</v>
      </c>
      <c r="D142" s="226"/>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361"/>
    </row>
    <row r="143" spans="1:16" ht="24" hidden="1" x14ac:dyDescent="0.25">
      <c r="A143" s="38">
        <v>2344</v>
      </c>
      <c r="B143" s="53" t="s">
        <v>124</v>
      </c>
      <c r="C143" s="54">
        <f t="shared" si="98"/>
        <v>0</v>
      </c>
      <c r="D143" s="226"/>
      <c r="E143" s="56"/>
      <c r="F143" s="143">
        <f t="shared" si="173"/>
        <v>0</v>
      </c>
      <c r="G143" s="226"/>
      <c r="H143" s="257"/>
      <c r="I143" s="110">
        <f t="shared" si="174"/>
        <v>0</v>
      </c>
      <c r="J143" s="257"/>
      <c r="K143" s="56"/>
      <c r="L143" s="132">
        <f t="shared" si="175"/>
        <v>0</v>
      </c>
      <c r="M143" s="317"/>
      <c r="N143" s="56"/>
      <c r="O143" s="110">
        <f t="shared" si="176"/>
        <v>0</v>
      </c>
      <c r="P143" s="361"/>
    </row>
    <row r="144" spans="1:16"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382"/>
    </row>
    <row r="145" spans="1:16" hidden="1" x14ac:dyDescent="0.25">
      <c r="A145" s="33">
        <v>2351</v>
      </c>
      <c r="B145" s="48" t="s">
        <v>126</v>
      </c>
      <c r="C145" s="49">
        <f t="shared" si="98"/>
        <v>0</v>
      </c>
      <c r="D145" s="225"/>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383"/>
    </row>
    <row r="146" spans="1:16" hidden="1" x14ac:dyDescent="0.25">
      <c r="A146" s="38">
        <v>2352</v>
      </c>
      <c r="B146" s="53" t="s">
        <v>127</v>
      </c>
      <c r="C146" s="54">
        <f t="shared" si="98"/>
        <v>0</v>
      </c>
      <c r="D146" s="226"/>
      <c r="E146" s="56"/>
      <c r="F146" s="143">
        <f t="shared" si="181"/>
        <v>0</v>
      </c>
      <c r="G146" s="226"/>
      <c r="H146" s="257"/>
      <c r="I146" s="110">
        <f t="shared" si="182"/>
        <v>0</v>
      </c>
      <c r="J146" s="257"/>
      <c r="K146" s="56"/>
      <c r="L146" s="132">
        <f t="shared" si="183"/>
        <v>0</v>
      </c>
      <c r="M146" s="317"/>
      <c r="N146" s="56"/>
      <c r="O146" s="110">
        <f t="shared" si="184"/>
        <v>0</v>
      </c>
      <c r="P146" s="361"/>
    </row>
    <row r="147" spans="1:16" ht="24" hidden="1" x14ac:dyDescent="0.25">
      <c r="A147" s="38">
        <v>2353</v>
      </c>
      <c r="B147" s="53" t="s">
        <v>128</v>
      </c>
      <c r="C147" s="54">
        <f t="shared" si="98"/>
        <v>0</v>
      </c>
      <c r="D147" s="226"/>
      <c r="E147" s="56"/>
      <c r="F147" s="143">
        <f t="shared" si="181"/>
        <v>0</v>
      </c>
      <c r="G147" s="226"/>
      <c r="H147" s="257"/>
      <c r="I147" s="110">
        <f t="shared" si="182"/>
        <v>0</v>
      </c>
      <c r="J147" s="257"/>
      <c r="K147" s="56"/>
      <c r="L147" s="132">
        <f t="shared" si="183"/>
        <v>0</v>
      </c>
      <c r="M147" s="317"/>
      <c r="N147" s="56"/>
      <c r="O147" s="110">
        <f t="shared" si="184"/>
        <v>0</v>
      </c>
      <c r="P147" s="361"/>
    </row>
    <row r="148" spans="1:16" ht="24" hidden="1" x14ac:dyDescent="0.25">
      <c r="A148" s="38">
        <v>2354</v>
      </c>
      <c r="B148" s="53" t="s">
        <v>129</v>
      </c>
      <c r="C148" s="54">
        <f t="shared" si="98"/>
        <v>0</v>
      </c>
      <c r="D148" s="226"/>
      <c r="E148" s="56"/>
      <c r="F148" s="143">
        <f t="shared" si="181"/>
        <v>0</v>
      </c>
      <c r="G148" s="226"/>
      <c r="H148" s="257"/>
      <c r="I148" s="110">
        <f t="shared" si="182"/>
        <v>0</v>
      </c>
      <c r="J148" s="257"/>
      <c r="K148" s="56"/>
      <c r="L148" s="132">
        <f t="shared" si="183"/>
        <v>0</v>
      </c>
      <c r="M148" s="317"/>
      <c r="N148" s="56"/>
      <c r="O148" s="110">
        <f t="shared" si="184"/>
        <v>0</v>
      </c>
      <c r="P148" s="361"/>
    </row>
    <row r="149" spans="1:16" ht="24" hidden="1" x14ac:dyDescent="0.25">
      <c r="A149" s="38">
        <v>2355</v>
      </c>
      <c r="B149" s="53" t="s">
        <v>130</v>
      </c>
      <c r="C149" s="54">
        <f t="shared" ref="C149:C212" si="185">F149+I149+L149+O149</f>
        <v>0</v>
      </c>
      <c r="D149" s="226"/>
      <c r="E149" s="56"/>
      <c r="F149" s="143">
        <f t="shared" si="181"/>
        <v>0</v>
      </c>
      <c r="G149" s="226"/>
      <c r="H149" s="257"/>
      <c r="I149" s="110">
        <f t="shared" si="182"/>
        <v>0</v>
      </c>
      <c r="J149" s="257"/>
      <c r="K149" s="56"/>
      <c r="L149" s="132">
        <f t="shared" si="183"/>
        <v>0</v>
      </c>
      <c r="M149" s="317"/>
      <c r="N149" s="56"/>
      <c r="O149" s="110">
        <f t="shared" si="184"/>
        <v>0</v>
      </c>
      <c r="P149" s="361"/>
    </row>
    <row r="150" spans="1:16" ht="24" hidden="1" x14ac:dyDescent="0.25">
      <c r="A150" s="38">
        <v>2359</v>
      </c>
      <c r="B150" s="53" t="s">
        <v>131</v>
      </c>
      <c r="C150" s="54">
        <f t="shared" si="185"/>
        <v>0</v>
      </c>
      <c r="D150" s="226"/>
      <c r="E150" s="56"/>
      <c r="F150" s="143">
        <f t="shared" si="181"/>
        <v>0</v>
      </c>
      <c r="G150" s="226"/>
      <c r="H150" s="257"/>
      <c r="I150" s="110">
        <f t="shared" si="182"/>
        <v>0</v>
      </c>
      <c r="J150" s="257"/>
      <c r="K150" s="56"/>
      <c r="L150" s="132">
        <f t="shared" si="183"/>
        <v>0</v>
      </c>
      <c r="M150" s="317"/>
      <c r="N150" s="56"/>
      <c r="O150" s="110">
        <f t="shared" si="184"/>
        <v>0</v>
      </c>
      <c r="P150" s="361"/>
    </row>
    <row r="151" spans="1:16" ht="24.75" customHeight="1" x14ac:dyDescent="0.25">
      <c r="A151" s="108">
        <v>2360</v>
      </c>
      <c r="B151" s="53" t="s">
        <v>132</v>
      </c>
      <c r="C151" s="54">
        <f t="shared" si="185"/>
        <v>36928</v>
      </c>
      <c r="D151" s="227">
        <f>SUM(D152:D158)</f>
        <v>36928</v>
      </c>
      <c r="E151" s="445">
        <f t="shared" ref="E151:F151" si="186">SUM(E152:E158)</f>
        <v>0</v>
      </c>
      <c r="F151" s="401">
        <f t="shared" si="186"/>
        <v>36928</v>
      </c>
      <c r="G151" s="227">
        <f>SUM(G152:G158)</f>
        <v>0</v>
      </c>
      <c r="H151" s="132">
        <f t="shared" ref="H151:I151" si="187">SUM(H152:H158)</f>
        <v>0</v>
      </c>
      <c r="I151" s="401">
        <f t="shared" si="187"/>
        <v>0</v>
      </c>
      <c r="J151" s="117">
        <f>SUM(J152:J158)</f>
        <v>0</v>
      </c>
      <c r="K151" s="445">
        <f t="shared" ref="K151:L151" si="188">SUM(K152:K158)</f>
        <v>0</v>
      </c>
      <c r="L151" s="401">
        <f t="shared" si="188"/>
        <v>0</v>
      </c>
      <c r="M151" s="54">
        <f>SUM(M152:M158)</f>
        <v>0</v>
      </c>
      <c r="N151" s="109">
        <f t="shared" ref="N151:O151" si="189">SUM(N152:N158)</f>
        <v>0</v>
      </c>
      <c r="O151" s="110">
        <f t="shared" si="189"/>
        <v>0</v>
      </c>
      <c r="P151" s="361"/>
    </row>
    <row r="152" spans="1:16" x14ac:dyDescent="0.25">
      <c r="A152" s="37">
        <v>2361</v>
      </c>
      <c r="B152" s="53" t="s">
        <v>133</v>
      </c>
      <c r="C152" s="54">
        <f t="shared" si="185"/>
        <v>36013</v>
      </c>
      <c r="D152" s="226">
        <v>36013</v>
      </c>
      <c r="E152" s="444"/>
      <c r="F152" s="401">
        <f t="shared" ref="F152:F159" si="190">D152+E152</f>
        <v>36013</v>
      </c>
      <c r="G152" s="226"/>
      <c r="H152" s="580"/>
      <c r="I152" s="401">
        <f t="shared" ref="I152:I159" si="191">G152+H152</f>
        <v>0</v>
      </c>
      <c r="J152" s="257"/>
      <c r="K152" s="444"/>
      <c r="L152" s="401">
        <f t="shared" ref="L152:L159" si="192">J152+K152</f>
        <v>0</v>
      </c>
      <c r="M152" s="317"/>
      <c r="N152" s="56"/>
      <c r="O152" s="110">
        <f t="shared" ref="O152:O159" si="193">M152+N152</f>
        <v>0</v>
      </c>
      <c r="P152" s="382"/>
    </row>
    <row r="153" spans="1:16" ht="24" hidden="1" x14ac:dyDescent="0.25">
      <c r="A153" s="37">
        <v>2362</v>
      </c>
      <c r="B153" s="53" t="s">
        <v>134</v>
      </c>
      <c r="C153" s="54">
        <f t="shared" si="185"/>
        <v>0</v>
      </c>
      <c r="D153" s="226"/>
      <c r="E153" s="56"/>
      <c r="F153" s="143">
        <f t="shared" si="190"/>
        <v>0</v>
      </c>
      <c r="G153" s="226"/>
      <c r="H153" s="257"/>
      <c r="I153" s="110">
        <f t="shared" si="191"/>
        <v>0</v>
      </c>
      <c r="J153" s="257"/>
      <c r="K153" s="56"/>
      <c r="L153" s="132">
        <f t="shared" si="192"/>
        <v>0</v>
      </c>
      <c r="M153" s="317"/>
      <c r="N153" s="56"/>
      <c r="O153" s="110">
        <f t="shared" si="193"/>
        <v>0</v>
      </c>
      <c r="P153" s="361"/>
    </row>
    <row r="154" spans="1:16" x14ac:dyDescent="0.25">
      <c r="A154" s="37">
        <v>2363</v>
      </c>
      <c r="B154" s="53" t="s">
        <v>135</v>
      </c>
      <c r="C154" s="54">
        <f t="shared" si="185"/>
        <v>915</v>
      </c>
      <c r="D154" s="226">
        <v>915</v>
      </c>
      <c r="E154" s="444"/>
      <c r="F154" s="401">
        <f t="shared" si="190"/>
        <v>915</v>
      </c>
      <c r="G154" s="226"/>
      <c r="H154" s="580"/>
      <c r="I154" s="401">
        <f t="shared" si="191"/>
        <v>0</v>
      </c>
      <c r="J154" s="257"/>
      <c r="K154" s="444"/>
      <c r="L154" s="401">
        <f t="shared" si="192"/>
        <v>0</v>
      </c>
      <c r="M154" s="317"/>
      <c r="N154" s="56"/>
      <c r="O154" s="110">
        <f t="shared" si="193"/>
        <v>0</v>
      </c>
      <c r="P154" s="361"/>
    </row>
    <row r="155" spans="1:16" hidden="1" x14ac:dyDescent="0.25">
      <c r="A155" s="37">
        <v>2364</v>
      </c>
      <c r="B155" s="53" t="s">
        <v>136</v>
      </c>
      <c r="C155" s="54">
        <f t="shared" si="185"/>
        <v>0</v>
      </c>
      <c r="D155" s="226"/>
      <c r="E155" s="56"/>
      <c r="F155" s="143">
        <f t="shared" si="190"/>
        <v>0</v>
      </c>
      <c r="G155" s="226"/>
      <c r="H155" s="257"/>
      <c r="I155" s="110">
        <f t="shared" si="191"/>
        <v>0</v>
      </c>
      <c r="J155" s="257"/>
      <c r="K155" s="56"/>
      <c r="L155" s="132">
        <f t="shared" si="192"/>
        <v>0</v>
      </c>
      <c r="M155" s="317"/>
      <c r="N155" s="56"/>
      <c r="O155" s="110">
        <f t="shared" si="193"/>
        <v>0</v>
      </c>
      <c r="P155" s="361"/>
    </row>
    <row r="156" spans="1:16" ht="12.75" hidden="1" customHeight="1" x14ac:dyDescent="0.25">
      <c r="A156" s="37">
        <v>2365</v>
      </c>
      <c r="B156" s="53" t="s">
        <v>137</v>
      </c>
      <c r="C156" s="54">
        <f t="shared" si="185"/>
        <v>0</v>
      </c>
      <c r="D156" s="226"/>
      <c r="E156" s="56"/>
      <c r="F156" s="143">
        <f t="shared" si="190"/>
        <v>0</v>
      </c>
      <c r="G156" s="226"/>
      <c r="H156" s="257"/>
      <c r="I156" s="110">
        <f t="shared" si="191"/>
        <v>0</v>
      </c>
      <c r="J156" s="257"/>
      <c r="K156" s="56"/>
      <c r="L156" s="132">
        <f t="shared" si="192"/>
        <v>0</v>
      </c>
      <c r="M156" s="317"/>
      <c r="N156" s="56"/>
      <c r="O156" s="110">
        <f t="shared" si="193"/>
        <v>0</v>
      </c>
      <c r="P156" s="361"/>
    </row>
    <row r="157" spans="1:16" ht="36" hidden="1" x14ac:dyDescent="0.25">
      <c r="A157" s="37">
        <v>2366</v>
      </c>
      <c r="B157" s="53" t="s">
        <v>138</v>
      </c>
      <c r="C157" s="54">
        <f t="shared" si="185"/>
        <v>0</v>
      </c>
      <c r="D157" s="226"/>
      <c r="E157" s="56"/>
      <c r="F157" s="143">
        <f t="shared" si="190"/>
        <v>0</v>
      </c>
      <c r="G157" s="226"/>
      <c r="H157" s="257"/>
      <c r="I157" s="110">
        <f t="shared" si="191"/>
        <v>0</v>
      </c>
      <c r="J157" s="257"/>
      <c r="K157" s="56"/>
      <c r="L157" s="132">
        <f t="shared" si="192"/>
        <v>0</v>
      </c>
      <c r="M157" s="317"/>
      <c r="N157" s="56"/>
      <c r="O157" s="110">
        <f t="shared" si="193"/>
        <v>0</v>
      </c>
      <c r="P157" s="361"/>
    </row>
    <row r="158" spans="1:16" ht="48" hidden="1" x14ac:dyDescent="0.25">
      <c r="A158" s="37">
        <v>2369</v>
      </c>
      <c r="B158" s="53" t="s">
        <v>139</v>
      </c>
      <c r="C158" s="54">
        <f t="shared" si="185"/>
        <v>0</v>
      </c>
      <c r="D158" s="226"/>
      <c r="E158" s="56"/>
      <c r="F158" s="143">
        <f t="shared" si="190"/>
        <v>0</v>
      </c>
      <c r="G158" s="226"/>
      <c r="H158" s="257"/>
      <c r="I158" s="110">
        <f t="shared" si="191"/>
        <v>0</v>
      </c>
      <c r="J158" s="257"/>
      <c r="K158" s="56"/>
      <c r="L158" s="132">
        <f t="shared" si="192"/>
        <v>0</v>
      </c>
      <c r="M158" s="317"/>
      <c r="N158" s="56"/>
      <c r="O158" s="110">
        <f t="shared" si="193"/>
        <v>0</v>
      </c>
      <c r="P158" s="361"/>
    </row>
    <row r="159" spans="1:16" hidden="1" x14ac:dyDescent="0.25">
      <c r="A159" s="103">
        <v>2370</v>
      </c>
      <c r="B159" s="74" t="s">
        <v>140</v>
      </c>
      <c r="C159" s="80">
        <f t="shared" si="185"/>
        <v>0</v>
      </c>
      <c r="D159" s="228"/>
      <c r="E159" s="111"/>
      <c r="F159" s="280">
        <f t="shared" si="190"/>
        <v>0</v>
      </c>
      <c r="G159" s="228"/>
      <c r="H159" s="258"/>
      <c r="I159" s="105">
        <f t="shared" si="191"/>
        <v>0</v>
      </c>
      <c r="J159" s="258"/>
      <c r="K159" s="111"/>
      <c r="L159" s="133">
        <f t="shared" si="192"/>
        <v>0</v>
      </c>
      <c r="M159" s="318"/>
      <c r="N159" s="111"/>
      <c r="O159" s="105">
        <f t="shared" si="193"/>
        <v>0</v>
      </c>
      <c r="P159" s="38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382"/>
    </row>
    <row r="161" spans="1:16" hidden="1" x14ac:dyDescent="0.25">
      <c r="A161" s="32">
        <v>2381</v>
      </c>
      <c r="B161" s="48" t="s">
        <v>142</v>
      </c>
      <c r="C161" s="49">
        <f t="shared" si="185"/>
        <v>0</v>
      </c>
      <c r="D161" s="225"/>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383"/>
    </row>
    <row r="162" spans="1:16" ht="24" hidden="1" x14ac:dyDescent="0.25">
      <c r="A162" s="37">
        <v>2389</v>
      </c>
      <c r="B162" s="53" t="s">
        <v>143</v>
      </c>
      <c r="C162" s="54">
        <f t="shared" si="185"/>
        <v>0</v>
      </c>
      <c r="D162" s="226"/>
      <c r="E162" s="56"/>
      <c r="F162" s="143">
        <f t="shared" si="198"/>
        <v>0</v>
      </c>
      <c r="G162" s="226"/>
      <c r="H162" s="257"/>
      <c r="I162" s="110">
        <f t="shared" si="199"/>
        <v>0</v>
      </c>
      <c r="J162" s="257"/>
      <c r="K162" s="56"/>
      <c r="L162" s="132">
        <f t="shared" si="200"/>
        <v>0</v>
      </c>
      <c r="M162" s="317"/>
      <c r="N162" s="56"/>
      <c r="O162" s="110">
        <f t="shared" si="201"/>
        <v>0</v>
      </c>
      <c r="P162" s="361"/>
    </row>
    <row r="163" spans="1:16" x14ac:dyDescent="0.25">
      <c r="A163" s="103">
        <v>2390</v>
      </c>
      <c r="B163" s="74" t="s">
        <v>144</v>
      </c>
      <c r="C163" s="80">
        <f t="shared" si="185"/>
        <v>586</v>
      </c>
      <c r="D163" s="228">
        <v>586</v>
      </c>
      <c r="E163" s="446"/>
      <c r="F163" s="441">
        <f t="shared" si="198"/>
        <v>586</v>
      </c>
      <c r="G163" s="228"/>
      <c r="H163" s="582"/>
      <c r="I163" s="441">
        <f t="shared" si="199"/>
        <v>0</v>
      </c>
      <c r="J163" s="258"/>
      <c r="K163" s="446"/>
      <c r="L163" s="441">
        <f t="shared" si="200"/>
        <v>0</v>
      </c>
      <c r="M163" s="318"/>
      <c r="N163" s="111"/>
      <c r="O163" s="105">
        <f t="shared" si="201"/>
        <v>0</v>
      </c>
      <c r="P163" s="382"/>
    </row>
    <row r="164" spans="1:16" hidden="1" x14ac:dyDescent="0.25">
      <c r="A164" s="41">
        <v>2400</v>
      </c>
      <c r="B164" s="101" t="s">
        <v>145</v>
      </c>
      <c r="C164" s="42">
        <f t="shared" si="185"/>
        <v>0</v>
      </c>
      <c r="D164" s="230"/>
      <c r="E164" s="118"/>
      <c r="F164" s="279">
        <f t="shared" si="198"/>
        <v>0</v>
      </c>
      <c r="G164" s="230"/>
      <c r="H164" s="260"/>
      <c r="I164" s="113">
        <f t="shared" si="199"/>
        <v>0</v>
      </c>
      <c r="J164" s="260"/>
      <c r="K164" s="118"/>
      <c r="L164" s="122">
        <f t="shared" si="200"/>
        <v>0</v>
      </c>
      <c r="M164" s="319"/>
      <c r="N164" s="118"/>
      <c r="O164" s="113">
        <f t="shared" si="201"/>
        <v>0</v>
      </c>
      <c r="P164" s="632"/>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634"/>
    </row>
    <row r="166" spans="1:16"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607"/>
    </row>
    <row r="167" spans="1:16" ht="24" hidden="1" x14ac:dyDescent="0.25">
      <c r="A167" s="38">
        <v>2512</v>
      </c>
      <c r="B167" s="53" t="s">
        <v>148</v>
      </c>
      <c r="C167" s="54">
        <f t="shared" si="185"/>
        <v>0</v>
      </c>
      <c r="D167" s="226"/>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361"/>
    </row>
    <row r="168" spans="1:16" ht="36" hidden="1" x14ac:dyDescent="0.25">
      <c r="A168" s="38">
        <v>2513</v>
      </c>
      <c r="B168" s="53" t="s">
        <v>149</v>
      </c>
      <c r="C168" s="54">
        <f t="shared" si="185"/>
        <v>0</v>
      </c>
      <c r="D168" s="226"/>
      <c r="E168" s="56"/>
      <c r="F168" s="143">
        <f t="shared" si="204"/>
        <v>0</v>
      </c>
      <c r="G168" s="226"/>
      <c r="H168" s="257"/>
      <c r="I168" s="110">
        <f t="shared" si="205"/>
        <v>0</v>
      </c>
      <c r="J168" s="257"/>
      <c r="K168" s="56"/>
      <c r="L168" s="132">
        <f t="shared" si="206"/>
        <v>0</v>
      </c>
      <c r="M168" s="317"/>
      <c r="N168" s="56"/>
      <c r="O168" s="110">
        <f t="shared" si="207"/>
        <v>0</v>
      </c>
      <c r="P168" s="361"/>
    </row>
    <row r="169" spans="1:16" ht="24" hidden="1" x14ac:dyDescent="0.25">
      <c r="A169" s="38">
        <v>2515</v>
      </c>
      <c r="B169" s="53" t="s">
        <v>150</v>
      </c>
      <c r="C169" s="54">
        <f t="shared" si="185"/>
        <v>0</v>
      </c>
      <c r="D169" s="226"/>
      <c r="E169" s="56"/>
      <c r="F169" s="143">
        <f t="shared" si="204"/>
        <v>0</v>
      </c>
      <c r="G169" s="226"/>
      <c r="H169" s="257"/>
      <c r="I169" s="110">
        <f t="shared" si="205"/>
        <v>0</v>
      </c>
      <c r="J169" s="257"/>
      <c r="K169" s="56"/>
      <c r="L169" s="132">
        <f t="shared" si="206"/>
        <v>0</v>
      </c>
      <c r="M169" s="317"/>
      <c r="N169" s="56"/>
      <c r="O169" s="110">
        <f t="shared" si="207"/>
        <v>0</v>
      </c>
      <c r="P169" s="361"/>
    </row>
    <row r="170" spans="1:16" ht="24" hidden="1" x14ac:dyDescent="0.25">
      <c r="A170" s="38">
        <v>2519</v>
      </c>
      <c r="B170" s="53" t="s">
        <v>151</v>
      </c>
      <c r="C170" s="54">
        <f t="shared" si="185"/>
        <v>0</v>
      </c>
      <c r="D170" s="226"/>
      <c r="E170" s="56"/>
      <c r="F170" s="143">
        <f t="shared" si="204"/>
        <v>0</v>
      </c>
      <c r="G170" s="226"/>
      <c r="H170" s="257"/>
      <c r="I170" s="110">
        <f t="shared" si="205"/>
        <v>0</v>
      </c>
      <c r="J170" s="257"/>
      <c r="K170" s="56"/>
      <c r="L170" s="132">
        <f t="shared" si="206"/>
        <v>0</v>
      </c>
      <c r="M170" s="317"/>
      <c r="N170" s="56"/>
      <c r="O170" s="110">
        <f t="shared" si="207"/>
        <v>0</v>
      </c>
      <c r="P170" s="361"/>
    </row>
    <row r="171" spans="1:16" ht="24" hidden="1" x14ac:dyDescent="0.25">
      <c r="A171" s="108">
        <v>2520</v>
      </c>
      <c r="B171" s="53" t="s">
        <v>152</v>
      </c>
      <c r="C171" s="54">
        <f t="shared" si="185"/>
        <v>0</v>
      </c>
      <c r="D171" s="226"/>
      <c r="E171" s="56"/>
      <c r="F171" s="143">
        <f t="shared" si="204"/>
        <v>0</v>
      </c>
      <c r="G171" s="226"/>
      <c r="H171" s="257"/>
      <c r="I171" s="110">
        <f t="shared" si="205"/>
        <v>0</v>
      </c>
      <c r="J171" s="257"/>
      <c r="K171" s="56"/>
      <c r="L171" s="132">
        <f t="shared" si="206"/>
        <v>0</v>
      </c>
      <c r="M171" s="317"/>
      <c r="N171" s="56"/>
      <c r="O171" s="110">
        <f t="shared" si="207"/>
        <v>0</v>
      </c>
      <c r="P171" s="361"/>
    </row>
    <row r="172" spans="1:16" s="120" customFormat="1" ht="36" hidden="1" customHeight="1" x14ac:dyDescent="0.25">
      <c r="A172" s="17">
        <v>2800</v>
      </c>
      <c r="B172" s="48" t="s">
        <v>153</v>
      </c>
      <c r="C172" s="49">
        <f t="shared" si="185"/>
        <v>0</v>
      </c>
      <c r="D172" s="210"/>
      <c r="E172" s="35"/>
      <c r="F172" s="346">
        <f t="shared" si="204"/>
        <v>0</v>
      </c>
      <c r="G172" s="210"/>
      <c r="H172" s="244"/>
      <c r="I172" s="348">
        <f t="shared" si="205"/>
        <v>0</v>
      </c>
      <c r="J172" s="244"/>
      <c r="K172" s="35"/>
      <c r="L172" s="195">
        <f t="shared" si="206"/>
        <v>0</v>
      </c>
      <c r="M172" s="308"/>
      <c r="N172" s="35"/>
      <c r="O172" s="348">
        <f t="shared" si="207"/>
        <v>0</v>
      </c>
      <c r="P172" s="635"/>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631"/>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634"/>
    </row>
    <row r="175" spans="1:16" ht="36" hidden="1" x14ac:dyDescent="0.25">
      <c r="A175" s="565">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383"/>
    </row>
    <row r="176" spans="1:16" ht="24" hidden="1" x14ac:dyDescent="0.25">
      <c r="A176" s="38">
        <v>3261</v>
      </c>
      <c r="B176" s="53" t="s">
        <v>157</v>
      </c>
      <c r="C176" s="54">
        <f t="shared" si="185"/>
        <v>0</v>
      </c>
      <c r="D176" s="226"/>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361"/>
    </row>
    <row r="177" spans="1:16" ht="36" hidden="1" x14ac:dyDescent="0.25">
      <c r="A177" s="38">
        <v>3262</v>
      </c>
      <c r="B177" s="53" t="s">
        <v>158</v>
      </c>
      <c r="C177" s="54">
        <f t="shared" si="185"/>
        <v>0</v>
      </c>
      <c r="D177" s="226"/>
      <c r="E177" s="56"/>
      <c r="F177" s="143">
        <f t="shared" si="217"/>
        <v>0</v>
      </c>
      <c r="G177" s="226"/>
      <c r="H177" s="257"/>
      <c r="I177" s="110">
        <f t="shared" si="218"/>
        <v>0</v>
      </c>
      <c r="J177" s="257"/>
      <c r="K177" s="56"/>
      <c r="L177" s="132">
        <f t="shared" si="219"/>
        <v>0</v>
      </c>
      <c r="M177" s="317"/>
      <c r="N177" s="56"/>
      <c r="O177" s="110">
        <f t="shared" si="220"/>
        <v>0</v>
      </c>
      <c r="P177" s="361"/>
    </row>
    <row r="178" spans="1:16" ht="24" hidden="1" x14ac:dyDescent="0.25">
      <c r="A178" s="38">
        <v>3263</v>
      </c>
      <c r="B178" s="53" t="s">
        <v>159</v>
      </c>
      <c r="C178" s="54">
        <f t="shared" si="185"/>
        <v>0</v>
      </c>
      <c r="D178" s="226"/>
      <c r="E178" s="56"/>
      <c r="F178" s="143">
        <f t="shared" si="217"/>
        <v>0</v>
      </c>
      <c r="G178" s="226"/>
      <c r="H178" s="257"/>
      <c r="I178" s="110">
        <f t="shared" si="218"/>
        <v>0</v>
      </c>
      <c r="J178" s="257"/>
      <c r="K178" s="56"/>
      <c r="L178" s="132">
        <f t="shared" si="219"/>
        <v>0</v>
      </c>
      <c r="M178" s="317"/>
      <c r="N178" s="56"/>
      <c r="O178" s="110">
        <f t="shared" si="220"/>
        <v>0</v>
      </c>
      <c r="P178" s="361"/>
    </row>
    <row r="179" spans="1:16"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636"/>
    </row>
    <row r="180" spans="1:16" ht="72" hidden="1" x14ac:dyDescent="0.25">
      <c r="A180" s="38">
        <v>3291</v>
      </c>
      <c r="B180" s="53" t="s">
        <v>160</v>
      </c>
      <c r="C180" s="54">
        <f t="shared" si="185"/>
        <v>0</v>
      </c>
      <c r="D180" s="226"/>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361"/>
    </row>
    <row r="181" spans="1:16" ht="72" hidden="1" x14ac:dyDescent="0.25">
      <c r="A181" s="38">
        <v>3292</v>
      </c>
      <c r="B181" s="53" t="s">
        <v>161</v>
      </c>
      <c r="C181" s="54">
        <f t="shared" si="185"/>
        <v>0</v>
      </c>
      <c r="D181" s="226"/>
      <c r="E181" s="56"/>
      <c r="F181" s="143">
        <f t="shared" si="222"/>
        <v>0</v>
      </c>
      <c r="G181" s="226"/>
      <c r="H181" s="257"/>
      <c r="I181" s="110">
        <f t="shared" si="223"/>
        <v>0</v>
      </c>
      <c r="J181" s="257"/>
      <c r="K181" s="56"/>
      <c r="L181" s="132">
        <f t="shared" si="224"/>
        <v>0</v>
      </c>
      <c r="M181" s="317"/>
      <c r="N181" s="56"/>
      <c r="O181" s="110">
        <f t="shared" si="225"/>
        <v>0</v>
      </c>
      <c r="P181" s="361"/>
    </row>
    <row r="182" spans="1:16" ht="72" hidden="1" x14ac:dyDescent="0.25">
      <c r="A182" s="38">
        <v>3293</v>
      </c>
      <c r="B182" s="53" t="s">
        <v>162</v>
      </c>
      <c r="C182" s="54">
        <f t="shared" si="185"/>
        <v>0</v>
      </c>
      <c r="D182" s="226"/>
      <c r="E182" s="56"/>
      <c r="F182" s="143">
        <f t="shared" si="222"/>
        <v>0</v>
      </c>
      <c r="G182" s="226"/>
      <c r="H182" s="257"/>
      <c r="I182" s="110">
        <f t="shared" si="223"/>
        <v>0</v>
      </c>
      <c r="J182" s="257"/>
      <c r="K182" s="56"/>
      <c r="L182" s="132">
        <f t="shared" si="224"/>
        <v>0</v>
      </c>
      <c r="M182" s="317"/>
      <c r="N182" s="56"/>
      <c r="O182" s="110">
        <f t="shared" si="225"/>
        <v>0</v>
      </c>
      <c r="P182" s="361"/>
    </row>
    <row r="183" spans="1:16" ht="60" hidden="1" x14ac:dyDescent="0.25">
      <c r="A183" s="124">
        <v>3294</v>
      </c>
      <c r="B183" s="53" t="s">
        <v>163</v>
      </c>
      <c r="C183" s="123">
        <f t="shared" si="185"/>
        <v>0</v>
      </c>
      <c r="D183" s="231"/>
      <c r="E183" s="125"/>
      <c r="F183" s="138">
        <f t="shared" si="222"/>
        <v>0</v>
      </c>
      <c r="G183" s="231"/>
      <c r="H183" s="261"/>
      <c r="I183" s="303">
        <f t="shared" si="223"/>
        <v>0</v>
      </c>
      <c r="J183" s="261"/>
      <c r="K183" s="125"/>
      <c r="L183" s="137">
        <f t="shared" si="224"/>
        <v>0</v>
      </c>
      <c r="M183" s="320"/>
      <c r="N183" s="125"/>
      <c r="O183" s="303">
        <f t="shared" si="225"/>
        <v>0</v>
      </c>
      <c r="P183" s="636"/>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634"/>
    </row>
    <row r="185" spans="1:16" ht="48" hidden="1" x14ac:dyDescent="0.25">
      <c r="A185" s="73">
        <v>3310</v>
      </c>
      <c r="B185" s="74" t="s">
        <v>165</v>
      </c>
      <c r="C185" s="80">
        <f t="shared" si="185"/>
        <v>0</v>
      </c>
      <c r="D185" s="228"/>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382"/>
    </row>
    <row r="186" spans="1:16" ht="48.75" hidden="1" customHeight="1" x14ac:dyDescent="0.25">
      <c r="A186" s="33">
        <v>3320</v>
      </c>
      <c r="B186" s="48" t="s">
        <v>166</v>
      </c>
      <c r="C186" s="49">
        <f t="shared" si="185"/>
        <v>0</v>
      </c>
      <c r="D186" s="225"/>
      <c r="E186" s="51"/>
      <c r="F186" s="281">
        <f t="shared" si="227"/>
        <v>0</v>
      </c>
      <c r="G186" s="225"/>
      <c r="H186" s="256"/>
      <c r="I186" s="116">
        <f t="shared" si="228"/>
        <v>0</v>
      </c>
      <c r="J186" s="256"/>
      <c r="K186" s="51"/>
      <c r="L186" s="136">
        <f t="shared" si="229"/>
        <v>0</v>
      </c>
      <c r="M186" s="316"/>
      <c r="N186" s="51"/>
      <c r="O186" s="116">
        <f t="shared" si="230"/>
        <v>0</v>
      </c>
      <c r="P186" s="383"/>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631"/>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632"/>
    </row>
    <row r="189" spans="1:16" ht="36" hidden="1" x14ac:dyDescent="0.25">
      <c r="A189" s="565">
        <v>4240</v>
      </c>
      <c r="B189" s="48" t="s">
        <v>169</v>
      </c>
      <c r="C189" s="49">
        <f t="shared" si="185"/>
        <v>0</v>
      </c>
      <c r="D189" s="225"/>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383"/>
    </row>
    <row r="190" spans="1:16" ht="24" hidden="1" x14ac:dyDescent="0.25">
      <c r="A190" s="108">
        <v>4250</v>
      </c>
      <c r="B190" s="53" t="s">
        <v>170</v>
      </c>
      <c r="C190" s="54">
        <f t="shared" si="185"/>
        <v>0</v>
      </c>
      <c r="D190" s="226"/>
      <c r="E190" s="56"/>
      <c r="F190" s="143">
        <f t="shared" si="239"/>
        <v>0</v>
      </c>
      <c r="G190" s="226"/>
      <c r="H190" s="257"/>
      <c r="I190" s="110">
        <f t="shared" si="240"/>
        <v>0</v>
      </c>
      <c r="J190" s="257"/>
      <c r="K190" s="56"/>
      <c r="L190" s="132">
        <f t="shared" si="241"/>
        <v>0</v>
      </c>
      <c r="M190" s="317"/>
      <c r="N190" s="56"/>
      <c r="O190" s="110">
        <f t="shared" si="242"/>
        <v>0</v>
      </c>
      <c r="P190" s="361"/>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632"/>
    </row>
    <row r="192" spans="1:16"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383"/>
    </row>
    <row r="193" spans="1:16" ht="36" hidden="1" x14ac:dyDescent="0.25">
      <c r="A193" s="38">
        <v>4311</v>
      </c>
      <c r="B193" s="53" t="s">
        <v>173</v>
      </c>
      <c r="C193" s="54">
        <f t="shared" si="185"/>
        <v>0</v>
      </c>
      <c r="D193" s="226"/>
      <c r="E193" s="56"/>
      <c r="F193" s="143">
        <f>D193+E193</f>
        <v>0</v>
      </c>
      <c r="G193" s="226"/>
      <c r="H193" s="257"/>
      <c r="I193" s="110">
        <f>G193+H193</f>
        <v>0</v>
      </c>
      <c r="J193" s="257"/>
      <c r="K193" s="56"/>
      <c r="L193" s="132">
        <f>J193+K193</f>
        <v>0</v>
      </c>
      <c r="M193" s="317"/>
      <c r="N193" s="56"/>
      <c r="O193" s="110">
        <f>M193+N193</f>
        <v>0</v>
      </c>
      <c r="P193" s="361"/>
    </row>
    <row r="194" spans="1:16" s="21" customFormat="1" ht="24" hidden="1" x14ac:dyDescent="0.25">
      <c r="A194" s="131"/>
      <c r="B194" s="17" t="s">
        <v>174</v>
      </c>
      <c r="C194" s="94">
        <f t="shared" si="185"/>
        <v>0</v>
      </c>
      <c r="D194" s="222">
        <f>SUM(D195,D230,D269)</f>
        <v>0</v>
      </c>
      <c r="E194" s="95">
        <f t="shared" ref="E194:F194" si="251">SUM(E195,E230,E269)</f>
        <v>0</v>
      </c>
      <c r="F194" s="277">
        <f t="shared" si="251"/>
        <v>0</v>
      </c>
      <c r="G194" s="222">
        <f>SUM(G195,G230,G269)</f>
        <v>0</v>
      </c>
      <c r="H194" s="254">
        <f t="shared" ref="H194:I194" si="252">SUM(H195,H230,H269)</f>
        <v>0</v>
      </c>
      <c r="I194" s="96">
        <f t="shared" si="252"/>
        <v>0</v>
      </c>
      <c r="J194" s="254">
        <f>SUM(J195,J230,J269)</f>
        <v>0</v>
      </c>
      <c r="K194" s="95">
        <f t="shared" ref="K194:L194" si="253">SUM(K195,K230,K269)</f>
        <v>0</v>
      </c>
      <c r="L194" s="202">
        <f t="shared" si="253"/>
        <v>0</v>
      </c>
      <c r="M194" s="321">
        <f>SUM(M195,M230,M269)</f>
        <v>0</v>
      </c>
      <c r="N194" s="299">
        <f t="shared" ref="N194:O194" si="254">SUM(N195,N230,N269)</f>
        <v>0</v>
      </c>
      <c r="O194" s="304">
        <f t="shared" si="254"/>
        <v>0</v>
      </c>
      <c r="P194" s="637"/>
    </row>
    <row r="195" spans="1:16" hidden="1" x14ac:dyDescent="0.25">
      <c r="A195" s="97">
        <v>5000</v>
      </c>
      <c r="B195" s="97" t="s">
        <v>175</v>
      </c>
      <c r="C195" s="98">
        <f t="shared" si="185"/>
        <v>0</v>
      </c>
      <c r="D195" s="223">
        <f>D196+D204</f>
        <v>0</v>
      </c>
      <c r="E195" s="99">
        <f t="shared" ref="E195:F195" si="255">E196+E204</f>
        <v>0</v>
      </c>
      <c r="F195" s="278">
        <f t="shared" si="255"/>
        <v>0</v>
      </c>
      <c r="G195" s="223">
        <f>G196+G204</f>
        <v>0</v>
      </c>
      <c r="H195" s="255">
        <f t="shared" ref="H195:I195" si="256">H196+H204</f>
        <v>0</v>
      </c>
      <c r="I195" s="100">
        <f t="shared" si="256"/>
        <v>0</v>
      </c>
      <c r="J195" s="255">
        <f>J196+J204</f>
        <v>0</v>
      </c>
      <c r="K195" s="99">
        <f t="shared" ref="K195:L195" si="257">K196+K204</f>
        <v>0</v>
      </c>
      <c r="L195" s="134">
        <f t="shared" si="257"/>
        <v>0</v>
      </c>
      <c r="M195" s="98">
        <f>M196+M204</f>
        <v>0</v>
      </c>
      <c r="N195" s="99">
        <f t="shared" ref="N195:O195" si="258">N196+N204</f>
        <v>0</v>
      </c>
      <c r="O195" s="100">
        <f t="shared" si="258"/>
        <v>0</v>
      </c>
      <c r="P195" s="631"/>
    </row>
    <row r="196" spans="1:16"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632"/>
    </row>
    <row r="197" spans="1:16" hidden="1" x14ac:dyDescent="0.25">
      <c r="A197" s="565">
        <v>5110</v>
      </c>
      <c r="B197" s="48" t="s">
        <v>177</v>
      </c>
      <c r="C197" s="49">
        <f t="shared" si="185"/>
        <v>0</v>
      </c>
      <c r="D197" s="225"/>
      <c r="E197" s="51"/>
      <c r="F197" s="281">
        <f>D197+E197</f>
        <v>0</v>
      </c>
      <c r="G197" s="225"/>
      <c r="H197" s="256"/>
      <c r="I197" s="116">
        <f>G197+H197</f>
        <v>0</v>
      </c>
      <c r="J197" s="256"/>
      <c r="K197" s="51"/>
      <c r="L197" s="136">
        <f>J197+K197</f>
        <v>0</v>
      </c>
      <c r="M197" s="316"/>
      <c r="N197" s="51"/>
      <c r="O197" s="116">
        <f>M197+N197</f>
        <v>0</v>
      </c>
      <c r="P197" s="383"/>
    </row>
    <row r="198" spans="1:16"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361"/>
    </row>
    <row r="199" spans="1:16" hidden="1" x14ac:dyDescent="0.25">
      <c r="A199" s="38">
        <v>5121</v>
      </c>
      <c r="B199" s="53" t="s">
        <v>179</v>
      </c>
      <c r="C199" s="54">
        <f t="shared" si="185"/>
        <v>0</v>
      </c>
      <c r="D199" s="226"/>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361"/>
    </row>
    <row r="200" spans="1:16" ht="24" hidden="1" x14ac:dyDescent="0.25">
      <c r="A200" s="38">
        <v>5129</v>
      </c>
      <c r="B200" s="53" t="s">
        <v>180</v>
      </c>
      <c r="C200" s="54">
        <f t="shared" si="185"/>
        <v>0</v>
      </c>
      <c r="D200" s="226"/>
      <c r="E200" s="56"/>
      <c r="F200" s="143">
        <f t="shared" si="267"/>
        <v>0</v>
      </c>
      <c r="G200" s="226"/>
      <c r="H200" s="257"/>
      <c r="I200" s="110">
        <f t="shared" si="268"/>
        <v>0</v>
      </c>
      <c r="J200" s="257"/>
      <c r="K200" s="56"/>
      <c r="L200" s="132">
        <f t="shared" si="269"/>
        <v>0</v>
      </c>
      <c r="M200" s="317"/>
      <c r="N200" s="56"/>
      <c r="O200" s="110">
        <f t="shared" si="270"/>
        <v>0</v>
      </c>
      <c r="P200" s="361"/>
    </row>
    <row r="201" spans="1:16" hidden="1" x14ac:dyDescent="0.25">
      <c r="A201" s="108">
        <v>5130</v>
      </c>
      <c r="B201" s="53" t="s">
        <v>181</v>
      </c>
      <c r="C201" s="54">
        <f t="shared" si="185"/>
        <v>0</v>
      </c>
      <c r="D201" s="226"/>
      <c r="E201" s="56"/>
      <c r="F201" s="143">
        <f t="shared" si="267"/>
        <v>0</v>
      </c>
      <c r="G201" s="226"/>
      <c r="H201" s="257"/>
      <c r="I201" s="110">
        <f t="shared" si="268"/>
        <v>0</v>
      </c>
      <c r="J201" s="257"/>
      <c r="K201" s="56"/>
      <c r="L201" s="132">
        <f t="shared" si="269"/>
        <v>0</v>
      </c>
      <c r="M201" s="317"/>
      <c r="N201" s="56"/>
      <c r="O201" s="110">
        <f t="shared" si="270"/>
        <v>0</v>
      </c>
      <c r="P201" s="361"/>
    </row>
    <row r="202" spans="1:16" hidden="1" x14ac:dyDescent="0.25">
      <c r="A202" s="108">
        <v>5140</v>
      </c>
      <c r="B202" s="53" t="s">
        <v>182</v>
      </c>
      <c r="C202" s="54">
        <f t="shared" si="185"/>
        <v>0</v>
      </c>
      <c r="D202" s="226"/>
      <c r="E202" s="56"/>
      <c r="F202" s="143">
        <f t="shared" si="267"/>
        <v>0</v>
      </c>
      <c r="G202" s="226"/>
      <c r="H202" s="257"/>
      <c r="I202" s="110">
        <f t="shared" si="268"/>
        <v>0</v>
      </c>
      <c r="J202" s="257"/>
      <c r="K202" s="56"/>
      <c r="L202" s="132">
        <f t="shared" si="269"/>
        <v>0</v>
      </c>
      <c r="M202" s="317"/>
      <c r="N202" s="56"/>
      <c r="O202" s="110">
        <f t="shared" si="270"/>
        <v>0</v>
      </c>
      <c r="P202" s="361"/>
    </row>
    <row r="203" spans="1:16" ht="24" hidden="1" x14ac:dyDescent="0.25">
      <c r="A203" s="108">
        <v>5170</v>
      </c>
      <c r="B203" s="53" t="s">
        <v>183</v>
      </c>
      <c r="C203" s="54">
        <f t="shared" si="185"/>
        <v>0</v>
      </c>
      <c r="D203" s="226"/>
      <c r="E203" s="56"/>
      <c r="F203" s="143">
        <f t="shared" si="267"/>
        <v>0</v>
      </c>
      <c r="G203" s="226"/>
      <c r="H203" s="257"/>
      <c r="I203" s="110">
        <f t="shared" si="268"/>
        <v>0</v>
      </c>
      <c r="J203" s="257"/>
      <c r="K203" s="56"/>
      <c r="L203" s="132">
        <f t="shared" si="269"/>
        <v>0</v>
      </c>
      <c r="M203" s="317"/>
      <c r="N203" s="56"/>
      <c r="O203" s="110">
        <f t="shared" si="270"/>
        <v>0</v>
      </c>
      <c r="P203" s="361"/>
    </row>
    <row r="204" spans="1:16" hidden="1" x14ac:dyDescent="0.25">
      <c r="A204" s="41">
        <v>5200</v>
      </c>
      <c r="B204" s="101" t="s">
        <v>184</v>
      </c>
      <c r="C204" s="42">
        <f t="shared" si="185"/>
        <v>0</v>
      </c>
      <c r="D204" s="224">
        <f>D205+D215+D216+D225+D226+D227+D229</f>
        <v>0</v>
      </c>
      <c r="E204" s="46">
        <f t="shared" ref="E204:F204" si="271">E205+E215+E216+E225+E226+E227+E229</f>
        <v>0</v>
      </c>
      <c r="F204" s="279">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22">
        <f t="shared" si="273"/>
        <v>0</v>
      </c>
      <c r="M204" s="42">
        <f>M205+M215+M216+M225+M226+M227+M229</f>
        <v>0</v>
      </c>
      <c r="N204" s="46">
        <f t="shared" ref="N204:O204" si="274">N205+N215+N216+N225+N226+N227+N229</f>
        <v>0</v>
      </c>
      <c r="O204" s="113">
        <f t="shared" si="274"/>
        <v>0</v>
      </c>
      <c r="P204" s="632"/>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382"/>
    </row>
    <row r="206" spans="1:16" hidden="1" x14ac:dyDescent="0.25">
      <c r="A206" s="33">
        <v>5211</v>
      </c>
      <c r="B206" s="48" t="s">
        <v>186</v>
      </c>
      <c r="C206" s="49">
        <f t="shared" si="185"/>
        <v>0</v>
      </c>
      <c r="D206" s="225"/>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383"/>
    </row>
    <row r="207" spans="1:16" hidden="1" x14ac:dyDescent="0.25">
      <c r="A207" s="38">
        <v>5212</v>
      </c>
      <c r="B207" s="53" t="s">
        <v>187</v>
      </c>
      <c r="C207" s="54">
        <f t="shared" si="185"/>
        <v>0</v>
      </c>
      <c r="D207" s="226"/>
      <c r="E207" s="56"/>
      <c r="F207" s="143">
        <f t="shared" si="279"/>
        <v>0</v>
      </c>
      <c r="G207" s="226"/>
      <c r="H207" s="257"/>
      <c r="I207" s="110">
        <f t="shared" si="280"/>
        <v>0</v>
      </c>
      <c r="J207" s="257"/>
      <c r="K207" s="56"/>
      <c r="L207" s="132">
        <f t="shared" si="281"/>
        <v>0</v>
      </c>
      <c r="M207" s="317"/>
      <c r="N207" s="56"/>
      <c r="O207" s="110">
        <f t="shared" si="282"/>
        <v>0</v>
      </c>
      <c r="P207" s="361"/>
    </row>
    <row r="208" spans="1:16" hidden="1" x14ac:dyDescent="0.25">
      <c r="A208" s="38">
        <v>5213</v>
      </c>
      <c r="B208" s="53" t="s">
        <v>188</v>
      </c>
      <c r="C208" s="54">
        <f t="shared" si="185"/>
        <v>0</v>
      </c>
      <c r="D208" s="226"/>
      <c r="E208" s="56"/>
      <c r="F208" s="143">
        <f t="shared" si="279"/>
        <v>0</v>
      </c>
      <c r="G208" s="226"/>
      <c r="H208" s="257"/>
      <c r="I208" s="110">
        <f t="shared" si="280"/>
        <v>0</v>
      </c>
      <c r="J208" s="257"/>
      <c r="K208" s="56"/>
      <c r="L208" s="132">
        <f t="shared" si="281"/>
        <v>0</v>
      </c>
      <c r="M208" s="317"/>
      <c r="N208" s="56"/>
      <c r="O208" s="110">
        <f t="shared" si="282"/>
        <v>0</v>
      </c>
      <c r="P208" s="361"/>
    </row>
    <row r="209" spans="1:16" hidden="1" x14ac:dyDescent="0.25">
      <c r="A209" s="38">
        <v>5214</v>
      </c>
      <c r="B209" s="53" t="s">
        <v>189</v>
      </c>
      <c r="C209" s="54">
        <f t="shared" si="185"/>
        <v>0</v>
      </c>
      <c r="D209" s="226"/>
      <c r="E209" s="56"/>
      <c r="F209" s="143">
        <f t="shared" si="279"/>
        <v>0</v>
      </c>
      <c r="G209" s="226"/>
      <c r="H209" s="257"/>
      <c r="I209" s="110">
        <f t="shared" si="280"/>
        <v>0</v>
      </c>
      <c r="J209" s="257"/>
      <c r="K209" s="56"/>
      <c r="L209" s="132">
        <f t="shared" si="281"/>
        <v>0</v>
      </c>
      <c r="M209" s="317"/>
      <c r="N209" s="56"/>
      <c r="O209" s="110">
        <f t="shared" si="282"/>
        <v>0</v>
      </c>
      <c r="P209" s="361"/>
    </row>
    <row r="210" spans="1:16" hidden="1" x14ac:dyDescent="0.25">
      <c r="A210" s="38">
        <v>5215</v>
      </c>
      <c r="B210" s="53" t="s">
        <v>190</v>
      </c>
      <c r="C210" s="54">
        <f t="shared" si="185"/>
        <v>0</v>
      </c>
      <c r="D210" s="226"/>
      <c r="E210" s="56"/>
      <c r="F210" s="143">
        <f t="shared" si="279"/>
        <v>0</v>
      </c>
      <c r="G210" s="226"/>
      <c r="H210" s="257"/>
      <c r="I210" s="110">
        <f t="shared" si="280"/>
        <v>0</v>
      </c>
      <c r="J210" s="257"/>
      <c r="K210" s="56"/>
      <c r="L210" s="132">
        <f t="shared" si="281"/>
        <v>0</v>
      </c>
      <c r="M210" s="317"/>
      <c r="N210" s="56"/>
      <c r="O210" s="110">
        <f t="shared" si="282"/>
        <v>0</v>
      </c>
      <c r="P210" s="361"/>
    </row>
    <row r="211" spans="1:16" ht="14.25" hidden="1" customHeight="1" x14ac:dyDescent="0.25">
      <c r="A211" s="38">
        <v>5216</v>
      </c>
      <c r="B211" s="53" t="s">
        <v>191</v>
      </c>
      <c r="C211" s="54">
        <f t="shared" si="185"/>
        <v>0</v>
      </c>
      <c r="D211" s="226"/>
      <c r="E211" s="56"/>
      <c r="F211" s="143">
        <f t="shared" si="279"/>
        <v>0</v>
      </c>
      <c r="G211" s="226"/>
      <c r="H211" s="257"/>
      <c r="I211" s="110">
        <f t="shared" si="280"/>
        <v>0</v>
      </c>
      <c r="J211" s="257"/>
      <c r="K211" s="56"/>
      <c r="L211" s="132">
        <f t="shared" si="281"/>
        <v>0</v>
      </c>
      <c r="M211" s="317"/>
      <c r="N211" s="56"/>
      <c r="O211" s="110">
        <f t="shared" si="282"/>
        <v>0</v>
      </c>
      <c r="P211" s="361"/>
    </row>
    <row r="212" spans="1:16" hidden="1" x14ac:dyDescent="0.25">
      <c r="A212" s="38">
        <v>5217</v>
      </c>
      <c r="B212" s="53" t="s">
        <v>192</v>
      </c>
      <c r="C212" s="54">
        <f t="shared" si="185"/>
        <v>0</v>
      </c>
      <c r="D212" s="226"/>
      <c r="E212" s="56"/>
      <c r="F212" s="143">
        <f t="shared" si="279"/>
        <v>0</v>
      </c>
      <c r="G212" s="226"/>
      <c r="H212" s="257"/>
      <c r="I212" s="110">
        <f t="shared" si="280"/>
        <v>0</v>
      </c>
      <c r="J212" s="257"/>
      <c r="K212" s="56"/>
      <c r="L212" s="132">
        <f t="shared" si="281"/>
        <v>0</v>
      </c>
      <c r="M212" s="317"/>
      <c r="N212" s="56"/>
      <c r="O212" s="110">
        <f t="shared" si="282"/>
        <v>0</v>
      </c>
      <c r="P212" s="361"/>
    </row>
    <row r="213" spans="1:16" hidden="1" x14ac:dyDescent="0.25">
      <c r="A213" s="38">
        <v>5218</v>
      </c>
      <c r="B213" s="53" t="s">
        <v>193</v>
      </c>
      <c r="C213" s="54">
        <f t="shared" ref="C213:C276" si="283">F213+I213+L213+O213</f>
        <v>0</v>
      </c>
      <c r="D213" s="226"/>
      <c r="E213" s="56"/>
      <c r="F213" s="143">
        <f t="shared" si="279"/>
        <v>0</v>
      </c>
      <c r="G213" s="226"/>
      <c r="H213" s="257"/>
      <c r="I213" s="110">
        <f t="shared" si="280"/>
        <v>0</v>
      </c>
      <c r="J213" s="257"/>
      <c r="K213" s="56"/>
      <c r="L213" s="132">
        <f t="shared" si="281"/>
        <v>0</v>
      </c>
      <c r="M213" s="317"/>
      <c r="N213" s="56"/>
      <c r="O213" s="110">
        <f t="shared" si="282"/>
        <v>0</v>
      </c>
      <c r="P213" s="361"/>
    </row>
    <row r="214" spans="1:16" hidden="1" x14ac:dyDescent="0.25">
      <c r="A214" s="38">
        <v>5219</v>
      </c>
      <c r="B214" s="53" t="s">
        <v>194</v>
      </c>
      <c r="C214" s="54">
        <f t="shared" si="283"/>
        <v>0</v>
      </c>
      <c r="D214" s="226"/>
      <c r="E214" s="56"/>
      <c r="F214" s="143">
        <f t="shared" si="279"/>
        <v>0</v>
      </c>
      <c r="G214" s="226"/>
      <c r="H214" s="257"/>
      <c r="I214" s="110">
        <f t="shared" si="280"/>
        <v>0</v>
      </c>
      <c r="J214" s="257"/>
      <c r="K214" s="56"/>
      <c r="L214" s="132">
        <f t="shared" si="281"/>
        <v>0</v>
      </c>
      <c r="M214" s="317"/>
      <c r="N214" s="56"/>
      <c r="O214" s="110">
        <f t="shared" si="282"/>
        <v>0</v>
      </c>
      <c r="P214" s="361"/>
    </row>
    <row r="215" spans="1:16" ht="13.5" hidden="1" customHeight="1" x14ac:dyDescent="0.25">
      <c r="A215" s="108">
        <v>5220</v>
      </c>
      <c r="B215" s="53" t="s">
        <v>195</v>
      </c>
      <c r="C215" s="54">
        <f t="shared" si="283"/>
        <v>0</v>
      </c>
      <c r="D215" s="226"/>
      <c r="E215" s="56"/>
      <c r="F215" s="143">
        <f t="shared" si="279"/>
        <v>0</v>
      </c>
      <c r="G215" s="226"/>
      <c r="H215" s="257"/>
      <c r="I215" s="110">
        <f t="shared" si="280"/>
        <v>0</v>
      </c>
      <c r="J215" s="257"/>
      <c r="K215" s="56"/>
      <c r="L215" s="132">
        <f t="shared" si="281"/>
        <v>0</v>
      </c>
      <c r="M215" s="317"/>
      <c r="N215" s="56"/>
      <c r="O215" s="110">
        <f t="shared" si="282"/>
        <v>0</v>
      </c>
      <c r="P215" s="361"/>
    </row>
    <row r="216" spans="1:16"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361"/>
    </row>
    <row r="217" spans="1:16" hidden="1" x14ac:dyDescent="0.25">
      <c r="A217" s="38">
        <v>5231</v>
      </c>
      <c r="B217" s="53" t="s">
        <v>197</v>
      </c>
      <c r="C217" s="54">
        <f t="shared" si="283"/>
        <v>0</v>
      </c>
      <c r="D217" s="226"/>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361"/>
    </row>
    <row r="218" spans="1:16" hidden="1" x14ac:dyDescent="0.25">
      <c r="A218" s="38">
        <v>5232</v>
      </c>
      <c r="B218" s="53" t="s">
        <v>198</v>
      </c>
      <c r="C218" s="54">
        <f t="shared" si="283"/>
        <v>0</v>
      </c>
      <c r="D218" s="226"/>
      <c r="E218" s="56"/>
      <c r="F218" s="143">
        <f t="shared" si="288"/>
        <v>0</v>
      </c>
      <c r="G218" s="226"/>
      <c r="H218" s="257"/>
      <c r="I218" s="110">
        <f t="shared" si="289"/>
        <v>0</v>
      </c>
      <c r="J218" s="257"/>
      <c r="K218" s="56"/>
      <c r="L218" s="132">
        <f t="shared" si="290"/>
        <v>0</v>
      </c>
      <c r="M218" s="317"/>
      <c r="N218" s="56"/>
      <c r="O218" s="110">
        <f t="shared" si="291"/>
        <v>0</v>
      </c>
      <c r="P218" s="361"/>
    </row>
    <row r="219" spans="1:16" hidden="1" x14ac:dyDescent="0.25">
      <c r="A219" s="38">
        <v>5233</v>
      </c>
      <c r="B219" s="53" t="s">
        <v>199</v>
      </c>
      <c r="C219" s="54">
        <f t="shared" si="283"/>
        <v>0</v>
      </c>
      <c r="D219" s="226"/>
      <c r="E219" s="56"/>
      <c r="F219" s="143">
        <f t="shared" si="288"/>
        <v>0</v>
      </c>
      <c r="G219" s="226"/>
      <c r="H219" s="257"/>
      <c r="I219" s="110">
        <f t="shared" si="289"/>
        <v>0</v>
      </c>
      <c r="J219" s="257"/>
      <c r="K219" s="56"/>
      <c r="L219" s="132">
        <f t="shared" si="290"/>
        <v>0</v>
      </c>
      <c r="M219" s="317"/>
      <c r="N219" s="56"/>
      <c r="O219" s="110">
        <f t="shared" si="291"/>
        <v>0</v>
      </c>
      <c r="P219" s="361"/>
    </row>
    <row r="220" spans="1:16" ht="24" hidden="1" x14ac:dyDescent="0.25">
      <c r="A220" s="38">
        <v>5234</v>
      </c>
      <c r="B220" s="53" t="s">
        <v>200</v>
      </c>
      <c r="C220" s="54">
        <f t="shared" si="283"/>
        <v>0</v>
      </c>
      <c r="D220" s="226"/>
      <c r="E220" s="56"/>
      <c r="F220" s="143">
        <f t="shared" si="288"/>
        <v>0</v>
      </c>
      <c r="G220" s="226"/>
      <c r="H220" s="257"/>
      <c r="I220" s="110">
        <f t="shared" si="289"/>
        <v>0</v>
      </c>
      <c r="J220" s="257"/>
      <c r="K220" s="56"/>
      <c r="L220" s="132">
        <f t="shared" si="290"/>
        <v>0</v>
      </c>
      <c r="M220" s="317"/>
      <c r="N220" s="56"/>
      <c r="O220" s="110">
        <f t="shared" si="291"/>
        <v>0</v>
      </c>
      <c r="P220" s="361"/>
    </row>
    <row r="221" spans="1:16" ht="14.25" hidden="1" customHeight="1" x14ac:dyDescent="0.25">
      <c r="A221" s="38">
        <v>5236</v>
      </c>
      <c r="B221" s="53" t="s">
        <v>201</v>
      </c>
      <c r="C221" s="54">
        <f t="shared" si="283"/>
        <v>0</v>
      </c>
      <c r="D221" s="226"/>
      <c r="E221" s="56"/>
      <c r="F221" s="143">
        <f t="shared" si="288"/>
        <v>0</v>
      </c>
      <c r="G221" s="226"/>
      <c r="H221" s="257"/>
      <c r="I221" s="110">
        <f t="shared" si="289"/>
        <v>0</v>
      </c>
      <c r="J221" s="257"/>
      <c r="K221" s="56"/>
      <c r="L221" s="132">
        <f t="shared" si="290"/>
        <v>0</v>
      </c>
      <c r="M221" s="317"/>
      <c r="N221" s="56"/>
      <c r="O221" s="110">
        <f t="shared" si="291"/>
        <v>0</v>
      </c>
      <c r="P221" s="361"/>
    </row>
    <row r="222" spans="1:16" ht="14.25" hidden="1" customHeight="1" x14ac:dyDescent="0.25">
      <c r="A222" s="38">
        <v>5237</v>
      </c>
      <c r="B222" s="53" t="s">
        <v>202</v>
      </c>
      <c r="C222" s="54">
        <f t="shared" si="283"/>
        <v>0</v>
      </c>
      <c r="D222" s="226"/>
      <c r="E222" s="56"/>
      <c r="F222" s="143">
        <f t="shared" si="288"/>
        <v>0</v>
      </c>
      <c r="G222" s="226"/>
      <c r="H222" s="257"/>
      <c r="I222" s="110">
        <f t="shared" si="289"/>
        <v>0</v>
      </c>
      <c r="J222" s="257"/>
      <c r="K222" s="56"/>
      <c r="L222" s="132">
        <f t="shared" si="290"/>
        <v>0</v>
      </c>
      <c r="M222" s="317"/>
      <c r="N222" s="56"/>
      <c r="O222" s="110">
        <f t="shared" si="291"/>
        <v>0</v>
      </c>
      <c r="P222" s="361"/>
    </row>
    <row r="223" spans="1:16" ht="24" hidden="1" x14ac:dyDescent="0.25">
      <c r="A223" s="38">
        <v>5238</v>
      </c>
      <c r="B223" s="53" t="s">
        <v>203</v>
      </c>
      <c r="C223" s="54">
        <f t="shared" si="283"/>
        <v>0</v>
      </c>
      <c r="D223" s="226"/>
      <c r="E223" s="56"/>
      <c r="F223" s="143">
        <f t="shared" si="288"/>
        <v>0</v>
      </c>
      <c r="G223" s="226"/>
      <c r="H223" s="257"/>
      <c r="I223" s="110">
        <f t="shared" si="289"/>
        <v>0</v>
      </c>
      <c r="J223" s="257"/>
      <c r="K223" s="56"/>
      <c r="L223" s="132">
        <f t="shared" si="290"/>
        <v>0</v>
      </c>
      <c r="M223" s="317"/>
      <c r="N223" s="56"/>
      <c r="O223" s="110">
        <f t="shared" si="291"/>
        <v>0</v>
      </c>
      <c r="P223" s="361"/>
    </row>
    <row r="224" spans="1:16" ht="24" hidden="1" x14ac:dyDescent="0.25">
      <c r="A224" s="38">
        <v>5239</v>
      </c>
      <c r="B224" s="53" t="s">
        <v>204</v>
      </c>
      <c r="C224" s="54">
        <f t="shared" si="283"/>
        <v>0</v>
      </c>
      <c r="D224" s="226"/>
      <c r="E224" s="56"/>
      <c r="F224" s="143">
        <f t="shared" si="288"/>
        <v>0</v>
      </c>
      <c r="G224" s="226"/>
      <c r="H224" s="257"/>
      <c r="I224" s="110">
        <f t="shared" si="289"/>
        <v>0</v>
      </c>
      <c r="J224" s="257"/>
      <c r="K224" s="56"/>
      <c r="L224" s="132">
        <f t="shared" si="290"/>
        <v>0</v>
      </c>
      <c r="M224" s="317"/>
      <c r="N224" s="56"/>
      <c r="O224" s="110">
        <f t="shared" si="291"/>
        <v>0</v>
      </c>
      <c r="P224" s="361"/>
    </row>
    <row r="225" spans="1:16" ht="24" hidden="1" x14ac:dyDescent="0.25">
      <c r="A225" s="108">
        <v>5240</v>
      </c>
      <c r="B225" s="53" t="s">
        <v>205</v>
      </c>
      <c r="C225" s="54">
        <f t="shared" si="283"/>
        <v>0</v>
      </c>
      <c r="D225" s="226"/>
      <c r="E225" s="56"/>
      <c r="F225" s="143">
        <f t="shared" si="288"/>
        <v>0</v>
      </c>
      <c r="G225" s="226"/>
      <c r="H225" s="257"/>
      <c r="I225" s="110">
        <f t="shared" si="289"/>
        <v>0</v>
      </c>
      <c r="J225" s="257"/>
      <c r="K225" s="56"/>
      <c r="L225" s="132">
        <f t="shared" si="290"/>
        <v>0</v>
      </c>
      <c r="M225" s="317"/>
      <c r="N225" s="56"/>
      <c r="O225" s="110">
        <f t="shared" si="291"/>
        <v>0</v>
      </c>
      <c r="P225" s="361"/>
    </row>
    <row r="226" spans="1:16" hidden="1" x14ac:dyDescent="0.25">
      <c r="A226" s="108">
        <v>5250</v>
      </c>
      <c r="B226" s="53" t="s">
        <v>206</v>
      </c>
      <c r="C226" s="54">
        <f t="shared" si="283"/>
        <v>0</v>
      </c>
      <c r="D226" s="226"/>
      <c r="E226" s="56"/>
      <c r="F226" s="143">
        <f t="shared" si="288"/>
        <v>0</v>
      </c>
      <c r="G226" s="226"/>
      <c r="H226" s="257"/>
      <c r="I226" s="110">
        <f t="shared" si="289"/>
        <v>0</v>
      </c>
      <c r="J226" s="257"/>
      <c r="K226" s="56"/>
      <c r="L226" s="132">
        <f t="shared" si="290"/>
        <v>0</v>
      </c>
      <c r="M226" s="317"/>
      <c r="N226" s="56"/>
      <c r="O226" s="110">
        <f t="shared" si="291"/>
        <v>0</v>
      </c>
      <c r="P226" s="361"/>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361"/>
    </row>
    <row r="228" spans="1:16" ht="24" hidden="1" x14ac:dyDescent="0.25">
      <c r="A228" s="38">
        <v>5269</v>
      </c>
      <c r="B228" s="53" t="s">
        <v>208</v>
      </c>
      <c r="C228" s="54">
        <f t="shared" si="283"/>
        <v>0</v>
      </c>
      <c r="D228" s="226"/>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361"/>
    </row>
    <row r="229" spans="1:16" ht="24" hidden="1" x14ac:dyDescent="0.25">
      <c r="A229" s="103">
        <v>5270</v>
      </c>
      <c r="B229" s="74" t="s">
        <v>209</v>
      </c>
      <c r="C229" s="80">
        <f t="shared" si="283"/>
        <v>0</v>
      </c>
      <c r="D229" s="228"/>
      <c r="E229" s="111"/>
      <c r="F229" s="280">
        <f t="shared" si="296"/>
        <v>0</v>
      </c>
      <c r="G229" s="228"/>
      <c r="H229" s="258"/>
      <c r="I229" s="105">
        <f t="shared" si="297"/>
        <v>0</v>
      </c>
      <c r="J229" s="258"/>
      <c r="K229" s="111"/>
      <c r="L229" s="133">
        <f t="shared" si="298"/>
        <v>0</v>
      </c>
      <c r="M229" s="318"/>
      <c r="N229" s="111"/>
      <c r="O229" s="105">
        <f t="shared" si="299"/>
        <v>0</v>
      </c>
      <c r="P229" s="38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631"/>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634"/>
    </row>
    <row r="232" spans="1:16" ht="24" hidden="1" x14ac:dyDescent="0.25">
      <c r="A232" s="565">
        <v>6220</v>
      </c>
      <c r="B232" s="48" t="s">
        <v>212</v>
      </c>
      <c r="C232" s="49">
        <f t="shared" si="283"/>
        <v>0</v>
      </c>
      <c r="D232" s="225"/>
      <c r="E232" s="51"/>
      <c r="F232" s="281">
        <f>D232+E232</f>
        <v>0</v>
      </c>
      <c r="G232" s="225"/>
      <c r="H232" s="256"/>
      <c r="I232" s="116">
        <f>G232+H232</f>
        <v>0</v>
      </c>
      <c r="J232" s="256"/>
      <c r="K232" s="51"/>
      <c r="L232" s="136">
        <f>J232+K232</f>
        <v>0</v>
      </c>
      <c r="M232" s="316"/>
      <c r="N232" s="51"/>
      <c r="O232" s="116">
        <f>M232+N232</f>
        <v>0</v>
      </c>
      <c r="P232" s="383"/>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361"/>
    </row>
    <row r="234" spans="1:16" ht="24" hidden="1" x14ac:dyDescent="0.25">
      <c r="A234" s="38">
        <v>6239</v>
      </c>
      <c r="B234" s="48" t="s">
        <v>214</v>
      </c>
      <c r="C234" s="54">
        <f t="shared" si="283"/>
        <v>0</v>
      </c>
      <c r="D234" s="225"/>
      <c r="E234" s="51"/>
      <c r="F234" s="281">
        <f>D234+E234</f>
        <v>0</v>
      </c>
      <c r="G234" s="225"/>
      <c r="H234" s="256"/>
      <c r="I234" s="116">
        <f>G234+H234</f>
        <v>0</v>
      </c>
      <c r="J234" s="256"/>
      <c r="K234" s="51"/>
      <c r="L234" s="136">
        <f>J234+K234</f>
        <v>0</v>
      </c>
      <c r="M234" s="316"/>
      <c r="N234" s="51"/>
      <c r="O234" s="116">
        <f>M234+N234</f>
        <v>0</v>
      </c>
      <c r="P234" s="383"/>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361"/>
    </row>
    <row r="236" spans="1:16" hidden="1" x14ac:dyDescent="0.25">
      <c r="A236" s="38">
        <v>6241</v>
      </c>
      <c r="B236" s="53" t="s">
        <v>216</v>
      </c>
      <c r="C236" s="54">
        <f t="shared" si="283"/>
        <v>0</v>
      </c>
      <c r="D236" s="226"/>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361"/>
    </row>
    <row r="237" spans="1:16" hidden="1" x14ac:dyDescent="0.25">
      <c r="A237" s="38">
        <v>6242</v>
      </c>
      <c r="B237" s="53" t="s">
        <v>217</v>
      </c>
      <c r="C237" s="54">
        <f t="shared" si="283"/>
        <v>0</v>
      </c>
      <c r="D237" s="226"/>
      <c r="E237" s="56"/>
      <c r="F237" s="143">
        <f t="shared" si="313"/>
        <v>0</v>
      </c>
      <c r="G237" s="226"/>
      <c r="H237" s="257"/>
      <c r="I237" s="110">
        <f t="shared" si="314"/>
        <v>0</v>
      </c>
      <c r="J237" s="257"/>
      <c r="K237" s="56"/>
      <c r="L237" s="132">
        <f t="shared" si="315"/>
        <v>0</v>
      </c>
      <c r="M237" s="317"/>
      <c r="N237" s="56"/>
      <c r="O237" s="110">
        <f t="shared" si="316"/>
        <v>0</v>
      </c>
      <c r="P237" s="361"/>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361"/>
    </row>
    <row r="239" spans="1:16" ht="14.25" hidden="1" customHeight="1" x14ac:dyDescent="0.25">
      <c r="A239" s="38">
        <v>6252</v>
      </c>
      <c r="B239" s="53" t="s">
        <v>219</v>
      </c>
      <c r="C239" s="54">
        <f t="shared" si="283"/>
        <v>0</v>
      </c>
      <c r="D239" s="226"/>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361"/>
    </row>
    <row r="240" spans="1:16" ht="14.25" hidden="1" customHeight="1" x14ac:dyDescent="0.25">
      <c r="A240" s="38">
        <v>6253</v>
      </c>
      <c r="B240" s="53" t="s">
        <v>220</v>
      </c>
      <c r="C240" s="54">
        <f t="shared" si="283"/>
        <v>0</v>
      </c>
      <c r="D240" s="226"/>
      <c r="E240" s="56"/>
      <c r="F240" s="143">
        <f t="shared" si="321"/>
        <v>0</v>
      </c>
      <c r="G240" s="226"/>
      <c r="H240" s="257"/>
      <c r="I240" s="110">
        <f t="shared" si="322"/>
        <v>0</v>
      </c>
      <c r="J240" s="257"/>
      <c r="K240" s="56"/>
      <c r="L240" s="132">
        <f t="shared" si="323"/>
        <v>0</v>
      </c>
      <c r="M240" s="317"/>
      <c r="N240" s="56"/>
      <c r="O240" s="110">
        <f t="shared" si="324"/>
        <v>0</v>
      </c>
      <c r="P240" s="361"/>
    </row>
    <row r="241" spans="1:16" ht="24" hidden="1" x14ac:dyDescent="0.25">
      <c r="A241" s="38">
        <v>6254</v>
      </c>
      <c r="B241" s="53" t="s">
        <v>221</v>
      </c>
      <c r="C241" s="54">
        <f t="shared" si="283"/>
        <v>0</v>
      </c>
      <c r="D241" s="226"/>
      <c r="E241" s="56"/>
      <c r="F241" s="143">
        <f t="shared" si="321"/>
        <v>0</v>
      </c>
      <c r="G241" s="226"/>
      <c r="H241" s="257"/>
      <c r="I241" s="110">
        <f t="shared" si="322"/>
        <v>0</v>
      </c>
      <c r="J241" s="257"/>
      <c r="K241" s="56"/>
      <c r="L241" s="132">
        <f t="shared" si="323"/>
        <v>0</v>
      </c>
      <c r="M241" s="317"/>
      <c r="N241" s="56"/>
      <c r="O241" s="110">
        <f t="shared" si="324"/>
        <v>0</v>
      </c>
      <c r="P241" s="361"/>
    </row>
    <row r="242" spans="1:16" ht="24" hidden="1" x14ac:dyDescent="0.25">
      <c r="A242" s="38">
        <v>6255</v>
      </c>
      <c r="B242" s="53" t="s">
        <v>222</v>
      </c>
      <c r="C242" s="54">
        <f t="shared" si="283"/>
        <v>0</v>
      </c>
      <c r="D242" s="226"/>
      <c r="E242" s="56"/>
      <c r="F242" s="143">
        <f t="shared" si="321"/>
        <v>0</v>
      </c>
      <c r="G242" s="226"/>
      <c r="H242" s="257"/>
      <c r="I242" s="110">
        <f t="shared" si="322"/>
        <v>0</v>
      </c>
      <c r="J242" s="257"/>
      <c r="K242" s="56"/>
      <c r="L242" s="132">
        <f t="shared" si="323"/>
        <v>0</v>
      </c>
      <c r="M242" s="317"/>
      <c r="N242" s="56"/>
      <c r="O242" s="110">
        <f t="shared" si="324"/>
        <v>0</v>
      </c>
      <c r="P242" s="361"/>
    </row>
    <row r="243" spans="1:16" hidden="1" x14ac:dyDescent="0.25">
      <c r="A243" s="38">
        <v>6259</v>
      </c>
      <c r="B243" s="53" t="s">
        <v>223</v>
      </c>
      <c r="C243" s="54">
        <f t="shared" si="283"/>
        <v>0</v>
      </c>
      <c r="D243" s="226"/>
      <c r="E243" s="56"/>
      <c r="F243" s="143">
        <f t="shared" si="321"/>
        <v>0</v>
      </c>
      <c r="G243" s="226"/>
      <c r="H243" s="257"/>
      <c r="I243" s="110">
        <f t="shared" si="322"/>
        <v>0</v>
      </c>
      <c r="J243" s="257"/>
      <c r="K243" s="56"/>
      <c r="L243" s="132">
        <f t="shared" si="323"/>
        <v>0</v>
      </c>
      <c r="M243" s="317"/>
      <c r="N243" s="56"/>
      <c r="O243" s="110">
        <f t="shared" si="324"/>
        <v>0</v>
      </c>
      <c r="P243" s="361"/>
    </row>
    <row r="244" spans="1:16" ht="24" hidden="1" x14ac:dyDescent="0.25">
      <c r="A244" s="108">
        <v>6260</v>
      </c>
      <c r="B244" s="53" t="s">
        <v>224</v>
      </c>
      <c r="C244" s="54">
        <f t="shared" si="283"/>
        <v>0</v>
      </c>
      <c r="D244" s="226"/>
      <c r="E244" s="56"/>
      <c r="F244" s="143">
        <f t="shared" si="321"/>
        <v>0</v>
      </c>
      <c r="G244" s="226"/>
      <c r="H244" s="257"/>
      <c r="I244" s="110">
        <f t="shared" si="322"/>
        <v>0</v>
      </c>
      <c r="J244" s="257"/>
      <c r="K244" s="56"/>
      <c r="L244" s="132">
        <f t="shared" si="323"/>
        <v>0</v>
      </c>
      <c r="M244" s="317"/>
      <c r="N244" s="56"/>
      <c r="O244" s="110">
        <f t="shared" si="324"/>
        <v>0</v>
      </c>
      <c r="P244" s="361"/>
    </row>
    <row r="245" spans="1:16" hidden="1" x14ac:dyDescent="0.25">
      <c r="A245" s="108">
        <v>6270</v>
      </c>
      <c r="B245" s="53" t="s">
        <v>225</v>
      </c>
      <c r="C245" s="54">
        <f t="shared" si="283"/>
        <v>0</v>
      </c>
      <c r="D245" s="226"/>
      <c r="E245" s="56"/>
      <c r="F245" s="143">
        <f t="shared" si="321"/>
        <v>0</v>
      </c>
      <c r="G245" s="226"/>
      <c r="H245" s="257"/>
      <c r="I245" s="110">
        <f t="shared" si="322"/>
        <v>0</v>
      </c>
      <c r="J245" s="257"/>
      <c r="K245" s="56"/>
      <c r="L245" s="132">
        <f t="shared" si="323"/>
        <v>0</v>
      </c>
      <c r="M245" s="317"/>
      <c r="N245" s="56"/>
      <c r="O245" s="110">
        <f t="shared" si="324"/>
        <v>0</v>
      </c>
      <c r="P245" s="361"/>
    </row>
    <row r="246" spans="1:16"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636"/>
    </row>
    <row r="247" spans="1:16" hidden="1" x14ac:dyDescent="0.25">
      <c r="A247" s="38">
        <v>6291</v>
      </c>
      <c r="B247" s="53" t="s">
        <v>227</v>
      </c>
      <c r="C247" s="54">
        <f t="shared" si="283"/>
        <v>0</v>
      </c>
      <c r="D247" s="226"/>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361"/>
    </row>
    <row r="248" spans="1:16" hidden="1" x14ac:dyDescent="0.25">
      <c r="A248" s="38">
        <v>6292</v>
      </c>
      <c r="B248" s="53" t="s">
        <v>228</v>
      </c>
      <c r="C248" s="54">
        <f t="shared" si="283"/>
        <v>0</v>
      </c>
      <c r="D248" s="226"/>
      <c r="E248" s="56"/>
      <c r="F248" s="143">
        <f t="shared" si="326"/>
        <v>0</v>
      </c>
      <c r="G248" s="226"/>
      <c r="H248" s="257"/>
      <c r="I248" s="110">
        <f t="shared" si="327"/>
        <v>0</v>
      </c>
      <c r="J248" s="257"/>
      <c r="K248" s="56"/>
      <c r="L248" s="132">
        <f t="shared" si="328"/>
        <v>0</v>
      </c>
      <c r="M248" s="317"/>
      <c r="N248" s="56"/>
      <c r="O248" s="110">
        <f t="shared" si="329"/>
        <v>0</v>
      </c>
      <c r="P248" s="361"/>
    </row>
    <row r="249" spans="1:16" ht="72" hidden="1" x14ac:dyDescent="0.25">
      <c r="A249" s="38">
        <v>6296</v>
      </c>
      <c r="B249" s="53" t="s">
        <v>229</v>
      </c>
      <c r="C249" s="54">
        <f t="shared" si="283"/>
        <v>0</v>
      </c>
      <c r="D249" s="226"/>
      <c r="E249" s="56"/>
      <c r="F249" s="143">
        <f t="shared" si="326"/>
        <v>0</v>
      </c>
      <c r="G249" s="226"/>
      <c r="H249" s="257"/>
      <c r="I249" s="110">
        <f t="shared" si="327"/>
        <v>0</v>
      </c>
      <c r="J249" s="257"/>
      <c r="K249" s="56"/>
      <c r="L249" s="132">
        <f t="shared" si="328"/>
        <v>0</v>
      </c>
      <c r="M249" s="317"/>
      <c r="N249" s="56"/>
      <c r="O249" s="110">
        <f t="shared" si="329"/>
        <v>0</v>
      </c>
      <c r="P249" s="361"/>
    </row>
    <row r="250" spans="1:16" ht="39.75" hidden="1" customHeight="1" x14ac:dyDescent="0.25">
      <c r="A250" s="38">
        <v>6299</v>
      </c>
      <c r="B250" s="53" t="s">
        <v>230</v>
      </c>
      <c r="C250" s="54">
        <f t="shared" si="283"/>
        <v>0</v>
      </c>
      <c r="D250" s="226"/>
      <c r="E250" s="56"/>
      <c r="F250" s="143">
        <f t="shared" si="326"/>
        <v>0</v>
      </c>
      <c r="G250" s="226"/>
      <c r="H250" s="257"/>
      <c r="I250" s="110">
        <f t="shared" si="327"/>
        <v>0</v>
      </c>
      <c r="J250" s="257"/>
      <c r="K250" s="56"/>
      <c r="L250" s="132">
        <f t="shared" si="328"/>
        <v>0</v>
      </c>
      <c r="M250" s="317"/>
      <c r="N250" s="56"/>
      <c r="O250" s="110">
        <f t="shared" si="329"/>
        <v>0</v>
      </c>
      <c r="P250" s="361"/>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633"/>
    </row>
    <row r="252" spans="1:16"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383"/>
    </row>
    <row r="253" spans="1:16" hidden="1" x14ac:dyDescent="0.25">
      <c r="A253" s="38">
        <v>6322</v>
      </c>
      <c r="B253" s="53" t="s">
        <v>232</v>
      </c>
      <c r="C253" s="54">
        <f t="shared" si="283"/>
        <v>0</v>
      </c>
      <c r="D253" s="226"/>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361"/>
    </row>
    <row r="254" spans="1:16" ht="24" hidden="1" x14ac:dyDescent="0.25">
      <c r="A254" s="38">
        <v>6323</v>
      </c>
      <c r="B254" s="53" t="s">
        <v>233</v>
      </c>
      <c r="C254" s="54">
        <f t="shared" si="283"/>
        <v>0</v>
      </c>
      <c r="D254" s="226"/>
      <c r="E254" s="56"/>
      <c r="F254" s="143">
        <f t="shared" si="332"/>
        <v>0</v>
      </c>
      <c r="G254" s="226"/>
      <c r="H254" s="257"/>
      <c r="I254" s="110">
        <f t="shared" si="333"/>
        <v>0</v>
      </c>
      <c r="J254" s="257"/>
      <c r="K254" s="56"/>
      <c r="L254" s="132">
        <f t="shared" si="334"/>
        <v>0</v>
      </c>
      <c r="M254" s="317"/>
      <c r="N254" s="56"/>
      <c r="O254" s="110">
        <f t="shared" si="335"/>
        <v>0</v>
      </c>
      <c r="P254" s="361"/>
    </row>
    <row r="255" spans="1:16" ht="24" hidden="1" x14ac:dyDescent="0.25">
      <c r="A255" s="38">
        <v>6324</v>
      </c>
      <c r="B255" s="53" t="s">
        <v>287</v>
      </c>
      <c r="C255" s="54">
        <f t="shared" si="283"/>
        <v>0</v>
      </c>
      <c r="D255" s="226"/>
      <c r="E255" s="56"/>
      <c r="F255" s="143">
        <f t="shared" si="332"/>
        <v>0</v>
      </c>
      <c r="G255" s="226"/>
      <c r="H255" s="257"/>
      <c r="I255" s="110">
        <f t="shared" si="333"/>
        <v>0</v>
      </c>
      <c r="J255" s="257"/>
      <c r="K255" s="56"/>
      <c r="L255" s="132">
        <f t="shared" si="334"/>
        <v>0</v>
      </c>
      <c r="M255" s="317"/>
      <c r="N255" s="56"/>
      <c r="O255" s="110">
        <f t="shared" si="335"/>
        <v>0</v>
      </c>
      <c r="P255" s="361"/>
    </row>
    <row r="256" spans="1:16" hidden="1" x14ac:dyDescent="0.25">
      <c r="A256" s="33">
        <v>6329</v>
      </c>
      <c r="B256" s="48" t="s">
        <v>288</v>
      </c>
      <c r="C256" s="49">
        <f t="shared" si="283"/>
        <v>0</v>
      </c>
      <c r="D256" s="225"/>
      <c r="E256" s="51"/>
      <c r="F256" s="281">
        <f t="shared" si="332"/>
        <v>0</v>
      </c>
      <c r="G256" s="225"/>
      <c r="H256" s="256"/>
      <c r="I256" s="116">
        <f t="shared" si="333"/>
        <v>0</v>
      </c>
      <c r="J256" s="256"/>
      <c r="K256" s="51"/>
      <c r="L256" s="136">
        <f t="shared" si="334"/>
        <v>0</v>
      </c>
      <c r="M256" s="316"/>
      <c r="N256" s="51"/>
      <c r="O256" s="116">
        <f t="shared" si="335"/>
        <v>0</v>
      </c>
      <c r="P256" s="383"/>
    </row>
    <row r="257" spans="1:16" ht="24" hidden="1" x14ac:dyDescent="0.25">
      <c r="A257" s="139">
        <v>6330</v>
      </c>
      <c r="B257" s="140" t="s">
        <v>234</v>
      </c>
      <c r="C257" s="123">
        <f t="shared" si="283"/>
        <v>0</v>
      </c>
      <c r="D257" s="231"/>
      <c r="E257" s="125"/>
      <c r="F257" s="138">
        <f t="shared" si="332"/>
        <v>0</v>
      </c>
      <c r="G257" s="231"/>
      <c r="H257" s="261"/>
      <c r="I257" s="303">
        <f t="shared" si="333"/>
        <v>0</v>
      </c>
      <c r="J257" s="261"/>
      <c r="K257" s="125"/>
      <c r="L257" s="137">
        <f t="shared" si="334"/>
        <v>0</v>
      </c>
      <c r="M257" s="320"/>
      <c r="N257" s="125"/>
      <c r="O257" s="303">
        <f t="shared" si="335"/>
        <v>0</v>
      </c>
      <c r="P257" s="636"/>
    </row>
    <row r="258" spans="1:16" hidden="1" x14ac:dyDescent="0.25">
      <c r="A258" s="108">
        <v>6360</v>
      </c>
      <c r="B258" s="53" t="s">
        <v>235</v>
      </c>
      <c r="C258" s="54">
        <f t="shared" si="283"/>
        <v>0</v>
      </c>
      <c r="D258" s="226"/>
      <c r="E258" s="56"/>
      <c r="F258" s="143">
        <f t="shared" si="332"/>
        <v>0</v>
      </c>
      <c r="G258" s="226"/>
      <c r="H258" s="257"/>
      <c r="I258" s="110">
        <f t="shared" si="333"/>
        <v>0</v>
      </c>
      <c r="J258" s="257"/>
      <c r="K258" s="56"/>
      <c r="L258" s="132">
        <f t="shared" si="334"/>
        <v>0</v>
      </c>
      <c r="M258" s="317"/>
      <c r="N258" s="56"/>
      <c r="O258" s="110">
        <f t="shared" si="335"/>
        <v>0</v>
      </c>
      <c r="P258" s="361"/>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633"/>
    </row>
    <row r="260" spans="1:16"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607"/>
    </row>
    <row r="261" spans="1:16" hidden="1" x14ac:dyDescent="0.25">
      <c r="A261" s="38">
        <v>6411</v>
      </c>
      <c r="B261" s="142" t="s">
        <v>238</v>
      </c>
      <c r="C261" s="54">
        <f t="shared" si="283"/>
        <v>0</v>
      </c>
      <c r="D261" s="226"/>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361"/>
    </row>
    <row r="262" spans="1:16" ht="36" hidden="1" x14ac:dyDescent="0.25">
      <c r="A262" s="38">
        <v>6412</v>
      </c>
      <c r="B262" s="53" t="s">
        <v>239</v>
      </c>
      <c r="C262" s="54">
        <f t="shared" si="283"/>
        <v>0</v>
      </c>
      <c r="D262" s="226"/>
      <c r="E262" s="56"/>
      <c r="F262" s="143">
        <f t="shared" si="338"/>
        <v>0</v>
      </c>
      <c r="G262" s="226"/>
      <c r="H262" s="257"/>
      <c r="I262" s="110">
        <f t="shared" si="339"/>
        <v>0</v>
      </c>
      <c r="J262" s="257"/>
      <c r="K262" s="56"/>
      <c r="L262" s="132">
        <f t="shared" si="340"/>
        <v>0</v>
      </c>
      <c r="M262" s="317"/>
      <c r="N262" s="56"/>
      <c r="O262" s="110">
        <f t="shared" si="341"/>
        <v>0</v>
      </c>
      <c r="P262" s="361"/>
    </row>
    <row r="263" spans="1:16" ht="36" hidden="1" x14ac:dyDescent="0.25">
      <c r="A263" s="38">
        <v>6419</v>
      </c>
      <c r="B263" s="53" t="s">
        <v>240</v>
      </c>
      <c r="C263" s="54">
        <f t="shared" si="283"/>
        <v>0</v>
      </c>
      <c r="D263" s="226"/>
      <c r="E263" s="56"/>
      <c r="F263" s="143">
        <f t="shared" si="338"/>
        <v>0</v>
      </c>
      <c r="G263" s="226"/>
      <c r="H263" s="257"/>
      <c r="I263" s="110">
        <f t="shared" si="339"/>
        <v>0</v>
      </c>
      <c r="J263" s="257"/>
      <c r="K263" s="56"/>
      <c r="L263" s="132">
        <f t="shared" si="340"/>
        <v>0</v>
      </c>
      <c r="M263" s="317"/>
      <c r="N263" s="56"/>
      <c r="O263" s="110">
        <f t="shared" si="341"/>
        <v>0</v>
      </c>
      <c r="P263" s="361"/>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361"/>
    </row>
    <row r="265" spans="1:16" hidden="1" x14ac:dyDescent="0.25">
      <c r="A265" s="38">
        <v>6421</v>
      </c>
      <c r="B265" s="53" t="s">
        <v>242</v>
      </c>
      <c r="C265" s="54">
        <f t="shared" si="283"/>
        <v>0</v>
      </c>
      <c r="D265" s="226"/>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361"/>
    </row>
    <row r="266" spans="1:16" hidden="1" x14ac:dyDescent="0.25">
      <c r="A266" s="38">
        <v>6422</v>
      </c>
      <c r="B266" s="53" t="s">
        <v>243</v>
      </c>
      <c r="C266" s="54">
        <f t="shared" si="283"/>
        <v>0</v>
      </c>
      <c r="D266" s="226">
        <v>0</v>
      </c>
      <c r="E266" s="56"/>
      <c r="F266" s="143">
        <f t="shared" si="346"/>
        <v>0</v>
      </c>
      <c r="G266" s="226"/>
      <c r="H266" s="257"/>
      <c r="I266" s="110">
        <f t="shared" si="347"/>
        <v>0</v>
      </c>
      <c r="J266" s="257"/>
      <c r="K266" s="56"/>
      <c r="L266" s="132">
        <f t="shared" si="348"/>
        <v>0</v>
      </c>
      <c r="M266" s="317"/>
      <c r="N266" s="56"/>
      <c r="O266" s="110">
        <f t="shared" si="349"/>
        <v>0</v>
      </c>
      <c r="P266" s="382"/>
    </row>
    <row r="267" spans="1:16" ht="13.5" hidden="1" customHeight="1" x14ac:dyDescent="0.25">
      <c r="A267" s="38">
        <v>6423</v>
      </c>
      <c r="B267" s="53" t="s">
        <v>244</v>
      </c>
      <c r="C267" s="54">
        <f t="shared" si="283"/>
        <v>0</v>
      </c>
      <c r="D267" s="226"/>
      <c r="E267" s="56"/>
      <c r="F267" s="143">
        <f t="shared" si="346"/>
        <v>0</v>
      </c>
      <c r="G267" s="226"/>
      <c r="H267" s="257"/>
      <c r="I267" s="110">
        <f t="shared" si="347"/>
        <v>0</v>
      </c>
      <c r="J267" s="257"/>
      <c r="K267" s="56"/>
      <c r="L267" s="132">
        <f t="shared" si="348"/>
        <v>0</v>
      </c>
      <c r="M267" s="317"/>
      <c r="N267" s="56"/>
      <c r="O267" s="110">
        <f t="shared" si="349"/>
        <v>0</v>
      </c>
      <c r="P267" s="361"/>
    </row>
    <row r="268" spans="1:16" ht="36" hidden="1" x14ac:dyDescent="0.25">
      <c r="A268" s="38">
        <v>6424</v>
      </c>
      <c r="B268" s="53" t="s">
        <v>245</v>
      </c>
      <c r="C268" s="54">
        <f t="shared" si="283"/>
        <v>0</v>
      </c>
      <c r="D268" s="226"/>
      <c r="E268" s="56"/>
      <c r="F268" s="143">
        <f t="shared" si="346"/>
        <v>0</v>
      </c>
      <c r="G268" s="226"/>
      <c r="H268" s="257"/>
      <c r="I268" s="110">
        <f t="shared" si="347"/>
        <v>0</v>
      </c>
      <c r="J268" s="257"/>
      <c r="K268" s="56"/>
      <c r="L268" s="132">
        <f t="shared" si="348"/>
        <v>0</v>
      </c>
      <c r="M268" s="317"/>
      <c r="N268" s="56"/>
      <c r="O268" s="110">
        <f t="shared" si="349"/>
        <v>0</v>
      </c>
      <c r="P268" s="361"/>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638"/>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634"/>
    </row>
    <row r="271" spans="1:16" ht="24" hidden="1" x14ac:dyDescent="0.25">
      <c r="A271" s="565">
        <v>7210</v>
      </c>
      <c r="B271" s="48" t="s">
        <v>248</v>
      </c>
      <c r="C271" s="49">
        <f t="shared" si="283"/>
        <v>0</v>
      </c>
      <c r="D271" s="225"/>
      <c r="E271" s="51"/>
      <c r="F271" s="281">
        <f>D271+E271</f>
        <v>0</v>
      </c>
      <c r="G271" s="225"/>
      <c r="H271" s="256"/>
      <c r="I271" s="116">
        <f>G271+H271</f>
        <v>0</v>
      </c>
      <c r="J271" s="256"/>
      <c r="K271" s="51"/>
      <c r="L271" s="136">
        <f>J271+K271</f>
        <v>0</v>
      </c>
      <c r="M271" s="316"/>
      <c r="N271" s="51"/>
      <c r="O271" s="116">
        <f>M271+N271</f>
        <v>0</v>
      </c>
      <c r="P271" s="383"/>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361"/>
    </row>
    <row r="273" spans="1:16" s="144" customFormat="1" ht="36" hidden="1" x14ac:dyDescent="0.25">
      <c r="A273" s="38">
        <v>7221</v>
      </c>
      <c r="B273" s="53" t="s">
        <v>250</v>
      </c>
      <c r="C273" s="54">
        <f t="shared" si="283"/>
        <v>0</v>
      </c>
      <c r="D273" s="226"/>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361"/>
    </row>
    <row r="274" spans="1:16" s="144" customFormat="1" ht="36" hidden="1" x14ac:dyDescent="0.25">
      <c r="A274" s="38">
        <v>7222</v>
      </c>
      <c r="B274" s="53" t="s">
        <v>251</v>
      </c>
      <c r="C274" s="54">
        <f t="shared" si="283"/>
        <v>0</v>
      </c>
      <c r="D274" s="226"/>
      <c r="E274" s="56"/>
      <c r="F274" s="143">
        <f t="shared" si="362"/>
        <v>0</v>
      </c>
      <c r="G274" s="226"/>
      <c r="H274" s="257"/>
      <c r="I274" s="110">
        <f t="shared" si="363"/>
        <v>0</v>
      </c>
      <c r="J274" s="257"/>
      <c r="K274" s="56"/>
      <c r="L274" s="132">
        <f t="shared" si="364"/>
        <v>0</v>
      </c>
      <c r="M274" s="317"/>
      <c r="N274" s="56"/>
      <c r="O274" s="110">
        <f t="shared" si="365"/>
        <v>0</v>
      </c>
      <c r="P274" s="361"/>
    </row>
    <row r="275" spans="1:16" ht="24" hidden="1" x14ac:dyDescent="0.25">
      <c r="A275" s="108">
        <v>7230</v>
      </c>
      <c r="B275" s="53" t="s">
        <v>292</v>
      </c>
      <c r="C275" s="54">
        <f t="shared" si="283"/>
        <v>0</v>
      </c>
      <c r="D275" s="226"/>
      <c r="E275" s="56"/>
      <c r="F275" s="143">
        <f t="shared" si="362"/>
        <v>0</v>
      </c>
      <c r="G275" s="226"/>
      <c r="H275" s="257"/>
      <c r="I275" s="110">
        <f t="shared" si="363"/>
        <v>0</v>
      </c>
      <c r="J275" s="257"/>
      <c r="K275" s="56"/>
      <c r="L275" s="132">
        <f t="shared" si="364"/>
        <v>0</v>
      </c>
      <c r="M275" s="317"/>
      <c r="N275" s="56"/>
      <c r="O275" s="110">
        <f t="shared" si="365"/>
        <v>0</v>
      </c>
      <c r="P275" s="361"/>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361"/>
    </row>
    <row r="277" spans="1:16" ht="48" hidden="1" x14ac:dyDescent="0.25">
      <c r="A277" s="38">
        <v>7245</v>
      </c>
      <c r="B277" s="53" t="s">
        <v>253</v>
      </c>
      <c r="C277" s="54">
        <f t="shared" ref="C277:C298" si="368">F277+I277+L277+O277</f>
        <v>0</v>
      </c>
      <c r="D277" s="226"/>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361"/>
    </row>
    <row r="278" spans="1:16" ht="84.75" hidden="1" customHeight="1" x14ac:dyDescent="0.25">
      <c r="A278" s="38">
        <v>7246</v>
      </c>
      <c r="B278" s="53" t="s">
        <v>254</v>
      </c>
      <c r="C278" s="54">
        <f t="shared" si="368"/>
        <v>0</v>
      </c>
      <c r="D278" s="226"/>
      <c r="E278" s="56"/>
      <c r="F278" s="143">
        <f t="shared" si="369"/>
        <v>0</v>
      </c>
      <c r="G278" s="226"/>
      <c r="H278" s="257"/>
      <c r="I278" s="110">
        <f t="shared" si="370"/>
        <v>0</v>
      </c>
      <c r="J278" s="257"/>
      <c r="K278" s="56"/>
      <c r="L278" s="132">
        <f t="shared" si="371"/>
        <v>0</v>
      </c>
      <c r="M278" s="317"/>
      <c r="N278" s="56"/>
      <c r="O278" s="110">
        <f t="shared" si="372"/>
        <v>0</v>
      </c>
      <c r="P278" s="361"/>
    </row>
    <row r="279" spans="1:16" ht="36" hidden="1" x14ac:dyDescent="0.25">
      <c r="A279" s="38">
        <v>7247</v>
      </c>
      <c r="B279" s="53" t="s">
        <v>309</v>
      </c>
      <c r="C279" s="54">
        <f t="shared" si="368"/>
        <v>0</v>
      </c>
      <c r="D279" s="226"/>
      <c r="E279" s="56"/>
      <c r="F279" s="143">
        <f t="shared" si="369"/>
        <v>0</v>
      </c>
      <c r="G279" s="226"/>
      <c r="H279" s="257"/>
      <c r="I279" s="110">
        <f t="shared" si="370"/>
        <v>0</v>
      </c>
      <c r="J279" s="257"/>
      <c r="K279" s="56"/>
      <c r="L279" s="132">
        <f t="shared" si="371"/>
        <v>0</v>
      </c>
      <c r="M279" s="317"/>
      <c r="N279" s="56"/>
      <c r="O279" s="110">
        <f t="shared" si="372"/>
        <v>0</v>
      </c>
      <c r="P279" s="361"/>
    </row>
    <row r="280" spans="1:16" ht="24" hidden="1" x14ac:dyDescent="0.25">
      <c r="A280" s="565">
        <v>7260</v>
      </c>
      <c r="B280" s="48" t="s">
        <v>255</v>
      </c>
      <c r="C280" s="49">
        <f t="shared" si="368"/>
        <v>0</v>
      </c>
      <c r="D280" s="225"/>
      <c r="E280" s="51"/>
      <c r="F280" s="281">
        <f t="shared" si="369"/>
        <v>0</v>
      </c>
      <c r="G280" s="225"/>
      <c r="H280" s="256"/>
      <c r="I280" s="116">
        <f t="shared" si="370"/>
        <v>0</v>
      </c>
      <c r="J280" s="256"/>
      <c r="K280" s="51"/>
      <c r="L280" s="136">
        <f t="shared" si="371"/>
        <v>0</v>
      </c>
      <c r="M280" s="316"/>
      <c r="N280" s="51"/>
      <c r="O280" s="116">
        <f t="shared" si="372"/>
        <v>0</v>
      </c>
      <c r="P280" s="383"/>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633"/>
    </row>
    <row r="282" spans="1:16" hidden="1" x14ac:dyDescent="0.25">
      <c r="A282" s="103">
        <v>7720</v>
      </c>
      <c r="B282" s="48" t="s">
        <v>285</v>
      </c>
      <c r="C282" s="60">
        <f t="shared" si="368"/>
        <v>0</v>
      </c>
      <c r="D282" s="235"/>
      <c r="E282" s="62"/>
      <c r="F282" s="141">
        <f>D282+E282</f>
        <v>0</v>
      </c>
      <c r="G282" s="235"/>
      <c r="H282" s="265"/>
      <c r="I282" s="302">
        <f>G282+H282</f>
        <v>0</v>
      </c>
      <c r="J282" s="265"/>
      <c r="K282" s="62"/>
      <c r="L282" s="197">
        <f>J282+K282</f>
        <v>0</v>
      </c>
      <c r="M282" s="323"/>
      <c r="N282" s="62"/>
      <c r="O282" s="302">
        <f>M282+N282</f>
        <v>0</v>
      </c>
      <c r="P282" s="607"/>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361"/>
    </row>
    <row r="284" spans="1:16" hidden="1" x14ac:dyDescent="0.25">
      <c r="A284" s="142" t="s">
        <v>257</v>
      </c>
      <c r="B284" s="38" t="s">
        <v>258</v>
      </c>
      <c r="C284" s="54">
        <f t="shared" si="368"/>
        <v>0</v>
      </c>
      <c r="D284" s="226"/>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361"/>
    </row>
    <row r="285" spans="1:16" ht="24" hidden="1" x14ac:dyDescent="0.25">
      <c r="A285" s="142" t="s">
        <v>259</v>
      </c>
      <c r="B285" s="149" t="s">
        <v>260</v>
      </c>
      <c r="C285" s="49">
        <f t="shared" si="368"/>
        <v>0</v>
      </c>
      <c r="D285" s="225"/>
      <c r="E285" s="51"/>
      <c r="F285" s="281">
        <f t="shared" si="378"/>
        <v>0</v>
      </c>
      <c r="G285" s="225"/>
      <c r="H285" s="256"/>
      <c r="I285" s="116">
        <f t="shared" si="379"/>
        <v>0</v>
      </c>
      <c r="J285" s="256"/>
      <c r="K285" s="51"/>
      <c r="L285" s="136">
        <f t="shared" si="380"/>
        <v>0</v>
      </c>
      <c r="M285" s="316"/>
      <c r="N285" s="51"/>
      <c r="O285" s="116">
        <f t="shared" si="381"/>
        <v>0</v>
      </c>
      <c r="P285" s="383"/>
    </row>
    <row r="286" spans="1:16" ht="12.75" thickBot="1" x14ac:dyDescent="0.3">
      <c r="A286" s="170"/>
      <c r="B286" s="170" t="s">
        <v>261</v>
      </c>
      <c r="C286" s="306">
        <f t="shared" si="368"/>
        <v>530315</v>
      </c>
      <c r="D286" s="236">
        <f t="shared" ref="D286:O286" si="382">SUM(D283,D269,D230,D195,D187,D173,D75,D53)</f>
        <v>498672</v>
      </c>
      <c r="E286" s="457">
        <f t="shared" si="382"/>
        <v>11674</v>
      </c>
      <c r="F286" s="458">
        <f t="shared" si="382"/>
        <v>510346</v>
      </c>
      <c r="G286" s="236">
        <f t="shared" si="382"/>
        <v>0</v>
      </c>
      <c r="H286" s="205">
        <f t="shared" si="382"/>
        <v>0</v>
      </c>
      <c r="I286" s="458">
        <f t="shared" si="382"/>
        <v>0</v>
      </c>
      <c r="J286" s="172">
        <f t="shared" si="382"/>
        <v>19969</v>
      </c>
      <c r="K286" s="457">
        <f t="shared" si="382"/>
        <v>0</v>
      </c>
      <c r="L286" s="458">
        <f t="shared" si="382"/>
        <v>19969</v>
      </c>
      <c r="M286" s="306">
        <f t="shared" si="382"/>
        <v>0</v>
      </c>
      <c r="N286" s="171">
        <f t="shared" si="382"/>
        <v>0</v>
      </c>
      <c r="O286" s="289">
        <f t="shared" si="382"/>
        <v>0</v>
      </c>
      <c r="P286" s="639"/>
    </row>
    <row r="287" spans="1:16" s="21" customFormat="1" ht="13.5" thickTop="1" thickBot="1" x14ac:dyDescent="0.3">
      <c r="A287" s="1144" t="s">
        <v>262</v>
      </c>
      <c r="B287" s="1145"/>
      <c r="C287" s="179">
        <f t="shared" si="368"/>
        <v>-1599</v>
      </c>
      <c r="D287" s="237">
        <f>SUM(D24,D25,D41)-D51</f>
        <v>0</v>
      </c>
      <c r="E287" s="459">
        <f t="shared" ref="E287:F287" si="383">SUM(E24,E25,E41)-E51</f>
        <v>0</v>
      </c>
      <c r="F287" s="460">
        <f t="shared" si="383"/>
        <v>0</v>
      </c>
      <c r="G287" s="237">
        <f>SUM(G24,G25,G41)-G51</f>
        <v>0</v>
      </c>
      <c r="H287" s="173">
        <f t="shared" ref="H287:I287" si="384">SUM(H24,H25,H41)-H51</f>
        <v>0</v>
      </c>
      <c r="I287" s="460">
        <f t="shared" si="384"/>
        <v>0</v>
      </c>
      <c r="J287" s="266">
        <f>(J26+J43)-J51</f>
        <v>-1599</v>
      </c>
      <c r="K287" s="459">
        <f t="shared" ref="K287:L287" si="385">(K26+K43)-K51</f>
        <v>0</v>
      </c>
      <c r="L287" s="460">
        <f t="shared" si="385"/>
        <v>-1599</v>
      </c>
      <c r="M287" s="179">
        <f>M45-M51</f>
        <v>0</v>
      </c>
      <c r="N287" s="174">
        <f t="shared" ref="N287:O287" si="386">N45-N51</f>
        <v>0</v>
      </c>
      <c r="O287" s="290">
        <f t="shared" si="386"/>
        <v>0</v>
      </c>
      <c r="P287" s="640"/>
    </row>
    <row r="288" spans="1:16" s="21" customFormat="1" ht="12.75" thickTop="1" x14ac:dyDescent="0.25">
      <c r="A288" s="1134" t="s">
        <v>263</v>
      </c>
      <c r="B288" s="1135"/>
      <c r="C288" s="159">
        <f t="shared" si="368"/>
        <v>1599</v>
      </c>
      <c r="D288" s="238">
        <f t="shared" ref="D288:O288" si="387">SUM(D289,D290)-D297+D298</f>
        <v>0</v>
      </c>
      <c r="E288" s="461">
        <f t="shared" si="387"/>
        <v>0</v>
      </c>
      <c r="F288" s="462">
        <f t="shared" si="387"/>
        <v>0</v>
      </c>
      <c r="G288" s="238">
        <f t="shared" si="387"/>
        <v>0</v>
      </c>
      <c r="H288" s="155">
        <f t="shared" si="387"/>
        <v>0</v>
      </c>
      <c r="I288" s="462">
        <f t="shared" si="387"/>
        <v>0</v>
      </c>
      <c r="J288" s="267">
        <f t="shared" si="387"/>
        <v>1599</v>
      </c>
      <c r="K288" s="461">
        <f t="shared" si="387"/>
        <v>0</v>
      </c>
      <c r="L288" s="462">
        <f t="shared" si="387"/>
        <v>1599</v>
      </c>
      <c r="M288" s="159">
        <f t="shared" si="387"/>
        <v>0</v>
      </c>
      <c r="N288" s="156">
        <f t="shared" si="387"/>
        <v>0</v>
      </c>
      <c r="O288" s="157">
        <f t="shared" si="387"/>
        <v>0</v>
      </c>
      <c r="P288" s="641"/>
    </row>
    <row r="289" spans="1:16" s="21" customFormat="1" ht="12.75" thickBot="1" x14ac:dyDescent="0.3">
      <c r="A289" s="84" t="s">
        <v>264</v>
      </c>
      <c r="B289" s="84" t="s">
        <v>265</v>
      </c>
      <c r="C289" s="85">
        <f t="shared" si="368"/>
        <v>1599</v>
      </c>
      <c r="D289" s="220">
        <f t="shared" ref="D289:O289" si="388">D21-D283</f>
        <v>0</v>
      </c>
      <c r="E289" s="431">
        <f t="shared" si="388"/>
        <v>0</v>
      </c>
      <c r="F289" s="432">
        <f t="shared" si="388"/>
        <v>0</v>
      </c>
      <c r="G289" s="220">
        <f t="shared" si="388"/>
        <v>0</v>
      </c>
      <c r="H289" s="177">
        <f t="shared" si="388"/>
        <v>0</v>
      </c>
      <c r="I289" s="432">
        <f t="shared" si="388"/>
        <v>0</v>
      </c>
      <c r="J289" s="252">
        <f t="shared" si="388"/>
        <v>1599</v>
      </c>
      <c r="K289" s="431">
        <f t="shared" si="388"/>
        <v>0</v>
      </c>
      <c r="L289" s="432">
        <f t="shared" si="388"/>
        <v>1599</v>
      </c>
      <c r="M289" s="85">
        <f t="shared" si="388"/>
        <v>0</v>
      </c>
      <c r="N289" s="86">
        <f t="shared" si="388"/>
        <v>0</v>
      </c>
      <c r="O289" s="87">
        <f t="shared" si="388"/>
        <v>0</v>
      </c>
      <c r="P289" s="642"/>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641"/>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607"/>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361"/>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361"/>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361"/>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361"/>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636"/>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640"/>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63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w7VvqqB6wFBpUgBCnaSb7+H1G12cqTx10pKIDlm2py4dTFqUcOjDTI74bF28C0Z4WYe55hGmhK7PhLMdzGLlg==" saltValue="/Y1boCQI2Ngr3c4UbpERoA==" spinCount="100000" sheet="1" objects="1" scenarios="1" formatCells="0" formatColumns="0" formatRows="0"/>
  <autoFilter ref="A18:P298">
    <filterColumn colId="2">
      <filters blank="1">
        <filter val="1 570"/>
        <filter val="1 599"/>
        <filter val="-1 599"/>
        <filter val="1 690"/>
        <filter val="1 730"/>
        <filter val="100"/>
        <filter val="124 616"/>
        <filter val="129 216"/>
        <filter val="157 781"/>
        <filter val="16 680"/>
        <filter val="18 370"/>
        <filter val="183 698"/>
        <filter val="200"/>
        <filter val="23 947"/>
        <filter val="240"/>
        <filter val="3 032"/>
        <filter val="355 414"/>
        <filter val="36 013"/>
        <filter val="36 928"/>
        <filter val="37 500"/>
        <filter val="4 000"/>
        <filter val="4 231"/>
        <filter val="4 600"/>
        <filter val="41 600"/>
        <filter val="41 827"/>
        <filter val="439 357"/>
        <filter val="44 859"/>
        <filter val="507 846"/>
        <filter val="527 815"/>
        <filter val="586"/>
        <filter val="600"/>
        <filter val="700"/>
        <filter val="82 373"/>
        <filter val="84 227"/>
        <filter val="88 458"/>
        <filter val="9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2018.gada 14.jūnija saistošajiem noteikumiem Nr.24
(protokols Nr.9, 4.punkts)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10" sqref="T10"/>
    </sheetView>
  </sheetViews>
  <sheetFormatPr defaultRowHeight="12" outlineLevelCol="2"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2"/>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509</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499</v>
      </c>
      <c r="D3" s="1120"/>
      <c r="E3" s="1120"/>
      <c r="F3" s="1120"/>
      <c r="G3" s="1120"/>
      <c r="H3" s="1120"/>
      <c r="I3" s="1120"/>
      <c r="J3" s="1120"/>
      <c r="K3" s="1120"/>
      <c r="L3" s="1120"/>
      <c r="M3" s="1120"/>
      <c r="N3" s="1120"/>
      <c r="O3" s="1120"/>
      <c r="P3" s="1121"/>
      <c r="Q3" s="390"/>
    </row>
    <row r="4" spans="1:17" ht="12.75" customHeight="1" x14ac:dyDescent="0.25">
      <c r="A4" s="4" t="s">
        <v>1</v>
      </c>
      <c r="B4" s="5"/>
      <c r="C4" s="1120" t="s">
        <v>500</v>
      </c>
      <c r="D4" s="1120"/>
      <c r="E4" s="1120"/>
      <c r="F4" s="1120"/>
      <c r="G4" s="1120"/>
      <c r="H4" s="1120"/>
      <c r="I4" s="1120"/>
      <c r="J4" s="1120"/>
      <c r="K4" s="1120"/>
      <c r="L4" s="1120"/>
      <c r="M4" s="1120"/>
      <c r="N4" s="1120"/>
      <c r="O4" s="1120"/>
      <c r="P4" s="1121"/>
      <c r="Q4" s="390"/>
    </row>
    <row r="5" spans="1:17" ht="12.75" customHeight="1" x14ac:dyDescent="0.25">
      <c r="A5" s="2" t="s">
        <v>2</v>
      </c>
      <c r="B5" s="3"/>
      <c r="C5" s="1122" t="s">
        <v>501</v>
      </c>
      <c r="D5" s="1122"/>
      <c r="E5" s="1122"/>
      <c r="F5" s="1122"/>
      <c r="G5" s="1122"/>
      <c r="H5" s="1122"/>
      <c r="I5" s="1122"/>
      <c r="J5" s="1122"/>
      <c r="K5" s="1122"/>
      <c r="L5" s="1122"/>
      <c r="M5" s="1122"/>
      <c r="N5" s="1122"/>
      <c r="O5" s="1122"/>
      <c r="P5" s="1123"/>
      <c r="Q5" s="390"/>
    </row>
    <row r="6" spans="1:17" ht="12.75" customHeight="1" x14ac:dyDescent="0.25">
      <c r="A6" s="2" t="s">
        <v>3</v>
      </c>
      <c r="B6" s="3"/>
      <c r="C6" s="1122" t="s">
        <v>502</v>
      </c>
      <c r="D6" s="1122"/>
      <c r="E6" s="1122"/>
      <c r="F6" s="1122"/>
      <c r="G6" s="1122"/>
      <c r="H6" s="1122"/>
      <c r="I6" s="1122"/>
      <c r="J6" s="1122"/>
      <c r="K6" s="1122"/>
      <c r="L6" s="1122"/>
      <c r="M6" s="1122"/>
      <c r="N6" s="1122"/>
      <c r="O6" s="1122"/>
      <c r="P6" s="1123"/>
      <c r="Q6" s="390"/>
    </row>
    <row r="7" spans="1:17" ht="15" customHeight="1" x14ac:dyDescent="0.25">
      <c r="A7" s="2" t="s">
        <v>4</v>
      </c>
      <c r="B7" s="3"/>
      <c r="C7" s="1120" t="s">
        <v>510</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504</v>
      </c>
      <c r="D9" s="1122"/>
      <c r="E9" s="1122"/>
      <c r="F9" s="1122"/>
      <c r="G9" s="1122"/>
      <c r="H9" s="1122"/>
      <c r="I9" s="1122"/>
      <c r="J9" s="1122"/>
      <c r="K9" s="1122"/>
      <c r="L9" s="1122"/>
      <c r="M9" s="1122"/>
      <c r="N9" s="1122"/>
      <c r="O9" s="1122"/>
      <c r="P9" s="1123"/>
      <c r="Q9" s="390"/>
    </row>
    <row r="10" spans="1:17" ht="12.75" customHeight="1" x14ac:dyDescent="0.25">
      <c r="A10" s="2"/>
      <c r="B10" s="3" t="s">
        <v>7</v>
      </c>
      <c r="C10" s="1122" t="s">
        <v>505</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506</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94658</v>
      </c>
      <c r="D20" s="208">
        <f>SUM(D21,D24,D25,D41,D43)</f>
        <v>63648</v>
      </c>
      <c r="E20" s="394">
        <f t="shared" ref="E20:F20" si="0">SUM(E21,E24,E25,E41,E43)</f>
        <v>0</v>
      </c>
      <c r="F20" s="395">
        <f t="shared" si="0"/>
        <v>63648</v>
      </c>
      <c r="G20" s="208">
        <f>SUM(G21,G24,G43)</f>
        <v>31010</v>
      </c>
      <c r="H20" s="193">
        <f t="shared" ref="H20:I20" si="1">SUM(H21,H24,H43)</f>
        <v>0</v>
      </c>
      <c r="I20" s="395">
        <f t="shared" si="1"/>
        <v>31010</v>
      </c>
      <c r="J20" s="242">
        <f>SUM(J21,J26,J43)</f>
        <v>0</v>
      </c>
      <c r="K20" s="394">
        <f t="shared" ref="K20:L20" si="2">SUM(K21,K26,K43)</f>
        <v>0</v>
      </c>
      <c r="L20" s="395">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ht="12.75" hidden="1" thickTop="1" x14ac:dyDescent="0.2">
      <c r="A23" s="37"/>
      <c r="B23" s="38" t="s">
        <v>22</v>
      </c>
      <c r="C23" s="39">
        <f t="shared" si="4"/>
        <v>0</v>
      </c>
      <c r="D23" s="211"/>
      <c r="E23" s="40"/>
      <c r="F23" s="143">
        <f>D23+E23</f>
        <v>0</v>
      </c>
      <c r="G23" s="211"/>
      <c r="H23" s="245"/>
      <c r="I23" s="301">
        <f>G23+H23</f>
        <v>0</v>
      </c>
      <c r="J23" s="245"/>
      <c r="K23" s="40"/>
      <c r="L23" s="196">
        <f>J23+K23</f>
        <v>0</v>
      </c>
      <c r="M23" s="358"/>
      <c r="N23" s="40"/>
      <c r="O23" s="301">
        <f>M23+N23</f>
        <v>0</v>
      </c>
      <c r="P23" s="630"/>
    </row>
    <row r="24" spans="1:16" s="21" customFormat="1" ht="25.5" thickTop="1" thickBot="1" x14ac:dyDescent="0.3">
      <c r="A24" s="369">
        <v>19300</v>
      </c>
      <c r="B24" s="369" t="s">
        <v>304</v>
      </c>
      <c r="C24" s="370">
        <f>F24+I24</f>
        <v>94658</v>
      </c>
      <c r="D24" s="371">
        <v>63648</v>
      </c>
      <c r="E24" s="402"/>
      <c r="F24" s="403">
        <f>D24+E24</f>
        <v>63648</v>
      </c>
      <c r="G24" s="371">
        <v>31010</v>
      </c>
      <c r="H24" s="596"/>
      <c r="I24" s="403">
        <f>G24+H24</f>
        <v>31010</v>
      </c>
      <c r="J24" s="376" t="s">
        <v>23</v>
      </c>
      <c r="K24" s="597" t="s">
        <v>23</v>
      </c>
      <c r="L24" s="603" t="s">
        <v>23</v>
      </c>
      <c r="M24" s="379" t="s">
        <v>23</v>
      </c>
      <c r="N24" s="377" t="s">
        <v>23</v>
      </c>
      <c r="O24" s="380" t="s">
        <v>23</v>
      </c>
      <c r="P24" s="404"/>
    </row>
    <row r="25" spans="1:16"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row>
    <row r="26" spans="1:16"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row>
    <row r="37" spans="1:16"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ht="12.75" thickTop="1"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94658</v>
      </c>
      <c r="D50" s="220">
        <f>SUM(D51,D283)</f>
        <v>63648</v>
      </c>
      <c r="E50" s="431">
        <f t="shared" ref="E50:F50" si="19">SUM(E51,E283)</f>
        <v>0</v>
      </c>
      <c r="F50" s="432">
        <f t="shared" si="19"/>
        <v>63648</v>
      </c>
      <c r="G50" s="220">
        <f>SUM(G51,G283)</f>
        <v>31010</v>
      </c>
      <c r="H50" s="177">
        <f t="shared" ref="H50:I50" si="20">SUM(H51,H283)</f>
        <v>0</v>
      </c>
      <c r="I50" s="432">
        <f t="shared" si="20"/>
        <v>31010</v>
      </c>
      <c r="J50" s="252">
        <f>SUM(J51,J283)</f>
        <v>0</v>
      </c>
      <c r="K50" s="431">
        <f t="shared" ref="K50:L50" si="21">SUM(K51,K283)</f>
        <v>0</v>
      </c>
      <c r="L50" s="432">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94658</v>
      </c>
      <c r="D51" s="221">
        <f>SUM(D52,D194)</f>
        <v>63648</v>
      </c>
      <c r="E51" s="433">
        <f t="shared" ref="E51:F51" si="23">SUM(E52,E194)</f>
        <v>0</v>
      </c>
      <c r="F51" s="434">
        <f t="shared" si="23"/>
        <v>63648</v>
      </c>
      <c r="G51" s="221">
        <f>SUM(G52,G194)</f>
        <v>31010</v>
      </c>
      <c r="H51" s="201">
        <f t="shared" ref="H51:I51" si="24">SUM(H52,H194)</f>
        <v>0</v>
      </c>
      <c r="I51" s="434">
        <f t="shared" si="24"/>
        <v>31010</v>
      </c>
      <c r="J51" s="253">
        <f>SUM(J52,J194)</f>
        <v>0</v>
      </c>
      <c r="K51" s="433">
        <f t="shared" ref="K51:L51" si="25">SUM(K52,K194)</f>
        <v>0</v>
      </c>
      <c r="L51" s="434">
        <f t="shared" si="25"/>
        <v>0</v>
      </c>
      <c r="M51" s="90">
        <f>SUM(M52,M194)</f>
        <v>0</v>
      </c>
      <c r="N51" s="91">
        <f t="shared" ref="N51:O51" si="26">SUM(N52,N194)</f>
        <v>0</v>
      </c>
      <c r="O51" s="92">
        <f t="shared" si="26"/>
        <v>0</v>
      </c>
      <c r="P51" s="337"/>
    </row>
    <row r="52" spans="1:16" s="21" customFormat="1" ht="24" x14ac:dyDescent="0.25">
      <c r="A52" s="93"/>
      <c r="B52" s="16" t="s">
        <v>46</v>
      </c>
      <c r="C52" s="94">
        <f t="shared" si="4"/>
        <v>86658</v>
      </c>
      <c r="D52" s="222">
        <f>SUM(D53,D75,D173,D187)</f>
        <v>55648</v>
      </c>
      <c r="E52" s="435">
        <f t="shared" ref="E52:F52" si="27">SUM(E53,E75,E173,E187)</f>
        <v>0</v>
      </c>
      <c r="F52" s="436">
        <f t="shared" si="27"/>
        <v>55648</v>
      </c>
      <c r="G52" s="222">
        <f>SUM(G53,G75,G173,G187)</f>
        <v>31010</v>
      </c>
      <c r="H52" s="202">
        <f t="shared" ref="H52:I52" si="28">SUM(H53,H75,H173,H187)</f>
        <v>0</v>
      </c>
      <c r="I52" s="436">
        <f t="shared" si="28"/>
        <v>31010</v>
      </c>
      <c r="J52" s="254">
        <f>SUM(J53,J75,J173,J187)</f>
        <v>0</v>
      </c>
      <c r="K52" s="435">
        <f t="shared" ref="K52:L52" si="29">SUM(K53,K75,K173,K187)</f>
        <v>0</v>
      </c>
      <c r="L52" s="436">
        <f t="shared" si="29"/>
        <v>0</v>
      </c>
      <c r="M52" s="94">
        <f>SUM(M53,M75,M173,M187)</f>
        <v>0</v>
      </c>
      <c r="N52" s="95">
        <f t="shared" ref="N52:O52" si="30">SUM(N53,N75,N173,N187)</f>
        <v>0</v>
      </c>
      <c r="O52" s="96">
        <f t="shared" si="30"/>
        <v>0</v>
      </c>
      <c r="P52" s="338"/>
    </row>
    <row r="53" spans="1:16" s="21" customFormat="1" x14ac:dyDescent="0.25">
      <c r="A53" s="97">
        <v>1000</v>
      </c>
      <c r="B53" s="97" t="s">
        <v>47</v>
      </c>
      <c r="C53" s="98">
        <f t="shared" si="4"/>
        <v>309</v>
      </c>
      <c r="D53" s="223">
        <f>SUM(D54,D67)</f>
        <v>309</v>
      </c>
      <c r="E53" s="437">
        <f t="shared" ref="E53:F53" si="31">SUM(E54,E67)</f>
        <v>0</v>
      </c>
      <c r="F53" s="438">
        <f t="shared" si="31"/>
        <v>309</v>
      </c>
      <c r="G53" s="223">
        <f>SUM(G54,G67)</f>
        <v>0</v>
      </c>
      <c r="H53" s="134">
        <f t="shared" ref="H53:I53" si="32">SUM(H54,H67)</f>
        <v>0</v>
      </c>
      <c r="I53" s="438">
        <f t="shared" si="32"/>
        <v>0</v>
      </c>
      <c r="J53" s="255">
        <f>SUM(J54,J67)</f>
        <v>0</v>
      </c>
      <c r="K53" s="437">
        <f t="shared" ref="K53:L53" si="33">SUM(K54,K67)</f>
        <v>0</v>
      </c>
      <c r="L53" s="438">
        <f t="shared" si="33"/>
        <v>0</v>
      </c>
      <c r="M53" s="98">
        <f>SUM(M54,M67)</f>
        <v>0</v>
      </c>
      <c r="N53" s="99">
        <f t="shared" ref="N53:O53" si="34">SUM(N54,N67)</f>
        <v>0</v>
      </c>
      <c r="O53" s="100">
        <f t="shared" si="34"/>
        <v>0</v>
      </c>
      <c r="P53" s="339"/>
    </row>
    <row r="54" spans="1:16" x14ac:dyDescent="0.25">
      <c r="A54" s="41">
        <v>1100</v>
      </c>
      <c r="B54" s="101" t="s">
        <v>48</v>
      </c>
      <c r="C54" s="42">
        <f t="shared" si="4"/>
        <v>250</v>
      </c>
      <c r="D54" s="224">
        <f>SUM(D55,D58,D66)</f>
        <v>250</v>
      </c>
      <c r="E54" s="439">
        <f t="shared" ref="E54:F54" si="35">SUM(E55,E58,E66)</f>
        <v>0</v>
      </c>
      <c r="F54" s="406">
        <f t="shared" si="35"/>
        <v>250</v>
      </c>
      <c r="G54" s="224">
        <f>SUM(G55,G58,G66)</f>
        <v>0</v>
      </c>
      <c r="H54" s="122">
        <f t="shared" ref="H54:I54" si="36">SUM(H55,H58,H66)</f>
        <v>0</v>
      </c>
      <c r="I54" s="406">
        <f t="shared" si="36"/>
        <v>0</v>
      </c>
      <c r="J54" s="102">
        <f>SUM(J55,J58,J66)</f>
        <v>0</v>
      </c>
      <c r="K54" s="439">
        <f t="shared" ref="K54:L54" si="37">SUM(K55,K58,K66)</f>
        <v>0</v>
      </c>
      <c r="L54" s="406">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hidden="1" customHeight="1" x14ac:dyDescent="0.25">
      <c r="A57" s="38">
        <v>1119</v>
      </c>
      <c r="B57" s="53" t="s">
        <v>51</v>
      </c>
      <c r="C57" s="54">
        <f t="shared" si="4"/>
        <v>0</v>
      </c>
      <c r="D57" s="226"/>
      <c r="E57" s="56"/>
      <c r="F57" s="143">
        <f t="shared" si="43"/>
        <v>0</v>
      </c>
      <c r="G57" s="226"/>
      <c r="H57" s="257"/>
      <c r="I57" s="110">
        <f t="shared" si="44"/>
        <v>0</v>
      </c>
      <c r="J57" s="257"/>
      <c r="K57" s="56"/>
      <c r="L57" s="132">
        <f t="shared" si="45"/>
        <v>0</v>
      </c>
      <c r="M57" s="317"/>
      <c r="N57" s="56"/>
      <c r="O57" s="110">
        <f>M57+N57</f>
        <v>0</v>
      </c>
      <c r="P57" s="107"/>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c r="E65" s="56"/>
      <c r="F65" s="143">
        <f t="shared" si="50"/>
        <v>0</v>
      </c>
      <c r="G65" s="226"/>
      <c r="H65" s="257"/>
      <c r="I65" s="110">
        <f t="shared" si="51"/>
        <v>0</v>
      </c>
      <c r="J65" s="257"/>
      <c r="K65" s="56"/>
      <c r="L65" s="132">
        <f t="shared" si="52"/>
        <v>0</v>
      </c>
      <c r="M65" s="317"/>
      <c r="N65" s="56"/>
      <c r="O65" s="110">
        <f t="shared" si="53"/>
        <v>0</v>
      </c>
      <c r="P65" s="107"/>
    </row>
    <row r="66" spans="1:16" ht="36" x14ac:dyDescent="0.25">
      <c r="A66" s="103">
        <v>1150</v>
      </c>
      <c r="B66" s="74" t="s">
        <v>59</v>
      </c>
      <c r="C66" s="80">
        <f>F66+I66+L66+O66</f>
        <v>250</v>
      </c>
      <c r="D66" s="228">
        <v>250</v>
      </c>
      <c r="E66" s="446"/>
      <c r="F66" s="441">
        <f t="shared" si="50"/>
        <v>250</v>
      </c>
      <c r="G66" s="228"/>
      <c r="H66" s="582"/>
      <c r="I66" s="441">
        <f t="shared" si="51"/>
        <v>0</v>
      </c>
      <c r="J66" s="258"/>
      <c r="K66" s="446"/>
      <c r="L66" s="441">
        <f t="shared" si="52"/>
        <v>0</v>
      </c>
      <c r="M66" s="318"/>
      <c r="N66" s="111"/>
      <c r="O66" s="105">
        <f t="shared" si="53"/>
        <v>0</v>
      </c>
      <c r="P66" s="382"/>
    </row>
    <row r="67" spans="1:16" ht="24" x14ac:dyDescent="0.25">
      <c r="A67" s="41">
        <v>1200</v>
      </c>
      <c r="B67" s="101" t="s">
        <v>296</v>
      </c>
      <c r="C67" s="42">
        <f t="shared" si="4"/>
        <v>59</v>
      </c>
      <c r="D67" s="224">
        <f>SUM(D68:D69)</f>
        <v>59</v>
      </c>
      <c r="E67" s="439">
        <f t="shared" ref="E67:F67" si="54">SUM(E68:E69)</f>
        <v>0</v>
      </c>
      <c r="F67" s="406">
        <f t="shared" si="54"/>
        <v>59</v>
      </c>
      <c r="G67" s="224">
        <f>SUM(G68:G69)</f>
        <v>0</v>
      </c>
      <c r="H67" s="122">
        <f t="shared" ref="H67:I67" si="55">SUM(H68:H69)</f>
        <v>0</v>
      </c>
      <c r="I67" s="406">
        <f t="shared" si="55"/>
        <v>0</v>
      </c>
      <c r="J67" s="102">
        <f>SUM(J68:J69)</f>
        <v>0</v>
      </c>
      <c r="K67" s="439">
        <f t="shared" ref="K67:L67" si="56">SUM(K68:K69)</f>
        <v>0</v>
      </c>
      <c r="L67" s="406">
        <f t="shared" si="56"/>
        <v>0</v>
      </c>
      <c r="M67" s="42">
        <f>SUM(M68:M69)</f>
        <v>0</v>
      </c>
      <c r="N67" s="46">
        <f t="shared" ref="N67:O67" si="57">SUM(N68:N69)</f>
        <v>0</v>
      </c>
      <c r="O67" s="113">
        <f t="shared" si="57"/>
        <v>0</v>
      </c>
      <c r="P67" s="119"/>
    </row>
    <row r="68" spans="1:16" ht="24" x14ac:dyDescent="0.25">
      <c r="A68" s="565">
        <v>1210</v>
      </c>
      <c r="B68" s="48" t="s">
        <v>60</v>
      </c>
      <c r="C68" s="49">
        <f t="shared" si="4"/>
        <v>59</v>
      </c>
      <c r="D68" s="225">
        <v>59</v>
      </c>
      <c r="E68" s="442"/>
      <c r="F68" s="443">
        <f>D68+E68</f>
        <v>59</v>
      </c>
      <c r="G68" s="225"/>
      <c r="H68" s="584"/>
      <c r="I68" s="443">
        <f>G68+H68</f>
        <v>0</v>
      </c>
      <c r="J68" s="256"/>
      <c r="K68" s="442"/>
      <c r="L68" s="443">
        <f>J68+K68</f>
        <v>0</v>
      </c>
      <c r="M68" s="316"/>
      <c r="N68" s="51"/>
      <c r="O68" s="116">
        <f>M68+N68</f>
        <v>0</v>
      </c>
      <c r="P68" s="382"/>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361"/>
    </row>
    <row r="70" spans="1:16" ht="48" hidden="1" x14ac:dyDescent="0.25">
      <c r="A70" s="38">
        <v>1221</v>
      </c>
      <c r="B70" s="53" t="s">
        <v>297</v>
      </c>
      <c r="C70" s="54">
        <f t="shared" si="4"/>
        <v>0</v>
      </c>
      <c r="D70" s="226"/>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361"/>
    </row>
    <row r="71" spans="1:16" hidden="1" x14ac:dyDescent="0.25">
      <c r="A71" s="38">
        <v>1223</v>
      </c>
      <c r="B71" s="53" t="s">
        <v>62</v>
      </c>
      <c r="C71" s="54">
        <f t="shared" si="4"/>
        <v>0</v>
      </c>
      <c r="D71" s="226"/>
      <c r="E71" s="56"/>
      <c r="F71" s="143">
        <f t="shared" si="62"/>
        <v>0</v>
      </c>
      <c r="G71" s="226"/>
      <c r="H71" s="257"/>
      <c r="I71" s="110">
        <f t="shared" si="63"/>
        <v>0</v>
      </c>
      <c r="J71" s="257"/>
      <c r="K71" s="56"/>
      <c r="L71" s="132">
        <f t="shared" si="64"/>
        <v>0</v>
      </c>
      <c r="M71" s="317"/>
      <c r="N71" s="56"/>
      <c r="O71" s="110">
        <f t="shared" si="65"/>
        <v>0</v>
      </c>
      <c r="P71" s="361"/>
    </row>
    <row r="72" spans="1:16" hidden="1" x14ac:dyDescent="0.25">
      <c r="A72" s="38">
        <v>1225</v>
      </c>
      <c r="B72" s="53" t="s">
        <v>63</v>
      </c>
      <c r="C72" s="54">
        <f t="shared" si="4"/>
        <v>0</v>
      </c>
      <c r="D72" s="226"/>
      <c r="E72" s="56"/>
      <c r="F72" s="143">
        <f t="shared" si="62"/>
        <v>0</v>
      </c>
      <c r="G72" s="226"/>
      <c r="H72" s="257"/>
      <c r="I72" s="110">
        <f t="shared" si="63"/>
        <v>0</v>
      </c>
      <c r="J72" s="257"/>
      <c r="K72" s="56"/>
      <c r="L72" s="132">
        <f t="shared" si="64"/>
        <v>0</v>
      </c>
      <c r="M72" s="317"/>
      <c r="N72" s="56"/>
      <c r="O72" s="110">
        <f t="shared" si="65"/>
        <v>0</v>
      </c>
      <c r="P72" s="361"/>
    </row>
    <row r="73" spans="1:16" ht="36" hidden="1" x14ac:dyDescent="0.25">
      <c r="A73" s="38">
        <v>1227</v>
      </c>
      <c r="B73" s="53" t="s">
        <v>64</v>
      </c>
      <c r="C73" s="54">
        <f t="shared" si="4"/>
        <v>0</v>
      </c>
      <c r="D73" s="226"/>
      <c r="E73" s="56"/>
      <c r="F73" s="143">
        <f t="shared" si="62"/>
        <v>0</v>
      </c>
      <c r="G73" s="226"/>
      <c r="H73" s="257"/>
      <c r="I73" s="110">
        <f t="shared" si="63"/>
        <v>0</v>
      </c>
      <c r="J73" s="257"/>
      <c r="K73" s="56"/>
      <c r="L73" s="132">
        <f t="shared" si="64"/>
        <v>0</v>
      </c>
      <c r="M73" s="317"/>
      <c r="N73" s="56"/>
      <c r="O73" s="110">
        <f t="shared" si="65"/>
        <v>0</v>
      </c>
      <c r="P73" s="361"/>
    </row>
    <row r="74" spans="1:16" ht="48" hidden="1" x14ac:dyDescent="0.25">
      <c r="A74" s="38">
        <v>1228</v>
      </c>
      <c r="B74" s="53" t="s">
        <v>298</v>
      </c>
      <c r="C74" s="54">
        <f t="shared" si="4"/>
        <v>0</v>
      </c>
      <c r="D74" s="226"/>
      <c r="E74" s="56"/>
      <c r="F74" s="143">
        <f t="shared" si="62"/>
        <v>0</v>
      </c>
      <c r="G74" s="226"/>
      <c r="H74" s="257"/>
      <c r="I74" s="110">
        <f t="shared" si="63"/>
        <v>0</v>
      </c>
      <c r="J74" s="257"/>
      <c r="K74" s="56"/>
      <c r="L74" s="132">
        <f t="shared" si="64"/>
        <v>0</v>
      </c>
      <c r="M74" s="317"/>
      <c r="N74" s="56"/>
      <c r="O74" s="110">
        <f t="shared" si="65"/>
        <v>0</v>
      </c>
      <c r="P74" s="361"/>
    </row>
    <row r="75" spans="1:16" x14ac:dyDescent="0.25">
      <c r="A75" s="97">
        <v>2000</v>
      </c>
      <c r="B75" s="97" t="s">
        <v>65</v>
      </c>
      <c r="C75" s="98">
        <f t="shared" si="4"/>
        <v>86349</v>
      </c>
      <c r="D75" s="223">
        <f>SUM(D76,D83,D130,D164,D165,D172)</f>
        <v>55339</v>
      </c>
      <c r="E75" s="437">
        <f t="shared" ref="E75:F75" si="66">SUM(E76,E83,E130,E164,E165,E172)</f>
        <v>0</v>
      </c>
      <c r="F75" s="438">
        <f t="shared" si="66"/>
        <v>55339</v>
      </c>
      <c r="G75" s="223">
        <f>SUM(G76,G83,G130,G164,G165,G172)</f>
        <v>31010</v>
      </c>
      <c r="H75" s="134">
        <f t="shared" ref="H75:I75" si="67">SUM(H76,H83,H130,H164,H165,H172)</f>
        <v>0</v>
      </c>
      <c r="I75" s="438">
        <f t="shared" si="67"/>
        <v>31010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631"/>
    </row>
    <row r="76" spans="1:16"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632"/>
    </row>
    <row r="77" spans="1:16"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383"/>
    </row>
    <row r="78" spans="1:16" hidden="1" x14ac:dyDescent="0.25">
      <c r="A78" s="38">
        <v>2111</v>
      </c>
      <c r="B78" s="53" t="s">
        <v>68</v>
      </c>
      <c r="C78" s="54">
        <f t="shared" si="4"/>
        <v>0</v>
      </c>
      <c r="D78" s="226"/>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361"/>
    </row>
    <row r="79" spans="1:16" ht="24" hidden="1" x14ac:dyDescent="0.25">
      <c r="A79" s="38">
        <v>2112</v>
      </c>
      <c r="B79" s="53" t="s">
        <v>69</v>
      </c>
      <c r="C79" s="54">
        <f t="shared" si="4"/>
        <v>0</v>
      </c>
      <c r="D79" s="226"/>
      <c r="E79" s="56"/>
      <c r="F79" s="143">
        <f t="shared" si="78"/>
        <v>0</v>
      </c>
      <c r="G79" s="226"/>
      <c r="H79" s="257"/>
      <c r="I79" s="110">
        <f t="shared" si="79"/>
        <v>0</v>
      </c>
      <c r="J79" s="257"/>
      <c r="K79" s="56"/>
      <c r="L79" s="132">
        <f t="shared" si="80"/>
        <v>0</v>
      </c>
      <c r="M79" s="317"/>
      <c r="N79" s="56"/>
      <c r="O79" s="110">
        <f t="shared" si="81"/>
        <v>0</v>
      </c>
      <c r="P79" s="361"/>
    </row>
    <row r="80" spans="1:16"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361"/>
    </row>
    <row r="81" spans="1:16" hidden="1" x14ac:dyDescent="0.25">
      <c r="A81" s="38">
        <v>2121</v>
      </c>
      <c r="B81" s="53" t="s">
        <v>68</v>
      </c>
      <c r="C81" s="54">
        <f t="shared" si="4"/>
        <v>0</v>
      </c>
      <c r="D81" s="226"/>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361"/>
    </row>
    <row r="82" spans="1:16" ht="24" hidden="1" x14ac:dyDescent="0.25">
      <c r="A82" s="38">
        <v>2122</v>
      </c>
      <c r="B82" s="53" t="s">
        <v>69</v>
      </c>
      <c r="C82" s="54">
        <f t="shared" si="4"/>
        <v>0</v>
      </c>
      <c r="D82" s="226"/>
      <c r="E82" s="56"/>
      <c r="F82" s="143">
        <f t="shared" si="86"/>
        <v>0</v>
      </c>
      <c r="G82" s="226"/>
      <c r="H82" s="257"/>
      <c r="I82" s="110">
        <f t="shared" si="87"/>
        <v>0</v>
      </c>
      <c r="J82" s="257"/>
      <c r="K82" s="56"/>
      <c r="L82" s="132">
        <f t="shared" si="88"/>
        <v>0</v>
      </c>
      <c r="M82" s="317"/>
      <c r="N82" s="56"/>
      <c r="O82" s="110">
        <f t="shared" si="89"/>
        <v>0</v>
      </c>
      <c r="P82" s="361"/>
    </row>
    <row r="83" spans="1:16" x14ac:dyDescent="0.25">
      <c r="A83" s="41">
        <v>2200</v>
      </c>
      <c r="B83" s="101" t="s">
        <v>71</v>
      </c>
      <c r="C83" s="42">
        <f t="shared" si="4"/>
        <v>36648</v>
      </c>
      <c r="D83" s="224">
        <f>SUM(D84,D89,D95,D103,D112,D116,D122,D128)</f>
        <v>28662</v>
      </c>
      <c r="E83" s="439">
        <f t="shared" ref="E83:F83" si="90">SUM(E84,E89,E95,E103,E112,E116,E122,E128)</f>
        <v>0</v>
      </c>
      <c r="F83" s="406">
        <f t="shared" si="90"/>
        <v>28662</v>
      </c>
      <c r="G83" s="224">
        <f>SUM(G84,G89,G95,G103,G112,G116,G122,G128)</f>
        <v>7986</v>
      </c>
      <c r="H83" s="122">
        <f t="shared" ref="H83:I83" si="91">SUM(H84,H89,H95,H103,H112,H116,H122,H128)</f>
        <v>0</v>
      </c>
      <c r="I83" s="406">
        <f t="shared" si="91"/>
        <v>7986</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633"/>
    </row>
    <row r="84" spans="1:16"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382"/>
    </row>
    <row r="85" spans="1:16" ht="24" hidden="1" x14ac:dyDescent="0.25">
      <c r="A85" s="33">
        <v>2211</v>
      </c>
      <c r="B85" s="48" t="s">
        <v>73</v>
      </c>
      <c r="C85" s="49">
        <f t="shared" ref="C85:C148" si="98">F85+I85+L85+O85</f>
        <v>0</v>
      </c>
      <c r="D85" s="225"/>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383"/>
    </row>
    <row r="86" spans="1:16" ht="36" hidden="1" x14ac:dyDescent="0.25">
      <c r="A86" s="38">
        <v>2212</v>
      </c>
      <c r="B86" s="53" t="s">
        <v>74</v>
      </c>
      <c r="C86" s="54">
        <f t="shared" si="98"/>
        <v>0</v>
      </c>
      <c r="D86" s="226"/>
      <c r="E86" s="56"/>
      <c r="F86" s="143">
        <f t="shared" si="99"/>
        <v>0</v>
      </c>
      <c r="G86" s="226"/>
      <c r="H86" s="257"/>
      <c r="I86" s="110">
        <f t="shared" si="100"/>
        <v>0</v>
      </c>
      <c r="J86" s="257"/>
      <c r="K86" s="56"/>
      <c r="L86" s="132">
        <f t="shared" si="101"/>
        <v>0</v>
      </c>
      <c r="M86" s="317"/>
      <c r="N86" s="56"/>
      <c r="O86" s="110">
        <f t="shared" si="102"/>
        <v>0</v>
      </c>
      <c r="P86" s="361"/>
    </row>
    <row r="87" spans="1:16" ht="24" hidden="1" x14ac:dyDescent="0.25">
      <c r="A87" s="38">
        <v>2214</v>
      </c>
      <c r="B87" s="53" t="s">
        <v>75</v>
      </c>
      <c r="C87" s="54">
        <f t="shared" si="98"/>
        <v>0</v>
      </c>
      <c r="D87" s="226"/>
      <c r="E87" s="56"/>
      <c r="F87" s="143">
        <f t="shared" si="99"/>
        <v>0</v>
      </c>
      <c r="G87" s="226"/>
      <c r="H87" s="257"/>
      <c r="I87" s="110">
        <f t="shared" si="100"/>
        <v>0</v>
      </c>
      <c r="J87" s="257"/>
      <c r="K87" s="56"/>
      <c r="L87" s="132">
        <f t="shared" si="101"/>
        <v>0</v>
      </c>
      <c r="M87" s="317"/>
      <c r="N87" s="56"/>
      <c r="O87" s="110">
        <f t="shared" si="102"/>
        <v>0</v>
      </c>
      <c r="P87" s="361"/>
    </row>
    <row r="88" spans="1:16" hidden="1" x14ac:dyDescent="0.25">
      <c r="A88" s="38">
        <v>2219</v>
      </c>
      <c r="B88" s="53" t="s">
        <v>76</v>
      </c>
      <c r="C88" s="54">
        <f t="shared" si="98"/>
        <v>0</v>
      </c>
      <c r="D88" s="226"/>
      <c r="E88" s="56"/>
      <c r="F88" s="143">
        <f t="shared" si="99"/>
        <v>0</v>
      </c>
      <c r="G88" s="226"/>
      <c r="H88" s="257"/>
      <c r="I88" s="110">
        <f t="shared" si="100"/>
        <v>0</v>
      </c>
      <c r="J88" s="257"/>
      <c r="K88" s="56"/>
      <c r="L88" s="132">
        <f t="shared" si="101"/>
        <v>0</v>
      </c>
      <c r="M88" s="317"/>
      <c r="N88" s="56"/>
      <c r="O88" s="110">
        <f t="shared" si="102"/>
        <v>0</v>
      </c>
      <c r="P88" s="361"/>
    </row>
    <row r="89" spans="1:16"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361"/>
    </row>
    <row r="90" spans="1:16" ht="24" hidden="1" x14ac:dyDescent="0.25">
      <c r="A90" s="38">
        <v>2221</v>
      </c>
      <c r="B90" s="53" t="s">
        <v>289</v>
      </c>
      <c r="C90" s="54">
        <f t="shared" si="98"/>
        <v>0</v>
      </c>
      <c r="D90" s="226"/>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361"/>
    </row>
    <row r="91" spans="1:16" hidden="1" x14ac:dyDescent="0.25">
      <c r="A91" s="38">
        <v>2222</v>
      </c>
      <c r="B91" s="53" t="s">
        <v>78</v>
      </c>
      <c r="C91" s="54">
        <f t="shared" si="98"/>
        <v>0</v>
      </c>
      <c r="D91" s="226"/>
      <c r="E91" s="56"/>
      <c r="F91" s="143">
        <f t="shared" si="107"/>
        <v>0</v>
      </c>
      <c r="G91" s="226"/>
      <c r="H91" s="257"/>
      <c r="I91" s="110">
        <f t="shared" si="108"/>
        <v>0</v>
      </c>
      <c r="J91" s="257"/>
      <c r="K91" s="56"/>
      <c r="L91" s="132">
        <f t="shared" si="109"/>
        <v>0</v>
      </c>
      <c r="M91" s="317"/>
      <c r="N91" s="56"/>
      <c r="O91" s="110">
        <f t="shared" si="110"/>
        <v>0</v>
      </c>
      <c r="P91" s="361"/>
    </row>
    <row r="92" spans="1:16" hidden="1" x14ac:dyDescent="0.25">
      <c r="A92" s="38">
        <v>2223</v>
      </c>
      <c r="B92" s="53" t="s">
        <v>79</v>
      </c>
      <c r="C92" s="54">
        <f t="shared" si="98"/>
        <v>0</v>
      </c>
      <c r="D92" s="226"/>
      <c r="E92" s="56"/>
      <c r="F92" s="143">
        <f t="shared" si="107"/>
        <v>0</v>
      </c>
      <c r="G92" s="226"/>
      <c r="H92" s="257"/>
      <c r="I92" s="110">
        <f t="shared" si="108"/>
        <v>0</v>
      </c>
      <c r="J92" s="257"/>
      <c r="K92" s="56"/>
      <c r="L92" s="132">
        <f t="shared" si="109"/>
        <v>0</v>
      </c>
      <c r="M92" s="317"/>
      <c r="N92" s="56"/>
      <c r="O92" s="110">
        <f t="shared" si="110"/>
        <v>0</v>
      </c>
      <c r="P92" s="361"/>
    </row>
    <row r="93" spans="1:16" ht="48" hidden="1" x14ac:dyDescent="0.25">
      <c r="A93" s="38">
        <v>2224</v>
      </c>
      <c r="B93" s="53" t="s">
        <v>299</v>
      </c>
      <c r="C93" s="54">
        <f t="shared" si="98"/>
        <v>0</v>
      </c>
      <c r="D93" s="226"/>
      <c r="E93" s="56"/>
      <c r="F93" s="143">
        <f t="shared" si="107"/>
        <v>0</v>
      </c>
      <c r="G93" s="226"/>
      <c r="H93" s="257"/>
      <c r="I93" s="110">
        <f t="shared" si="108"/>
        <v>0</v>
      </c>
      <c r="J93" s="257"/>
      <c r="K93" s="56"/>
      <c r="L93" s="132">
        <f t="shared" si="109"/>
        <v>0</v>
      </c>
      <c r="M93" s="317"/>
      <c r="N93" s="56"/>
      <c r="O93" s="110">
        <f t="shared" si="110"/>
        <v>0</v>
      </c>
      <c r="P93" s="361"/>
    </row>
    <row r="94" spans="1:16" ht="24" hidden="1" x14ac:dyDescent="0.25">
      <c r="A94" s="38">
        <v>2229</v>
      </c>
      <c r="B94" s="53" t="s">
        <v>80</v>
      </c>
      <c r="C94" s="54">
        <f t="shared" si="98"/>
        <v>0</v>
      </c>
      <c r="D94" s="226"/>
      <c r="E94" s="56"/>
      <c r="F94" s="143">
        <f t="shared" si="107"/>
        <v>0</v>
      </c>
      <c r="G94" s="226"/>
      <c r="H94" s="257"/>
      <c r="I94" s="110">
        <f t="shared" si="108"/>
        <v>0</v>
      </c>
      <c r="J94" s="257"/>
      <c r="K94" s="56"/>
      <c r="L94" s="132">
        <f t="shared" si="109"/>
        <v>0</v>
      </c>
      <c r="M94" s="317"/>
      <c r="N94" s="56"/>
      <c r="O94" s="110">
        <f t="shared" si="110"/>
        <v>0</v>
      </c>
      <c r="P94" s="361"/>
    </row>
    <row r="95" spans="1:16" ht="36" hidden="1" x14ac:dyDescent="0.25">
      <c r="A95" s="108">
        <v>2230</v>
      </c>
      <c r="B95" s="53" t="s">
        <v>81</v>
      </c>
      <c r="C95" s="54">
        <f t="shared" si="98"/>
        <v>0</v>
      </c>
      <c r="D95" s="227">
        <f>SUM(D96:D102)</f>
        <v>0</v>
      </c>
      <c r="E95" s="109">
        <f t="shared" ref="E95:F95" si="111">SUM(E96:E102)</f>
        <v>0</v>
      </c>
      <c r="F95" s="143">
        <f t="shared" si="111"/>
        <v>0</v>
      </c>
      <c r="G95" s="227">
        <f>SUM(G96:G102)</f>
        <v>0</v>
      </c>
      <c r="H95" s="117">
        <f t="shared" ref="H95:I95" si="112">SUM(H96:H102)</f>
        <v>0</v>
      </c>
      <c r="I95" s="110">
        <f t="shared" si="112"/>
        <v>0</v>
      </c>
      <c r="J95" s="117">
        <f>SUM(J96:J102)</f>
        <v>0</v>
      </c>
      <c r="K95" s="109">
        <f t="shared" ref="K95:L95" si="113">SUM(K96:K102)</f>
        <v>0</v>
      </c>
      <c r="L95" s="132">
        <f t="shared" si="113"/>
        <v>0</v>
      </c>
      <c r="M95" s="54">
        <f>SUM(M96:M102)</f>
        <v>0</v>
      </c>
      <c r="N95" s="109">
        <f t="shared" ref="N95:O95" si="114">SUM(N96:N102)</f>
        <v>0</v>
      </c>
      <c r="O95" s="110">
        <f t="shared" si="114"/>
        <v>0</v>
      </c>
      <c r="P95" s="361"/>
    </row>
    <row r="96" spans="1:16" ht="24" hidden="1" x14ac:dyDescent="0.25">
      <c r="A96" s="38">
        <v>2231</v>
      </c>
      <c r="B96" s="53" t="s">
        <v>82</v>
      </c>
      <c r="C96" s="54">
        <f t="shared" si="98"/>
        <v>0</v>
      </c>
      <c r="D96" s="226"/>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382"/>
    </row>
    <row r="97" spans="1:16" ht="24.75" hidden="1" customHeight="1" x14ac:dyDescent="0.25">
      <c r="A97" s="38">
        <v>2232</v>
      </c>
      <c r="B97" s="53" t="s">
        <v>83</v>
      </c>
      <c r="C97" s="54">
        <f t="shared" si="98"/>
        <v>0</v>
      </c>
      <c r="D97" s="226"/>
      <c r="E97" s="56"/>
      <c r="F97" s="143">
        <f t="shared" si="115"/>
        <v>0</v>
      </c>
      <c r="G97" s="226"/>
      <c r="H97" s="257"/>
      <c r="I97" s="110">
        <f t="shared" si="116"/>
        <v>0</v>
      </c>
      <c r="J97" s="257"/>
      <c r="K97" s="56"/>
      <c r="L97" s="132">
        <f t="shared" si="117"/>
        <v>0</v>
      </c>
      <c r="M97" s="317"/>
      <c r="N97" s="56"/>
      <c r="O97" s="110">
        <f t="shared" si="118"/>
        <v>0</v>
      </c>
      <c r="P97" s="361"/>
    </row>
    <row r="98" spans="1:16" ht="24" hidden="1" x14ac:dyDescent="0.25">
      <c r="A98" s="33">
        <v>2233</v>
      </c>
      <c r="B98" s="48" t="s">
        <v>84</v>
      </c>
      <c r="C98" s="49">
        <f t="shared" si="98"/>
        <v>0</v>
      </c>
      <c r="D98" s="225"/>
      <c r="E98" s="51"/>
      <c r="F98" s="281">
        <f t="shared" si="115"/>
        <v>0</v>
      </c>
      <c r="G98" s="225"/>
      <c r="H98" s="256"/>
      <c r="I98" s="116">
        <f t="shared" si="116"/>
        <v>0</v>
      </c>
      <c r="J98" s="256"/>
      <c r="K98" s="51"/>
      <c r="L98" s="136">
        <f t="shared" si="117"/>
        <v>0</v>
      </c>
      <c r="M98" s="316"/>
      <c r="N98" s="51"/>
      <c r="O98" s="116">
        <f t="shared" si="118"/>
        <v>0</v>
      </c>
      <c r="P98" s="383"/>
    </row>
    <row r="99" spans="1:16" ht="36" hidden="1" x14ac:dyDescent="0.25">
      <c r="A99" s="38">
        <v>2234</v>
      </c>
      <c r="B99" s="53" t="s">
        <v>85</v>
      </c>
      <c r="C99" s="54">
        <f t="shared" si="98"/>
        <v>0</v>
      </c>
      <c r="D99" s="226"/>
      <c r="E99" s="56"/>
      <c r="F99" s="143">
        <f t="shared" si="115"/>
        <v>0</v>
      </c>
      <c r="G99" s="226"/>
      <c r="H99" s="257"/>
      <c r="I99" s="110">
        <f t="shared" si="116"/>
        <v>0</v>
      </c>
      <c r="J99" s="257"/>
      <c r="K99" s="56"/>
      <c r="L99" s="132">
        <f t="shared" si="117"/>
        <v>0</v>
      </c>
      <c r="M99" s="317"/>
      <c r="N99" s="56"/>
      <c r="O99" s="110">
        <f t="shared" si="118"/>
        <v>0</v>
      </c>
      <c r="P99" s="361"/>
    </row>
    <row r="100" spans="1:16" ht="24" hidden="1" x14ac:dyDescent="0.25">
      <c r="A100" s="38">
        <v>2235</v>
      </c>
      <c r="B100" s="53" t="s">
        <v>86</v>
      </c>
      <c r="C100" s="54">
        <f t="shared" si="98"/>
        <v>0</v>
      </c>
      <c r="D100" s="226"/>
      <c r="E100" s="56"/>
      <c r="F100" s="143">
        <f t="shared" si="115"/>
        <v>0</v>
      </c>
      <c r="G100" s="226"/>
      <c r="H100" s="257"/>
      <c r="I100" s="110">
        <f t="shared" si="116"/>
        <v>0</v>
      </c>
      <c r="J100" s="257"/>
      <c r="K100" s="56"/>
      <c r="L100" s="132">
        <f t="shared" si="117"/>
        <v>0</v>
      </c>
      <c r="M100" s="317"/>
      <c r="N100" s="56"/>
      <c r="O100" s="110">
        <f t="shared" si="118"/>
        <v>0</v>
      </c>
      <c r="P100" s="361"/>
    </row>
    <row r="101" spans="1:16" hidden="1" x14ac:dyDescent="0.25">
      <c r="A101" s="38">
        <v>2236</v>
      </c>
      <c r="B101" s="53" t="s">
        <v>87</v>
      </c>
      <c r="C101" s="54">
        <f t="shared" si="98"/>
        <v>0</v>
      </c>
      <c r="D101" s="226"/>
      <c r="E101" s="56"/>
      <c r="F101" s="143">
        <f t="shared" si="115"/>
        <v>0</v>
      </c>
      <c r="G101" s="226"/>
      <c r="H101" s="257"/>
      <c r="I101" s="110">
        <f t="shared" si="116"/>
        <v>0</v>
      </c>
      <c r="J101" s="257"/>
      <c r="K101" s="56"/>
      <c r="L101" s="132">
        <f t="shared" si="117"/>
        <v>0</v>
      </c>
      <c r="M101" s="317"/>
      <c r="N101" s="56"/>
      <c r="O101" s="110">
        <f t="shared" si="118"/>
        <v>0</v>
      </c>
      <c r="P101" s="361"/>
    </row>
    <row r="102" spans="1:16" ht="24" hidden="1" x14ac:dyDescent="0.25">
      <c r="A102" s="38">
        <v>2239</v>
      </c>
      <c r="B102" s="53" t="s">
        <v>88</v>
      </c>
      <c r="C102" s="54">
        <f t="shared" si="98"/>
        <v>0</v>
      </c>
      <c r="D102" s="226"/>
      <c r="E102" s="56"/>
      <c r="F102" s="143">
        <f t="shared" si="115"/>
        <v>0</v>
      </c>
      <c r="G102" s="226"/>
      <c r="H102" s="257"/>
      <c r="I102" s="110">
        <f t="shared" si="116"/>
        <v>0</v>
      </c>
      <c r="J102" s="257"/>
      <c r="K102" s="56"/>
      <c r="L102" s="132">
        <f t="shared" si="117"/>
        <v>0</v>
      </c>
      <c r="M102" s="317"/>
      <c r="N102" s="56"/>
      <c r="O102" s="110">
        <f t="shared" si="118"/>
        <v>0</v>
      </c>
      <c r="P102" s="361"/>
    </row>
    <row r="103" spans="1:16" ht="36" hidden="1" x14ac:dyDescent="0.25">
      <c r="A103" s="108">
        <v>2240</v>
      </c>
      <c r="B103" s="53" t="s">
        <v>89</v>
      </c>
      <c r="C103" s="54">
        <f t="shared" si="98"/>
        <v>0</v>
      </c>
      <c r="D103" s="227">
        <f>SUM(D104:D111)</f>
        <v>0</v>
      </c>
      <c r="E103" s="109">
        <f t="shared" ref="E103:F103" si="119">SUM(E104:E111)</f>
        <v>0</v>
      </c>
      <c r="F103" s="143">
        <f t="shared" si="119"/>
        <v>0</v>
      </c>
      <c r="G103" s="227">
        <f>SUM(G104:G111)</f>
        <v>0</v>
      </c>
      <c r="H103" s="117">
        <f t="shared" ref="H103:I103" si="120">SUM(H104:H111)</f>
        <v>0</v>
      </c>
      <c r="I103" s="110">
        <f t="shared" si="120"/>
        <v>0</v>
      </c>
      <c r="J103" s="117">
        <f>SUM(J104:J111)</f>
        <v>0</v>
      </c>
      <c r="K103" s="109">
        <f t="shared" ref="K103:L103" si="121">SUM(K104:K111)</f>
        <v>0</v>
      </c>
      <c r="L103" s="132">
        <f t="shared" si="121"/>
        <v>0</v>
      </c>
      <c r="M103" s="54">
        <f>SUM(M104:M111)</f>
        <v>0</v>
      </c>
      <c r="N103" s="109">
        <f t="shared" ref="N103:O103" si="122">SUM(N104:N111)</f>
        <v>0</v>
      </c>
      <c r="O103" s="110">
        <f t="shared" si="122"/>
        <v>0</v>
      </c>
      <c r="P103" s="361"/>
    </row>
    <row r="104" spans="1:16" hidden="1" x14ac:dyDescent="0.25">
      <c r="A104" s="38">
        <v>2241</v>
      </c>
      <c r="B104" s="53" t="s">
        <v>90</v>
      </c>
      <c r="C104" s="54">
        <f t="shared" si="98"/>
        <v>0</v>
      </c>
      <c r="D104" s="226"/>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361"/>
    </row>
    <row r="105" spans="1:16" ht="24" hidden="1" x14ac:dyDescent="0.25">
      <c r="A105" s="38">
        <v>2242</v>
      </c>
      <c r="B105" s="53" t="s">
        <v>91</v>
      </c>
      <c r="C105" s="54">
        <f t="shared" si="98"/>
        <v>0</v>
      </c>
      <c r="D105" s="226"/>
      <c r="E105" s="56"/>
      <c r="F105" s="143">
        <f t="shared" si="123"/>
        <v>0</v>
      </c>
      <c r="G105" s="226"/>
      <c r="H105" s="257"/>
      <c r="I105" s="110">
        <f t="shared" si="124"/>
        <v>0</v>
      </c>
      <c r="J105" s="257"/>
      <c r="K105" s="56"/>
      <c r="L105" s="132">
        <f t="shared" si="125"/>
        <v>0</v>
      </c>
      <c r="M105" s="317"/>
      <c r="N105" s="56"/>
      <c r="O105" s="110">
        <f t="shared" si="126"/>
        <v>0</v>
      </c>
      <c r="P105" s="361"/>
    </row>
    <row r="106" spans="1:16" ht="24" hidden="1" x14ac:dyDescent="0.25">
      <c r="A106" s="38">
        <v>2243</v>
      </c>
      <c r="B106" s="53" t="s">
        <v>92</v>
      </c>
      <c r="C106" s="54">
        <f t="shared" si="98"/>
        <v>0</v>
      </c>
      <c r="D106" s="226"/>
      <c r="E106" s="56"/>
      <c r="F106" s="143">
        <f t="shared" si="123"/>
        <v>0</v>
      </c>
      <c r="G106" s="226"/>
      <c r="H106" s="257"/>
      <c r="I106" s="110">
        <f t="shared" si="124"/>
        <v>0</v>
      </c>
      <c r="J106" s="257"/>
      <c r="K106" s="56"/>
      <c r="L106" s="132">
        <f t="shared" si="125"/>
        <v>0</v>
      </c>
      <c r="M106" s="317"/>
      <c r="N106" s="56"/>
      <c r="O106" s="110">
        <f t="shared" si="126"/>
        <v>0</v>
      </c>
      <c r="P106" s="361"/>
    </row>
    <row r="107" spans="1:16" hidden="1" x14ac:dyDescent="0.25">
      <c r="A107" s="38">
        <v>2244</v>
      </c>
      <c r="B107" s="53" t="s">
        <v>93</v>
      </c>
      <c r="C107" s="54">
        <f t="shared" si="98"/>
        <v>0</v>
      </c>
      <c r="D107" s="226"/>
      <c r="E107" s="56"/>
      <c r="F107" s="143">
        <f t="shared" si="123"/>
        <v>0</v>
      </c>
      <c r="G107" s="226"/>
      <c r="H107" s="257"/>
      <c r="I107" s="110">
        <f t="shared" si="124"/>
        <v>0</v>
      </c>
      <c r="J107" s="257"/>
      <c r="K107" s="56"/>
      <c r="L107" s="132">
        <f t="shared" si="125"/>
        <v>0</v>
      </c>
      <c r="M107" s="317"/>
      <c r="N107" s="56"/>
      <c r="O107" s="110">
        <f t="shared" si="126"/>
        <v>0</v>
      </c>
      <c r="P107" s="361"/>
    </row>
    <row r="108" spans="1:16" ht="24" hidden="1" x14ac:dyDescent="0.25">
      <c r="A108" s="38">
        <v>2246</v>
      </c>
      <c r="B108" s="53" t="s">
        <v>94</v>
      </c>
      <c r="C108" s="54">
        <f t="shared" si="98"/>
        <v>0</v>
      </c>
      <c r="D108" s="226"/>
      <c r="E108" s="56"/>
      <c r="F108" s="143">
        <f t="shared" si="123"/>
        <v>0</v>
      </c>
      <c r="G108" s="226"/>
      <c r="H108" s="257"/>
      <c r="I108" s="110">
        <f t="shared" si="124"/>
        <v>0</v>
      </c>
      <c r="J108" s="257"/>
      <c r="K108" s="56"/>
      <c r="L108" s="132">
        <f t="shared" si="125"/>
        <v>0</v>
      </c>
      <c r="M108" s="317"/>
      <c r="N108" s="56"/>
      <c r="O108" s="110">
        <f t="shared" si="126"/>
        <v>0</v>
      </c>
      <c r="P108" s="361"/>
    </row>
    <row r="109" spans="1:16" hidden="1" x14ac:dyDescent="0.25">
      <c r="A109" s="38">
        <v>2247</v>
      </c>
      <c r="B109" s="53" t="s">
        <v>95</v>
      </c>
      <c r="C109" s="54">
        <f t="shared" si="98"/>
        <v>0</v>
      </c>
      <c r="D109" s="226"/>
      <c r="E109" s="56"/>
      <c r="F109" s="143">
        <f t="shared" si="123"/>
        <v>0</v>
      </c>
      <c r="G109" s="226"/>
      <c r="H109" s="257"/>
      <c r="I109" s="110">
        <f t="shared" si="124"/>
        <v>0</v>
      </c>
      <c r="J109" s="257"/>
      <c r="K109" s="56"/>
      <c r="L109" s="132">
        <f t="shared" si="125"/>
        <v>0</v>
      </c>
      <c r="M109" s="317"/>
      <c r="N109" s="56"/>
      <c r="O109" s="110">
        <f t="shared" si="126"/>
        <v>0</v>
      </c>
      <c r="P109" s="361"/>
    </row>
    <row r="110" spans="1:16" ht="24" hidden="1" x14ac:dyDescent="0.25">
      <c r="A110" s="38">
        <v>2248</v>
      </c>
      <c r="B110" s="53" t="s">
        <v>300</v>
      </c>
      <c r="C110" s="54">
        <f t="shared" si="98"/>
        <v>0</v>
      </c>
      <c r="D110" s="226"/>
      <c r="E110" s="56"/>
      <c r="F110" s="143">
        <f t="shared" si="123"/>
        <v>0</v>
      </c>
      <c r="G110" s="226"/>
      <c r="H110" s="257"/>
      <c r="I110" s="110">
        <f t="shared" si="124"/>
        <v>0</v>
      </c>
      <c r="J110" s="257"/>
      <c r="K110" s="56"/>
      <c r="L110" s="132">
        <f t="shared" si="125"/>
        <v>0</v>
      </c>
      <c r="M110" s="317"/>
      <c r="N110" s="56"/>
      <c r="O110" s="110">
        <f t="shared" si="126"/>
        <v>0</v>
      </c>
      <c r="P110" s="361"/>
    </row>
    <row r="111" spans="1:16" ht="24" hidden="1" x14ac:dyDescent="0.25">
      <c r="A111" s="38">
        <v>2249</v>
      </c>
      <c r="B111" s="53" t="s">
        <v>96</v>
      </c>
      <c r="C111" s="54">
        <f t="shared" si="98"/>
        <v>0</v>
      </c>
      <c r="D111" s="226"/>
      <c r="E111" s="56"/>
      <c r="F111" s="143">
        <f t="shared" si="123"/>
        <v>0</v>
      </c>
      <c r="G111" s="226"/>
      <c r="H111" s="257"/>
      <c r="I111" s="110">
        <f t="shared" si="124"/>
        <v>0</v>
      </c>
      <c r="J111" s="257"/>
      <c r="K111" s="56"/>
      <c r="L111" s="132">
        <f t="shared" si="125"/>
        <v>0</v>
      </c>
      <c r="M111" s="317"/>
      <c r="N111" s="56"/>
      <c r="O111" s="110">
        <f t="shared" si="126"/>
        <v>0</v>
      </c>
      <c r="P111" s="361"/>
    </row>
    <row r="112" spans="1:16"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361"/>
    </row>
    <row r="113" spans="1:16" hidden="1" x14ac:dyDescent="0.25">
      <c r="A113" s="38">
        <v>2251</v>
      </c>
      <c r="B113" s="53" t="s">
        <v>98</v>
      </c>
      <c r="C113" s="54">
        <f t="shared" si="98"/>
        <v>0</v>
      </c>
      <c r="D113" s="226"/>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361"/>
    </row>
    <row r="114" spans="1:16" ht="24" hidden="1" x14ac:dyDescent="0.25">
      <c r="A114" s="38">
        <v>2252</v>
      </c>
      <c r="B114" s="53" t="s">
        <v>99</v>
      </c>
      <c r="C114" s="54">
        <f t="shared" si="98"/>
        <v>0</v>
      </c>
      <c r="D114" s="226"/>
      <c r="E114" s="56"/>
      <c r="F114" s="143">
        <f t="shared" si="131"/>
        <v>0</v>
      </c>
      <c r="G114" s="226"/>
      <c r="H114" s="257"/>
      <c r="I114" s="110">
        <f t="shared" si="132"/>
        <v>0</v>
      </c>
      <c r="J114" s="257"/>
      <c r="K114" s="56"/>
      <c r="L114" s="132">
        <f t="shared" si="133"/>
        <v>0</v>
      </c>
      <c r="M114" s="317"/>
      <c r="N114" s="56"/>
      <c r="O114" s="110">
        <f t="shared" si="134"/>
        <v>0</v>
      </c>
      <c r="P114" s="361"/>
    </row>
    <row r="115" spans="1:16" ht="24" hidden="1" x14ac:dyDescent="0.25">
      <c r="A115" s="38">
        <v>2259</v>
      </c>
      <c r="B115" s="53" t="s">
        <v>100</v>
      </c>
      <c r="C115" s="54">
        <f t="shared" si="98"/>
        <v>0</v>
      </c>
      <c r="D115" s="226"/>
      <c r="E115" s="56"/>
      <c r="F115" s="143">
        <f t="shared" si="131"/>
        <v>0</v>
      </c>
      <c r="G115" s="226"/>
      <c r="H115" s="257"/>
      <c r="I115" s="110">
        <f t="shared" si="132"/>
        <v>0</v>
      </c>
      <c r="J115" s="257"/>
      <c r="K115" s="56"/>
      <c r="L115" s="132">
        <f t="shared" si="133"/>
        <v>0</v>
      </c>
      <c r="M115" s="317"/>
      <c r="N115" s="56"/>
      <c r="O115" s="110">
        <f t="shared" si="134"/>
        <v>0</v>
      </c>
      <c r="P115" s="361"/>
    </row>
    <row r="116" spans="1:16" x14ac:dyDescent="0.25">
      <c r="A116" s="108">
        <v>2260</v>
      </c>
      <c r="B116" s="53" t="s">
        <v>101</v>
      </c>
      <c r="C116" s="54">
        <f t="shared" si="98"/>
        <v>33848</v>
      </c>
      <c r="D116" s="227">
        <f>SUM(D117:D121)</f>
        <v>23262</v>
      </c>
      <c r="E116" s="445">
        <f t="shared" ref="E116:F116" si="135">SUM(E117:E121)</f>
        <v>2600</v>
      </c>
      <c r="F116" s="401">
        <f t="shared" si="135"/>
        <v>25862</v>
      </c>
      <c r="G116" s="227">
        <f>SUM(G117:G121)</f>
        <v>7986</v>
      </c>
      <c r="H116" s="132">
        <f t="shared" ref="H116:I116" si="136">SUM(H117:H121)</f>
        <v>0</v>
      </c>
      <c r="I116" s="401">
        <f t="shared" si="136"/>
        <v>7986</v>
      </c>
      <c r="J116" s="117">
        <f>SUM(J117:J121)</f>
        <v>0</v>
      </c>
      <c r="K116" s="445">
        <f t="shared" ref="K116:L116" si="137">SUM(K117:K121)</f>
        <v>0</v>
      </c>
      <c r="L116" s="401">
        <f t="shared" si="137"/>
        <v>0</v>
      </c>
      <c r="M116" s="54">
        <f>SUM(M117:M121)</f>
        <v>0</v>
      </c>
      <c r="N116" s="109">
        <f t="shared" ref="N116:O116" si="138">SUM(N117:N121)</f>
        <v>0</v>
      </c>
      <c r="O116" s="110">
        <f t="shared" si="138"/>
        <v>0</v>
      </c>
      <c r="P116" s="361"/>
    </row>
    <row r="117" spans="1:16" x14ac:dyDescent="0.25">
      <c r="A117" s="38">
        <v>2261</v>
      </c>
      <c r="B117" s="53" t="s">
        <v>102</v>
      </c>
      <c r="C117" s="54">
        <f t="shared" si="98"/>
        <v>11248</v>
      </c>
      <c r="D117" s="226">
        <v>3262</v>
      </c>
      <c r="E117" s="444"/>
      <c r="F117" s="401">
        <f t="shared" ref="F117:F121" si="139">D117+E117</f>
        <v>3262</v>
      </c>
      <c r="G117" s="226">
        <v>7986</v>
      </c>
      <c r="H117" s="580"/>
      <c r="I117" s="401">
        <f t="shared" ref="I117:I121" si="140">G117+H117</f>
        <v>7986</v>
      </c>
      <c r="J117" s="257"/>
      <c r="K117" s="444"/>
      <c r="L117" s="401">
        <f t="shared" ref="L117:L121" si="141">J117+K117</f>
        <v>0</v>
      </c>
      <c r="M117" s="317"/>
      <c r="N117" s="56"/>
      <c r="O117" s="110">
        <f t="shared" ref="O117:O121" si="142">M117+N117</f>
        <v>0</v>
      </c>
      <c r="P117" s="361"/>
    </row>
    <row r="118" spans="1:16" ht="48.75" customHeight="1" x14ac:dyDescent="0.25">
      <c r="A118" s="38">
        <v>2262</v>
      </c>
      <c r="B118" s="53" t="s">
        <v>103</v>
      </c>
      <c r="C118" s="54">
        <f t="shared" si="98"/>
        <v>22600</v>
      </c>
      <c r="D118" s="226">
        <v>20000</v>
      </c>
      <c r="E118" s="444">
        <v>2600</v>
      </c>
      <c r="F118" s="401">
        <f t="shared" si="139"/>
        <v>22600</v>
      </c>
      <c r="G118" s="226"/>
      <c r="H118" s="580"/>
      <c r="I118" s="401">
        <f t="shared" si="140"/>
        <v>0</v>
      </c>
      <c r="J118" s="257"/>
      <c r="K118" s="444"/>
      <c r="L118" s="401">
        <f t="shared" si="141"/>
        <v>0</v>
      </c>
      <c r="M118" s="317"/>
      <c r="N118" s="56"/>
      <c r="O118" s="110">
        <f t="shared" si="142"/>
        <v>0</v>
      </c>
      <c r="P118" s="382" t="s">
        <v>511</v>
      </c>
    </row>
    <row r="119" spans="1:16" hidden="1" x14ac:dyDescent="0.25">
      <c r="A119" s="38">
        <v>2263</v>
      </c>
      <c r="B119" s="53" t="s">
        <v>104</v>
      </c>
      <c r="C119" s="54">
        <f t="shared" si="98"/>
        <v>0</v>
      </c>
      <c r="D119" s="226"/>
      <c r="E119" s="56"/>
      <c r="F119" s="143">
        <f t="shared" si="139"/>
        <v>0</v>
      </c>
      <c r="G119" s="226"/>
      <c r="H119" s="257"/>
      <c r="I119" s="110">
        <f t="shared" si="140"/>
        <v>0</v>
      </c>
      <c r="J119" s="257"/>
      <c r="K119" s="56"/>
      <c r="L119" s="132">
        <f t="shared" si="141"/>
        <v>0</v>
      </c>
      <c r="M119" s="317"/>
      <c r="N119" s="56"/>
      <c r="O119" s="110">
        <f t="shared" si="142"/>
        <v>0</v>
      </c>
      <c r="P119" s="361"/>
    </row>
    <row r="120" spans="1:16" ht="24" hidden="1" x14ac:dyDescent="0.25">
      <c r="A120" s="38">
        <v>2264</v>
      </c>
      <c r="B120" s="53" t="s">
        <v>105</v>
      </c>
      <c r="C120" s="54">
        <f t="shared" si="98"/>
        <v>0</v>
      </c>
      <c r="D120" s="226"/>
      <c r="E120" s="56"/>
      <c r="F120" s="143">
        <f t="shared" si="139"/>
        <v>0</v>
      </c>
      <c r="G120" s="226"/>
      <c r="H120" s="257"/>
      <c r="I120" s="110">
        <f t="shared" si="140"/>
        <v>0</v>
      </c>
      <c r="J120" s="257"/>
      <c r="K120" s="56"/>
      <c r="L120" s="132">
        <f t="shared" si="141"/>
        <v>0</v>
      </c>
      <c r="M120" s="317"/>
      <c r="N120" s="56"/>
      <c r="O120" s="110">
        <f t="shared" si="142"/>
        <v>0</v>
      </c>
      <c r="P120" s="382"/>
    </row>
    <row r="121" spans="1:16" hidden="1" x14ac:dyDescent="0.25">
      <c r="A121" s="38">
        <v>2269</v>
      </c>
      <c r="B121" s="53" t="s">
        <v>106</v>
      </c>
      <c r="C121" s="54">
        <f t="shared" si="98"/>
        <v>0</v>
      </c>
      <c r="D121" s="226"/>
      <c r="E121" s="56"/>
      <c r="F121" s="143">
        <f t="shared" si="139"/>
        <v>0</v>
      </c>
      <c r="G121" s="226"/>
      <c r="H121" s="257"/>
      <c r="I121" s="110">
        <f t="shared" si="140"/>
        <v>0</v>
      </c>
      <c r="J121" s="257"/>
      <c r="K121" s="56"/>
      <c r="L121" s="132">
        <f t="shared" si="141"/>
        <v>0</v>
      </c>
      <c r="M121" s="317"/>
      <c r="N121" s="56"/>
      <c r="O121" s="110">
        <f t="shared" si="142"/>
        <v>0</v>
      </c>
      <c r="P121" s="361"/>
    </row>
    <row r="122" spans="1:16" x14ac:dyDescent="0.25">
      <c r="A122" s="108">
        <v>2270</v>
      </c>
      <c r="B122" s="53" t="s">
        <v>107</v>
      </c>
      <c r="C122" s="54">
        <f t="shared" si="98"/>
        <v>2800</v>
      </c>
      <c r="D122" s="227">
        <f>SUM(D123:D127)</f>
        <v>5400</v>
      </c>
      <c r="E122" s="445">
        <f t="shared" ref="E122:F122" si="143">SUM(E123:E127)</f>
        <v>-2600</v>
      </c>
      <c r="F122" s="401">
        <f t="shared" si="143"/>
        <v>2800</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361"/>
    </row>
    <row r="123" spans="1:16" hidden="1" x14ac:dyDescent="0.25">
      <c r="A123" s="38">
        <v>2272</v>
      </c>
      <c r="B123" s="142" t="s">
        <v>108</v>
      </c>
      <c r="C123" s="54">
        <f t="shared" si="98"/>
        <v>0</v>
      </c>
      <c r="D123" s="226"/>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361"/>
    </row>
    <row r="124" spans="1:16" ht="24" hidden="1" x14ac:dyDescent="0.25">
      <c r="A124" s="38">
        <v>2274</v>
      </c>
      <c r="B124" s="182" t="s">
        <v>290</v>
      </c>
      <c r="C124" s="54">
        <f t="shared" si="98"/>
        <v>0</v>
      </c>
      <c r="D124" s="226"/>
      <c r="E124" s="56"/>
      <c r="F124" s="143">
        <f t="shared" si="147"/>
        <v>0</v>
      </c>
      <c r="G124" s="226"/>
      <c r="H124" s="257"/>
      <c r="I124" s="110">
        <f t="shared" si="148"/>
        <v>0</v>
      </c>
      <c r="J124" s="257"/>
      <c r="K124" s="56"/>
      <c r="L124" s="132">
        <f t="shared" si="149"/>
        <v>0</v>
      </c>
      <c r="M124" s="317"/>
      <c r="N124" s="56"/>
      <c r="O124" s="110">
        <f t="shared" si="150"/>
        <v>0</v>
      </c>
      <c r="P124" s="361"/>
    </row>
    <row r="125" spans="1:16" ht="24" x14ac:dyDescent="0.25">
      <c r="A125" s="38">
        <v>2275</v>
      </c>
      <c r="B125" s="53" t="s">
        <v>109</v>
      </c>
      <c r="C125" s="54">
        <f t="shared" si="98"/>
        <v>2000</v>
      </c>
      <c r="D125" s="226">
        <v>4600</v>
      </c>
      <c r="E125" s="444">
        <v>-2600</v>
      </c>
      <c r="F125" s="401">
        <f t="shared" si="147"/>
        <v>2000</v>
      </c>
      <c r="G125" s="226"/>
      <c r="H125" s="580"/>
      <c r="I125" s="401">
        <f t="shared" si="148"/>
        <v>0</v>
      </c>
      <c r="J125" s="257"/>
      <c r="K125" s="444"/>
      <c r="L125" s="401">
        <f t="shared" si="149"/>
        <v>0</v>
      </c>
      <c r="M125" s="317"/>
      <c r="N125" s="56"/>
      <c r="O125" s="110">
        <f t="shared" si="150"/>
        <v>0</v>
      </c>
      <c r="P125" s="382" t="s">
        <v>512</v>
      </c>
    </row>
    <row r="126" spans="1:16" ht="36" hidden="1" x14ac:dyDescent="0.25">
      <c r="A126" s="38">
        <v>2276</v>
      </c>
      <c r="B126" s="53" t="s">
        <v>110</v>
      </c>
      <c r="C126" s="54">
        <f t="shared" si="98"/>
        <v>0</v>
      </c>
      <c r="D126" s="226"/>
      <c r="E126" s="56"/>
      <c r="F126" s="143">
        <f t="shared" si="147"/>
        <v>0</v>
      </c>
      <c r="G126" s="226"/>
      <c r="H126" s="257"/>
      <c r="I126" s="110">
        <f t="shared" si="148"/>
        <v>0</v>
      </c>
      <c r="J126" s="257"/>
      <c r="K126" s="56"/>
      <c r="L126" s="132">
        <f t="shared" si="149"/>
        <v>0</v>
      </c>
      <c r="M126" s="317"/>
      <c r="N126" s="56"/>
      <c r="O126" s="110">
        <f t="shared" si="150"/>
        <v>0</v>
      </c>
      <c r="P126" s="361"/>
    </row>
    <row r="127" spans="1:16" ht="24" x14ac:dyDescent="0.25">
      <c r="A127" s="38">
        <v>2279</v>
      </c>
      <c r="B127" s="53" t="s">
        <v>111</v>
      </c>
      <c r="C127" s="54">
        <f t="shared" si="98"/>
        <v>800</v>
      </c>
      <c r="D127" s="226">
        <v>800</v>
      </c>
      <c r="E127" s="444"/>
      <c r="F127" s="401">
        <f t="shared" si="147"/>
        <v>800</v>
      </c>
      <c r="G127" s="226"/>
      <c r="H127" s="580"/>
      <c r="I127" s="401">
        <f t="shared" si="148"/>
        <v>0</v>
      </c>
      <c r="J127" s="257"/>
      <c r="K127" s="444"/>
      <c r="L127" s="401">
        <f t="shared" si="149"/>
        <v>0</v>
      </c>
      <c r="M127" s="317"/>
      <c r="N127" s="56"/>
      <c r="O127" s="110">
        <f t="shared" si="150"/>
        <v>0</v>
      </c>
      <c r="P127" s="382"/>
    </row>
    <row r="128" spans="1:16"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361"/>
    </row>
    <row r="129" spans="1:16" ht="24" hidden="1" x14ac:dyDescent="0.25">
      <c r="A129" s="38">
        <v>2283</v>
      </c>
      <c r="B129" s="53" t="s">
        <v>112</v>
      </c>
      <c r="C129" s="54">
        <f t="shared" si="98"/>
        <v>0</v>
      </c>
      <c r="D129" s="226"/>
      <c r="E129" s="56"/>
      <c r="F129" s="143">
        <f>D129+E129</f>
        <v>0</v>
      </c>
      <c r="G129" s="226"/>
      <c r="H129" s="257"/>
      <c r="I129" s="110">
        <f>G129+H129</f>
        <v>0</v>
      </c>
      <c r="J129" s="257"/>
      <c r="K129" s="56"/>
      <c r="L129" s="132">
        <f>J129+K129</f>
        <v>0</v>
      </c>
      <c r="M129" s="317"/>
      <c r="N129" s="56"/>
      <c r="O129" s="110">
        <f>M129+N129</f>
        <v>0</v>
      </c>
      <c r="P129" s="361"/>
    </row>
    <row r="130" spans="1:16" ht="38.25" customHeight="1" x14ac:dyDescent="0.25">
      <c r="A130" s="41">
        <v>2300</v>
      </c>
      <c r="B130" s="101" t="s">
        <v>113</v>
      </c>
      <c r="C130" s="42">
        <f t="shared" si="98"/>
        <v>49701</v>
      </c>
      <c r="D130" s="224">
        <f>SUM(D131,D136,D140,D141,D144,D151,D159,D160,D163)</f>
        <v>26677</v>
      </c>
      <c r="E130" s="439">
        <f t="shared" ref="E130:F130" si="152">SUM(E131,E136,E140,E141,E144,E151,E159,E160,E163)</f>
        <v>0</v>
      </c>
      <c r="F130" s="406">
        <f t="shared" si="152"/>
        <v>26677</v>
      </c>
      <c r="G130" s="224">
        <f>SUM(G131,G136,G140,G141,G144,G151,G159,G160,G163)</f>
        <v>23024</v>
      </c>
      <c r="H130" s="122">
        <f t="shared" ref="H130:I130" si="153">SUM(H131,H136,H140,H141,H144,H151,H159,H160,H163)</f>
        <v>0</v>
      </c>
      <c r="I130" s="406">
        <f t="shared" si="153"/>
        <v>23024</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632"/>
    </row>
    <row r="131" spans="1:16" ht="24" hidden="1" x14ac:dyDescent="0.25">
      <c r="A131" s="565">
        <v>2310</v>
      </c>
      <c r="B131" s="48" t="s">
        <v>114</v>
      </c>
      <c r="C131" s="49">
        <f t="shared" si="98"/>
        <v>0</v>
      </c>
      <c r="D131" s="229">
        <f t="shared" ref="D131:O131" si="156">SUM(D132:D135)</f>
        <v>0</v>
      </c>
      <c r="E131" s="115">
        <f t="shared" si="156"/>
        <v>0</v>
      </c>
      <c r="F131" s="281">
        <f t="shared" si="156"/>
        <v>0</v>
      </c>
      <c r="G131" s="229">
        <f t="shared" si="156"/>
        <v>0</v>
      </c>
      <c r="H131" s="259">
        <f t="shared" si="156"/>
        <v>0</v>
      </c>
      <c r="I131" s="116">
        <f t="shared" si="156"/>
        <v>0</v>
      </c>
      <c r="J131" s="259">
        <f t="shared" si="156"/>
        <v>0</v>
      </c>
      <c r="K131" s="115">
        <f t="shared" si="156"/>
        <v>0</v>
      </c>
      <c r="L131" s="136">
        <f t="shared" si="156"/>
        <v>0</v>
      </c>
      <c r="M131" s="49">
        <f t="shared" si="156"/>
        <v>0</v>
      </c>
      <c r="N131" s="115">
        <f t="shared" si="156"/>
        <v>0</v>
      </c>
      <c r="O131" s="116">
        <f t="shared" si="156"/>
        <v>0</v>
      </c>
      <c r="P131" s="383"/>
    </row>
    <row r="132" spans="1:16" hidden="1" x14ac:dyDescent="0.25">
      <c r="A132" s="38">
        <v>2311</v>
      </c>
      <c r="B132" s="53" t="s">
        <v>115</v>
      </c>
      <c r="C132" s="54">
        <f t="shared" si="98"/>
        <v>0</v>
      </c>
      <c r="D132" s="226"/>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361"/>
    </row>
    <row r="133" spans="1:16" hidden="1" x14ac:dyDescent="0.25">
      <c r="A133" s="38">
        <v>2312</v>
      </c>
      <c r="B133" s="53" t="s">
        <v>116</v>
      </c>
      <c r="C133" s="54">
        <f t="shared" si="98"/>
        <v>0</v>
      </c>
      <c r="D133" s="226"/>
      <c r="E133" s="56"/>
      <c r="F133" s="143">
        <f t="shared" si="157"/>
        <v>0</v>
      </c>
      <c r="G133" s="226"/>
      <c r="H133" s="257"/>
      <c r="I133" s="110">
        <f t="shared" si="158"/>
        <v>0</v>
      </c>
      <c r="J133" s="257"/>
      <c r="K133" s="56"/>
      <c r="L133" s="132">
        <f t="shared" si="159"/>
        <v>0</v>
      </c>
      <c r="M133" s="317"/>
      <c r="N133" s="56"/>
      <c r="O133" s="110">
        <f t="shared" si="160"/>
        <v>0</v>
      </c>
      <c r="P133" s="382"/>
    </row>
    <row r="134" spans="1:16" hidden="1" x14ac:dyDescent="0.25">
      <c r="A134" s="38">
        <v>2313</v>
      </c>
      <c r="B134" s="53" t="s">
        <v>117</v>
      </c>
      <c r="C134" s="54">
        <f t="shared" si="98"/>
        <v>0</v>
      </c>
      <c r="D134" s="226"/>
      <c r="E134" s="56"/>
      <c r="F134" s="143">
        <f t="shared" si="157"/>
        <v>0</v>
      </c>
      <c r="G134" s="226"/>
      <c r="H134" s="257"/>
      <c r="I134" s="110">
        <f t="shared" si="158"/>
        <v>0</v>
      </c>
      <c r="J134" s="257"/>
      <c r="K134" s="56"/>
      <c r="L134" s="132">
        <f t="shared" si="159"/>
        <v>0</v>
      </c>
      <c r="M134" s="317"/>
      <c r="N134" s="56"/>
      <c r="O134" s="110">
        <f t="shared" si="160"/>
        <v>0</v>
      </c>
      <c r="P134" s="361"/>
    </row>
    <row r="135" spans="1:16" ht="36" hidden="1" customHeight="1" x14ac:dyDescent="0.25">
      <c r="A135" s="38">
        <v>2314</v>
      </c>
      <c r="B135" s="53" t="s">
        <v>291</v>
      </c>
      <c r="C135" s="54">
        <f t="shared" si="98"/>
        <v>0</v>
      </c>
      <c r="D135" s="226"/>
      <c r="E135" s="56"/>
      <c r="F135" s="143">
        <f t="shared" si="157"/>
        <v>0</v>
      </c>
      <c r="G135" s="226"/>
      <c r="H135" s="257"/>
      <c r="I135" s="110">
        <f t="shared" si="158"/>
        <v>0</v>
      </c>
      <c r="J135" s="257"/>
      <c r="K135" s="56"/>
      <c r="L135" s="132">
        <f t="shared" si="159"/>
        <v>0</v>
      </c>
      <c r="M135" s="317"/>
      <c r="N135" s="56"/>
      <c r="O135" s="110">
        <f t="shared" si="160"/>
        <v>0</v>
      </c>
      <c r="P135" s="382"/>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361"/>
    </row>
    <row r="137" spans="1:16" hidden="1" x14ac:dyDescent="0.25">
      <c r="A137" s="38">
        <v>2321</v>
      </c>
      <c r="B137" s="53" t="s">
        <v>119</v>
      </c>
      <c r="C137" s="54">
        <f t="shared" si="98"/>
        <v>0</v>
      </c>
      <c r="D137" s="226"/>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361"/>
    </row>
    <row r="138" spans="1:16" hidden="1" x14ac:dyDescent="0.25">
      <c r="A138" s="38">
        <v>2322</v>
      </c>
      <c r="B138" s="53" t="s">
        <v>120</v>
      </c>
      <c r="C138" s="54">
        <f t="shared" si="98"/>
        <v>0</v>
      </c>
      <c r="D138" s="226"/>
      <c r="E138" s="56"/>
      <c r="F138" s="143">
        <f t="shared" si="165"/>
        <v>0</v>
      </c>
      <c r="G138" s="226"/>
      <c r="H138" s="257"/>
      <c r="I138" s="110">
        <f t="shared" si="166"/>
        <v>0</v>
      </c>
      <c r="J138" s="257"/>
      <c r="K138" s="56"/>
      <c r="L138" s="132">
        <f t="shared" si="167"/>
        <v>0</v>
      </c>
      <c r="M138" s="317"/>
      <c r="N138" s="56"/>
      <c r="O138" s="110">
        <f t="shared" si="168"/>
        <v>0</v>
      </c>
      <c r="P138" s="361"/>
    </row>
    <row r="139" spans="1:16" ht="10.5" hidden="1" customHeight="1" x14ac:dyDescent="0.25">
      <c r="A139" s="38">
        <v>2329</v>
      </c>
      <c r="B139" s="53" t="s">
        <v>121</v>
      </c>
      <c r="C139" s="54">
        <f t="shared" si="98"/>
        <v>0</v>
      </c>
      <c r="D139" s="226"/>
      <c r="E139" s="56"/>
      <c r="F139" s="143">
        <f t="shared" si="165"/>
        <v>0</v>
      </c>
      <c r="G139" s="226"/>
      <c r="H139" s="257"/>
      <c r="I139" s="110">
        <f t="shared" si="166"/>
        <v>0</v>
      </c>
      <c r="J139" s="257"/>
      <c r="K139" s="56"/>
      <c r="L139" s="132">
        <f t="shared" si="167"/>
        <v>0</v>
      </c>
      <c r="M139" s="317"/>
      <c r="N139" s="56"/>
      <c r="O139" s="110">
        <f t="shared" si="168"/>
        <v>0</v>
      </c>
      <c r="P139" s="361"/>
    </row>
    <row r="140" spans="1:16" hidden="1" x14ac:dyDescent="0.25">
      <c r="A140" s="108">
        <v>2330</v>
      </c>
      <c r="B140" s="53" t="s">
        <v>122</v>
      </c>
      <c r="C140" s="54">
        <f t="shared" si="98"/>
        <v>0</v>
      </c>
      <c r="D140" s="226"/>
      <c r="E140" s="56"/>
      <c r="F140" s="143">
        <f t="shared" si="165"/>
        <v>0</v>
      </c>
      <c r="G140" s="226"/>
      <c r="H140" s="257"/>
      <c r="I140" s="110">
        <f t="shared" si="166"/>
        <v>0</v>
      </c>
      <c r="J140" s="257"/>
      <c r="K140" s="56"/>
      <c r="L140" s="132">
        <f t="shared" si="167"/>
        <v>0</v>
      </c>
      <c r="M140" s="317"/>
      <c r="N140" s="56"/>
      <c r="O140" s="110">
        <f t="shared" si="168"/>
        <v>0</v>
      </c>
      <c r="P140" s="361"/>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361"/>
    </row>
    <row r="142" spans="1:16" hidden="1" x14ac:dyDescent="0.25">
      <c r="A142" s="38">
        <v>2341</v>
      </c>
      <c r="B142" s="53" t="s">
        <v>123</v>
      </c>
      <c r="C142" s="54">
        <f t="shared" si="98"/>
        <v>0</v>
      </c>
      <c r="D142" s="226"/>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361"/>
    </row>
    <row r="143" spans="1:16" ht="24" hidden="1" x14ac:dyDescent="0.25">
      <c r="A143" s="38">
        <v>2344</v>
      </c>
      <c r="B143" s="53" t="s">
        <v>124</v>
      </c>
      <c r="C143" s="54">
        <f t="shared" si="98"/>
        <v>0</v>
      </c>
      <c r="D143" s="226"/>
      <c r="E143" s="56"/>
      <c r="F143" s="143">
        <f t="shared" si="173"/>
        <v>0</v>
      </c>
      <c r="G143" s="226"/>
      <c r="H143" s="257"/>
      <c r="I143" s="110">
        <f t="shared" si="174"/>
        <v>0</v>
      </c>
      <c r="J143" s="257"/>
      <c r="K143" s="56"/>
      <c r="L143" s="132">
        <f t="shared" si="175"/>
        <v>0</v>
      </c>
      <c r="M143" s="317"/>
      <c r="N143" s="56"/>
      <c r="O143" s="110">
        <f t="shared" si="176"/>
        <v>0</v>
      </c>
      <c r="P143" s="361"/>
    </row>
    <row r="144" spans="1:16"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382"/>
    </row>
    <row r="145" spans="1:16" hidden="1" x14ac:dyDescent="0.25">
      <c r="A145" s="33">
        <v>2351</v>
      </c>
      <c r="B145" s="48" t="s">
        <v>126</v>
      </c>
      <c r="C145" s="49">
        <f t="shared" si="98"/>
        <v>0</v>
      </c>
      <c r="D145" s="225"/>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383"/>
    </row>
    <row r="146" spans="1:16" hidden="1" x14ac:dyDescent="0.25">
      <c r="A146" s="38">
        <v>2352</v>
      </c>
      <c r="B146" s="53" t="s">
        <v>127</v>
      </c>
      <c r="C146" s="54">
        <f t="shared" si="98"/>
        <v>0</v>
      </c>
      <c r="D146" s="226"/>
      <c r="E146" s="56"/>
      <c r="F146" s="143">
        <f t="shared" si="181"/>
        <v>0</v>
      </c>
      <c r="G146" s="226"/>
      <c r="H146" s="257"/>
      <c r="I146" s="110">
        <f t="shared" si="182"/>
        <v>0</v>
      </c>
      <c r="J146" s="257"/>
      <c r="K146" s="56"/>
      <c r="L146" s="132">
        <f t="shared" si="183"/>
        <v>0</v>
      </c>
      <c r="M146" s="317"/>
      <c r="N146" s="56"/>
      <c r="O146" s="110">
        <f t="shared" si="184"/>
        <v>0</v>
      </c>
      <c r="P146" s="361"/>
    </row>
    <row r="147" spans="1:16" ht="24" hidden="1" x14ac:dyDescent="0.25">
      <c r="A147" s="38">
        <v>2353</v>
      </c>
      <c r="B147" s="53" t="s">
        <v>128</v>
      </c>
      <c r="C147" s="54">
        <f t="shared" si="98"/>
        <v>0</v>
      </c>
      <c r="D147" s="226"/>
      <c r="E147" s="56"/>
      <c r="F147" s="143">
        <f t="shared" si="181"/>
        <v>0</v>
      </c>
      <c r="G147" s="226"/>
      <c r="H147" s="257"/>
      <c r="I147" s="110">
        <f t="shared" si="182"/>
        <v>0</v>
      </c>
      <c r="J147" s="257"/>
      <c r="K147" s="56"/>
      <c r="L147" s="132">
        <f t="shared" si="183"/>
        <v>0</v>
      </c>
      <c r="M147" s="317"/>
      <c r="N147" s="56"/>
      <c r="O147" s="110">
        <f t="shared" si="184"/>
        <v>0</v>
      </c>
      <c r="P147" s="361"/>
    </row>
    <row r="148" spans="1:16" ht="24" hidden="1" x14ac:dyDescent="0.25">
      <c r="A148" s="38">
        <v>2354</v>
      </c>
      <c r="B148" s="53" t="s">
        <v>129</v>
      </c>
      <c r="C148" s="54">
        <f t="shared" si="98"/>
        <v>0</v>
      </c>
      <c r="D148" s="226"/>
      <c r="E148" s="56"/>
      <c r="F148" s="143">
        <f t="shared" si="181"/>
        <v>0</v>
      </c>
      <c r="G148" s="226"/>
      <c r="H148" s="257"/>
      <c r="I148" s="110">
        <f t="shared" si="182"/>
        <v>0</v>
      </c>
      <c r="J148" s="257"/>
      <c r="K148" s="56"/>
      <c r="L148" s="132">
        <f t="shared" si="183"/>
        <v>0</v>
      </c>
      <c r="M148" s="317"/>
      <c r="N148" s="56"/>
      <c r="O148" s="110">
        <f t="shared" si="184"/>
        <v>0</v>
      </c>
      <c r="P148" s="361"/>
    </row>
    <row r="149" spans="1:16" ht="24" hidden="1" x14ac:dyDescent="0.25">
      <c r="A149" s="38">
        <v>2355</v>
      </c>
      <c r="B149" s="53" t="s">
        <v>130</v>
      </c>
      <c r="C149" s="54">
        <f t="shared" ref="C149:C212" si="185">F149+I149+L149+O149</f>
        <v>0</v>
      </c>
      <c r="D149" s="226"/>
      <c r="E149" s="56"/>
      <c r="F149" s="143">
        <f t="shared" si="181"/>
        <v>0</v>
      </c>
      <c r="G149" s="226"/>
      <c r="H149" s="257"/>
      <c r="I149" s="110">
        <f t="shared" si="182"/>
        <v>0</v>
      </c>
      <c r="J149" s="257"/>
      <c r="K149" s="56"/>
      <c r="L149" s="132">
        <f t="shared" si="183"/>
        <v>0</v>
      </c>
      <c r="M149" s="317"/>
      <c r="N149" s="56"/>
      <c r="O149" s="110">
        <f t="shared" si="184"/>
        <v>0</v>
      </c>
      <c r="P149" s="361"/>
    </row>
    <row r="150" spans="1:16" ht="24" hidden="1" x14ac:dyDescent="0.25">
      <c r="A150" s="38">
        <v>2359</v>
      </c>
      <c r="B150" s="53" t="s">
        <v>131</v>
      </c>
      <c r="C150" s="54">
        <f t="shared" si="185"/>
        <v>0</v>
      </c>
      <c r="D150" s="226"/>
      <c r="E150" s="56"/>
      <c r="F150" s="143">
        <f t="shared" si="181"/>
        <v>0</v>
      </c>
      <c r="G150" s="226"/>
      <c r="H150" s="257"/>
      <c r="I150" s="110">
        <f t="shared" si="182"/>
        <v>0</v>
      </c>
      <c r="J150" s="257"/>
      <c r="K150" s="56"/>
      <c r="L150" s="132">
        <f t="shared" si="183"/>
        <v>0</v>
      </c>
      <c r="M150" s="317"/>
      <c r="N150" s="56"/>
      <c r="O150" s="110">
        <f t="shared" si="184"/>
        <v>0</v>
      </c>
      <c r="P150" s="361"/>
    </row>
    <row r="151" spans="1:16" ht="24.75" customHeight="1" x14ac:dyDescent="0.25">
      <c r="A151" s="108">
        <v>2360</v>
      </c>
      <c r="B151" s="53" t="s">
        <v>132</v>
      </c>
      <c r="C151" s="54">
        <f t="shared" si="185"/>
        <v>48201</v>
      </c>
      <c r="D151" s="227">
        <f>SUM(D152:D158)</f>
        <v>25177</v>
      </c>
      <c r="E151" s="445">
        <f t="shared" ref="E151:F151" si="186">SUM(E152:E158)</f>
        <v>0</v>
      </c>
      <c r="F151" s="401">
        <f t="shared" si="186"/>
        <v>25177</v>
      </c>
      <c r="G151" s="227">
        <f>SUM(G152:G158)</f>
        <v>23024</v>
      </c>
      <c r="H151" s="132">
        <f t="shared" ref="H151:I151" si="187">SUM(H152:H158)</f>
        <v>0</v>
      </c>
      <c r="I151" s="401">
        <f t="shared" si="187"/>
        <v>23024</v>
      </c>
      <c r="J151" s="117">
        <f>SUM(J152:J158)</f>
        <v>0</v>
      </c>
      <c r="K151" s="445">
        <f t="shared" ref="K151:L151" si="188">SUM(K152:K158)</f>
        <v>0</v>
      </c>
      <c r="L151" s="401">
        <f t="shared" si="188"/>
        <v>0</v>
      </c>
      <c r="M151" s="54">
        <f>SUM(M152:M158)</f>
        <v>0</v>
      </c>
      <c r="N151" s="109">
        <f t="shared" ref="N151:O151" si="189">SUM(N152:N158)</f>
        <v>0</v>
      </c>
      <c r="O151" s="110">
        <f t="shared" si="189"/>
        <v>0</v>
      </c>
      <c r="P151" s="361"/>
    </row>
    <row r="152" spans="1:16" hidden="1" x14ac:dyDescent="0.25">
      <c r="A152" s="37">
        <v>2361</v>
      </c>
      <c r="B152" s="53" t="s">
        <v>133</v>
      </c>
      <c r="C152" s="54">
        <f t="shared" si="185"/>
        <v>0</v>
      </c>
      <c r="D152" s="226">
        <v>0</v>
      </c>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361"/>
    </row>
    <row r="153" spans="1:16" ht="24" hidden="1" x14ac:dyDescent="0.25">
      <c r="A153" s="37">
        <v>2362</v>
      </c>
      <c r="B153" s="53" t="s">
        <v>134</v>
      </c>
      <c r="C153" s="54">
        <f t="shared" si="185"/>
        <v>0</v>
      </c>
      <c r="D153" s="226"/>
      <c r="E153" s="56"/>
      <c r="F153" s="143">
        <f t="shared" si="190"/>
        <v>0</v>
      </c>
      <c r="G153" s="226"/>
      <c r="H153" s="257"/>
      <c r="I153" s="110">
        <f t="shared" si="191"/>
        <v>0</v>
      </c>
      <c r="J153" s="257"/>
      <c r="K153" s="56"/>
      <c r="L153" s="132">
        <f t="shared" si="192"/>
        <v>0</v>
      </c>
      <c r="M153" s="317"/>
      <c r="N153" s="56"/>
      <c r="O153" s="110">
        <f t="shared" si="193"/>
        <v>0</v>
      </c>
      <c r="P153" s="361"/>
    </row>
    <row r="154" spans="1:16" x14ac:dyDescent="0.25">
      <c r="A154" s="37">
        <v>2363</v>
      </c>
      <c r="B154" s="53" t="s">
        <v>135</v>
      </c>
      <c r="C154" s="54">
        <f t="shared" si="185"/>
        <v>43551</v>
      </c>
      <c r="D154" s="226">
        <v>20527</v>
      </c>
      <c r="E154" s="444"/>
      <c r="F154" s="401">
        <f t="shared" si="190"/>
        <v>20527</v>
      </c>
      <c r="G154" s="226">
        <v>23024</v>
      </c>
      <c r="H154" s="580"/>
      <c r="I154" s="401">
        <f t="shared" si="191"/>
        <v>23024</v>
      </c>
      <c r="J154" s="257"/>
      <c r="K154" s="444"/>
      <c r="L154" s="401">
        <f t="shared" si="192"/>
        <v>0</v>
      </c>
      <c r="M154" s="317"/>
      <c r="N154" s="56"/>
      <c r="O154" s="110">
        <f t="shared" si="193"/>
        <v>0</v>
      </c>
      <c r="P154" s="361"/>
    </row>
    <row r="155" spans="1:16" ht="49.5" customHeight="1" x14ac:dyDescent="0.25">
      <c r="A155" s="37">
        <v>2364</v>
      </c>
      <c r="B155" s="53" t="s">
        <v>136</v>
      </c>
      <c r="C155" s="54">
        <f t="shared" si="185"/>
        <v>4650</v>
      </c>
      <c r="D155" s="226">
        <v>4650</v>
      </c>
      <c r="E155" s="444"/>
      <c r="F155" s="401">
        <f t="shared" si="190"/>
        <v>4650</v>
      </c>
      <c r="G155" s="226"/>
      <c r="H155" s="580"/>
      <c r="I155" s="401">
        <f t="shared" si="191"/>
        <v>0</v>
      </c>
      <c r="J155" s="257"/>
      <c r="K155" s="444"/>
      <c r="L155" s="401">
        <f t="shared" si="192"/>
        <v>0</v>
      </c>
      <c r="M155" s="317"/>
      <c r="N155" s="56"/>
      <c r="O155" s="110">
        <f t="shared" si="193"/>
        <v>0</v>
      </c>
      <c r="P155" s="361"/>
    </row>
    <row r="156" spans="1:16" ht="12.75" hidden="1" customHeight="1" x14ac:dyDescent="0.25">
      <c r="A156" s="37">
        <v>2365</v>
      </c>
      <c r="B156" s="53" t="s">
        <v>137</v>
      </c>
      <c r="C156" s="54">
        <f t="shared" si="185"/>
        <v>0</v>
      </c>
      <c r="D156" s="226"/>
      <c r="E156" s="56"/>
      <c r="F156" s="143">
        <f t="shared" si="190"/>
        <v>0</v>
      </c>
      <c r="G156" s="226"/>
      <c r="H156" s="257"/>
      <c r="I156" s="110">
        <f t="shared" si="191"/>
        <v>0</v>
      </c>
      <c r="J156" s="257"/>
      <c r="K156" s="56"/>
      <c r="L156" s="132">
        <f t="shared" si="192"/>
        <v>0</v>
      </c>
      <c r="M156" s="317"/>
      <c r="N156" s="56"/>
      <c r="O156" s="110">
        <f t="shared" si="193"/>
        <v>0</v>
      </c>
      <c r="P156" s="361"/>
    </row>
    <row r="157" spans="1:16" ht="36" hidden="1" x14ac:dyDescent="0.25">
      <c r="A157" s="37">
        <v>2366</v>
      </c>
      <c r="B157" s="53" t="s">
        <v>138</v>
      </c>
      <c r="C157" s="54">
        <f t="shared" si="185"/>
        <v>0</v>
      </c>
      <c r="D157" s="226"/>
      <c r="E157" s="56"/>
      <c r="F157" s="143">
        <f t="shared" si="190"/>
        <v>0</v>
      </c>
      <c r="G157" s="226"/>
      <c r="H157" s="257"/>
      <c r="I157" s="110">
        <f t="shared" si="191"/>
        <v>0</v>
      </c>
      <c r="J157" s="257"/>
      <c r="K157" s="56"/>
      <c r="L157" s="132">
        <f t="shared" si="192"/>
        <v>0</v>
      </c>
      <c r="M157" s="317"/>
      <c r="N157" s="56"/>
      <c r="O157" s="110">
        <f t="shared" si="193"/>
        <v>0</v>
      </c>
      <c r="P157" s="361"/>
    </row>
    <row r="158" spans="1:16" ht="48" hidden="1" x14ac:dyDescent="0.25">
      <c r="A158" s="37">
        <v>2369</v>
      </c>
      <c r="B158" s="53" t="s">
        <v>139</v>
      </c>
      <c r="C158" s="54">
        <f t="shared" si="185"/>
        <v>0</v>
      </c>
      <c r="D158" s="226"/>
      <c r="E158" s="56"/>
      <c r="F158" s="143">
        <f t="shared" si="190"/>
        <v>0</v>
      </c>
      <c r="G158" s="226"/>
      <c r="H158" s="257"/>
      <c r="I158" s="110">
        <f t="shared" si="191"/>
        <v>0</v>
      </c>
      <c r="J158" s="257"/>
      <c r="K158" s="56"/>
      <c r="L158" s="132">
        <f t="shared" si="192"/>
        <v>0</v>
      </c>
      <c r="M158" s="317"/>
      <c r="N158" s="56"/>
      <c r="O158" s="110">
        <f t="shared" si="193"/>
        <v>0</v>
      </c>
      <c r="P158" s="361"/>
    </row>
    <row r="159" spans="1:16" hidden="1" x14ac:dyDescent="0.25">
      <c r="A159" s="103">
        <v>2370</v>
      </c>
      <c r="B159" s="74" t="s">
        <v>140</v>
      </c>
      <c r="C159" s="80">
        <f t="shared" si="185"/>
        <v>0</v>
      </c>
      <c r="D159" s="228"/>
      <c r="E159" s="111"/>
      <c r="F159" s="280">
        <f t="shared" si="190"/>
        <v>0</v>
      </c>
      <c r="G159" s="228"/>
      <c r="H159" s="258"/>
      <c r="I159" s="105">
        <f t="shared" si="191"/>
        <v>0</v>
      </c>
      <c r="J159" s="258"/>
      <c r="K159" s="111"/>
      <c r="L159" s="133">
        <f t="shared" si="192"/>
        <v>0</v>
      </c>
      <c r="M159" s="318"/>
      <c r="N159" s="111"/>
      <c r="O159" s="105">
        <f t="shared" si="193"/>
        <v>0</v>
      </c>
      <c r="P159" s="38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382"/>
    </row>
    <row r="161" spans="1:16" hidden="1" x14ac:dyDescent="0.25">
      <c r="A161" s="32">
        <v>2381</v>
      </c>
      <c r="B161" s="48" t="s">
        <v>142</v>
      </c>
      <c r="C161" s="49">
        <f t="shared" si="185"/>
        <v>0</v>
      </c>
      <c r="D161" s="225"/>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383"/>
    </row>
    <row r="162" spans="1:16" ht="24" hidden="1" x14ac:dyDescent="0.25">
      <c r="A162" s="37">
        <v>2389</v>
      </c>
      <c r="B162" s="53" t="s">
        <v>143</v>
      </c>
      <c r="C162" s="54">
        <f t="shared" si="185"/>
        <v>0</v>
      </c>
      <c r="D162" s="226"/>
      <c r="E162" s="56"/>
      <c r="F162" s="143">
        <f t="shared" si="198"/>
        <v>0</v>
      </c>
      <c r="G162" s="226"/>
      <c r="H162" s="257"/>
      <c r="I162" s="110">
        <f t="shared" si="199"/>
        <v>0</v>
      </c>
      <c r="J162" s="257"/>
      <c r="K162" s="56"/>
      <c r="L162" s="132">
        <f t="shared" si="200"/>
        <v>0</v>
      </c>
      <c r="M162" s="317"/>
      <c r="N162" s="56"/>
      <c r="O162" s="110">
        <f t="shared" si="201"/>
        <v>0</v>
      </c>
      <c r="P162" s="361"/>
    </row>
    <row r="163" spans="1:16" x14ac:dyDescent="0.25">
      <c r="A163" s="103">
        <v>2390</v>
      </c>
      <c r="B163" s="74" t="s">
        <v>144</v>
      </c>
      <c r="C163" s="80">
        <f t="shared" si="185"/>
        <v>1500</v>
      </c>
      <c r="D163" s="228">
        <v>1500</v>
      </c>
      <c r="E163" s="446"/>
      <c r="F163" s="441">
        <f t="shared" si="198"/>
        <v>1500</v>
      </c>
      <c r="G163" s="228"/>
      <c r="H163" s="582"/>
      <c r="I163" s="441">
        <f t="shared" si="199"/>
        <v>0</v>
      </c>
      <c r="J163" s="258"/>
      <c r="K163" s="446"/>
      <c r="L163" s="441">
        <f t="shared" si="200"/>
        <v>0</v>
      </c>
      <c r="M163" s="318"/>
      <c r="N163" s="111"/>
      <c r="O163" s="105">
        <f t="shared" si="201"/>
        <v>0</v>
      </c>
      <c r="P163" s="382"/>
    </row>
    <row r="164" spans="1:16" hidden="1" x14ac:dyDescent="0.25">
      <c r="A164" s="41">
        <v>2400</v>
      </c>
      <c r="B164" s="101" t="s">
        <v>145</v>
      </c>
      <c r="C164" s="42">
        <f t="shared" si="185"/>
        <v>0</v>
      </c>
      <c r="D164" s="230"/>
      <c r="E164" s="118"/>
      <c r="F164" s="279">
        <f t="shared" si="198"/>
        <v>0</v>
      </c>
      <c r="G164" s="230"/>
      <c r="H164" s="260"/>
      <c r="I164" s="113">
        <f t="shared" si="199"/>
        <v>0</v>
      </c>
      <c r="J164" s="260"/>
      <c r="K164" s="118"/>
      <c r="L164" s="122">
        <f t="shared" si="200"/>
        <v>0</v>
      </c>
      <c r="M164" s="319"/>
      <c r="N164" s="118"/>
      <c r="O164" s="113">
        <f t="shared" si="201"/>
        <v>0</v>
      </c>
      <c r="P164" s="632"/>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634"/>
    </row>
    <row r="166" spans="1:16"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607"/>
    </row>
    <row r="167" spans="1:16" ht="24" hidden="1" x14ac:dyDescent="0.25">
      <c r="A167" s="38">
        <v>2512</v>
      </c>
      <c r="B167" s="53" t="s">
        <v>148</v>
      </c>
      <c r="C167" s="54">
        <f t="shared" si="185"/>
        <v>0</v>
      </c>
      <c r="D167" s="226"/>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361"/>
    </row>
    <row r="168" spans="1:16" ht="36" hidden="1" x14ac:dyDescent="0.25">
      <c r="A168" s="38">
        <v>2513</v>
      </c>
      <c r="B168" s="53" t="s">
        <v>149</v>
      </c>
      <c r="C168" s="54">
        <f t="shared" si="185"/>
        <v>0</v>
      </c>
      <c r="D168" s="226"/>
      <c r="E168" s="56"/>
      <c r="F168" s="143">
        <f t="shared" si="204"/>
        <v>0</v>
      </c>
      <c r="G168" s="226"/>
      <c r="H168" s="257"/>
      <c r="I168" s="110">
        <f t="shared" si="205"/>
        <v>0</v>
      </c>
      <c r="J168" s="257"/>
      <c r="K168" s="56"/>
      <c r="L168" s="132">
        <f t="shared" si="206"/>
        <v>0</v>
      </c>
      <c r="M168" s="317"/>
      <c r="N168" s="56"/>
      <c r="O168" s="110">
        <f t="shared" si="207"/>
        <v>0</v>
      </c>
      <c r="P168" s="361"/>
    </row>
    <row r="169" spans="1:16" ht="24" hidden="1" x14ac:dyDescent="0.25">
      <c r="A169" s="38">
        <v>2515</v>
      </c>
      <c r="B169" s="53" t="s">
        <v>150</v>
      </c>
      <c r="C169" s="54">
        <f t="shared" si="185"/>
        <v>0</v>
      </c>
      <c r="D169" s="226"/>
      <c r="E169" s="56"/>
      <c r="F169" s="143">
        <f t="shared" si="204"/>
        <v>0</v>
      </c>
      <c r="G169" s="226"/>
      <c r="H169" s="257"/>
      <c r="I169" s="110">
        <f t="shared" si="205"/>
        <v>0</v>
      </c>
      <c r="J169" s="257"/>
      <c r="K169" s="56"/>
      <c r="L169" s="132">
        <f t="shared" si="206"/>
        <v>0</v>
      </c>
      <c r="M169" s="317"/>
      <c r="N169" s="56"/>
      <c r="O169" s="110">
        <f t="shared" si="207"/>
        <v>0</v>
      </c>
      <c r="P169" s="361"/>
    </row>
    <row r="170" spans="1:16" ht="24" hidden="1" x14ac:dyDescent="0.25">
      <c r="A170" s="38">
        <v>2519</v>
      </c>
      <c r="B170" s="53" t="s">
        <v>151</v>
      </c>
      <c r="C170" s="54">
        <f t="shared" si="185"/>
        <v>0</v>
      </c>
      <c r="D170" s="226"/>
      <c r="E170" s="56"/>
      <c r="F170" s="143">
        <f t="shared" si="204"/>
        <v>0</v>
      </c>
      <c r="G170" s="226"/>
      <c r="H170" s="257"/>
      <c r="I170" s="110">
        <f t="shared" si="205"/>
        <v>0</v>
      </c>
      <c r="J170" s="257"/>
      <c r="K170" s="56"/>
      <c r="L170" s="132">
        <f t="shared" si="206"/>
        <v>0</v>
      </c>
      <c r="M170" s="317"/>
      <c r="N170" s="56"/>
      <c r="O170" s="110">
        <f t="shared" si="207"/>
        <v>0</v>
      </c>
      <c r="P170" s="361"/>
    </row>
    <row r="171" spans="1:16" ht="24" hidden="1" x14ac:dyDescent="0.25">
      <c r="A171" s="108">
        <v>2520</v>
      </c>
      <c r="B171" s="53" t="s">
        <v>152</v>
      </c>
      <c r="C171" s="54">
        <f t="shared" si="185"/>
        <v>0</v>
      </c>
      <c r="D171" s="226"/>
      <c r="E171" s="56"/>
      <c r="F171" s="143">
        <f t="shared" si="204"/>
        <v>0</v>
      </c>
      <c r="G171" s="226"/>
      <c r="H171" s="257"/>
      <c r="I171" s="110">
        <f t="shared" si="205"/>
        <v>0</v>
      </c>
      <c r="J171" s="257"/>
      <c r="K171" s="56"/>
      <c r="L171" s="132">
        <f t="shared" si="206"/>
        <v>0</v>
      </c>
      <c r="M171" s="317"/>
      <c r="N171" s="56"/>
      <c r="O171" s="110">
        <f t="shared" si="207"/>
        <v>0</v>
      </c>
      <c r="P171" s="361"/>
    </row>
    <row r="172" spans="1:16" s="120" customFormat="1" ht="36" hidden="1" customHeight="1" x14ac:dyDescent="0.25">
      <c r="A172" s="17">
        <v>2800</v>
      </c>
      <c r="B172" s="48" t="s">
        <v>153</v>
      </c>
      <c r="C172" s="49">
        <f t="shared" si="185"/>
        <v>0</v>
      </c>
      <c r="D172" s="210"/>
      <c r="E172" s="35"/>
      <c r="F172" s="346">
        <f t="shared" si="204"/>
        <v>0</v>
      </c>
      <c r="G172" s="210"/>
      <c r="H172" s="244"/>
      <c r="I172" s="348">
        <f t="shared" si="205"/>
        <v>0</v>
      </c>
      <c r="J172" s="244"/>
      <c r="K172" s="35"/>
      <c r="L172" s="195">
        <f t="shared" si="206"/>
        <v>0</v>
      </c>
      <c r="M172" s="308"/>
      <c r="N172" s="35"/>
      <c r="O172" s="348">
        <f t="shared" si="207"/>
        <v>0</v>
      </c>
      <c r="P172" s="635"/>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631"/>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634"/>
    </row>
    <row r="175" spans="1:16" ht="36" hidden="1" x14ac:dyDescent="0.25">
      <c r="A175" s="565">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383"/>
    </row>
    <row r="176" spans="1:16" ht="24" hidden="1" x14ac:dyDescent="0.25">
      <c r="A176" s="38">
        <v>3261</v>
      </c>
      <c r="B176" s="53" t="s">
        <v>157</v>
      </c>
      <c r="C176" s="54">
        <f t="shared" si="185"/>
        <v>0</v>
      </c>
      <c r="D176" s="226"/>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361"/>
    </row>
    <row r="177" spans="1:16" ht="36" hidden="1" x14ac:dyDescent="0.25">
      <c r="A177" s="38">
        <v>3262</v>
      </c>
      <c r="B177" s="53" t="s">
        <v>158</v>
      </c>
      <c r="C177" s="54">
        <f t="shared" si="185"/>
        <v>0</v>
      </c>
      <c r="D177" s="226"/>
      <c r="E177" s="56"/>
      <c r="F177" s="143">
        <f t="shared" si="217"/>
        <v>0</v>
      </c>
      <c r="G177" s="226"/>
      <c r="H177" s="257"/>
      <c r="I177" s="110">
        <f t="shared" si="218"/>
        <v>0</v>
      </c>
      <c r="J177" s="257"/>
      <c r="K177" s="56"/>
      <c r="L177" s="132">
        <f t="shared" si="219"/>
        <v>0</v>
      </c>
      <c r="M177" s="317"/>
      <c r="N177" s="56"/>
      <c r="O177" s="110">
        <f t="shared" si="220"/>
        <v>0</v>
      </c>
      <c r="P177" s="361"/>
    </row>
    <row r="178" spans="1:16" ht="24" hidden="1" x14ac:dyDescent="0.25">
      <c r="A178" s="38">
        <v>3263</v>
      </c>
      <c r="B178" s="53" t="s">
        <v>159</v>
      </c>
      <c r="C178" s="54">
        <f t="shared" si="185"/>
        <v>0</v>
      </c>
      <c r="D178" s="226"/>
      <c r="E178" s="56"/>
      <c r="F178" s="143">
        <f t="shared" si="217"/>
        <v>0</v>
      </c>
      <c r="G178" s="226"/>
      <c r="H178" s="257"/>
      <c r="I178" s="110">
        <f t="shared" si="218"/>
        <v>0</v>
      </c>
      <c r="J178" s="257"/>
      <c r="K178" s="56"/>
      <c r="L178" s="132">
        <f t="shared" si="219"/>
        <v>0</v>
      </c>
      <c r="M178" s="317"/>
      <c r="N178" s="56"/>
      <c r="O178" s="110">
        <f t="shared" si="220"/>
        <v>0</v>
      </c>
      <c r="P178" s="361"/>
    </row>
    <row r="179" spans="1:16"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636"/>
    </row>
    <row r="180" spans="1:16" ht="72" hidden="1" x14ac:dyDescent="0.25">
      <c r="A180" s="38">
        <v>3291</v>
      </c>
      <c r="B180" s="53" t="s">
        <v>160</v>
      </c>
      <c r="C180" s="54">
        <f t="shared" si="185"/>
        <v>0</v>
      </c>
      <c r="D180" s="226"/>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361"/>
    </row>
    <row r="181" spans="1:16" ht="72" hidden="1" x14ac:dyDescent="0.25">
      <c r="A181" s="38">
        <v>3292</v>
      </c>
      <c r="B181" s="53" t="s">
        <v>161</v>
      </c>
      <c r="C181" s="54">
        <f t="shared" si="185"/>
        <v>0</v>
      </c>
      <c r="D181" s="226"/>
      <c r="E181" s="56"/>
      <c r="F181" s="143">
        <f t="shared" si="222"/>
        <v>0</v>
      </c>
      <c r="G181" s="226"/>
      <c r="H181" s="257"/>
      <c r="I181" s="110">
        <f t="shared" si="223"/>
        <v>0</v>
      </c>
      <c r="J181" s="257"/>
      <c r="K181" s="56"/>
      <c r="L181" s="132">
        <f t="shared" si="224"/>
        <v>0</v>
      </c>
      <c r="M181" s="317"/>
      <c r="N181" s="56"/>
      <c r="O181" s="110">
        <f t="shared" si="225"/>
        <v>0</v>
      </c>
      <c r="P181" s="361"/>
    </row>
    <row r="182" spans="1:16" ht="72" hidden="1" x14ac:dyDescent="0.25">
      <c r="A182" s="38">
        <v>3293</v>
      </c>
      <c r="B182" s="53" t="s">
        <v>162</v>
      </c>
      <c r="C182" s="54">
        <f t="shared" si="185"/>
        <v>0</v>
      </c>
      <c r="D182" s="226"/>
      <c r="E182" s="56"/>
      <c r="F182" s="143">
        <f t="shared" si="222"/>
        <v>0</v>
      </c>
      <c r="G182" s="226"/>
      <c r="H182" s="257"/>
      <c r="I182" s="110">
        <f t="shared" si="223"/>
        <v>0</v>
      </c>
      <c r="J182" s="257"/>
      <c r="K182" s="56"/>
      <c r="L182" s="132">
        <f t="shared" si="224"/>
        <v>0</v>
      </c>
      <c r="M182" s="317"/>
      <c r="N182" s="56"/>
      <c r="O182" s="110">
        <f t="shared" si="225"/>
        <v>0</v>
      </c>
      <c r="P182" s="361"/>
    </row>
    <row r="183" spans="1:16" ht="60" hidden="1" x14ac:dyDescent="0.25">
      <c r="A183" s="124">
        <v>3294</v>
      </c>
      <c r="B183" s="53" t="s">
        <v>163</v>
      </c>
      <c r="C183" s="123">
        <f t="shared" si="185"/>
        <v>0</v>
      </c>
      <c r="D183" s="231"/>
      <c r="E183" s="125"/>
      <c r="F183" s="138">
        <f t="shared" si="222"/>
        <v>0</v>
      </c>
      <c r="G183" s="231"/>
      <c r="H183" s="261"/>
      <c r="I183" s="303">
        <f t="shared" si="223"/>
        <v>0</v>
      </c>
      <c r="J183" s="261"/>
      <c r="K183" s="125"/>
      <c r="L183" s="137">
        <f t="shared" si="224"/>
        <v>0</v>
      </c>
      <c r="M183" s="320"/>
      <c r="N183" s="125"/>
      <c r="O183" s="303">
        <f t="shared" si="225"/>
        <v>0</v>
      </c>
      <c r="P183" s="636"/>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634"/>
    </row>
    <row r="185" spans="1:16" ht="48" hidden="1" x14ac:dyDescent="0.25">
      <c r="A185" s="73">
        <v>3310</v>
      </c>
      <c r="B185" s="74" t="s">
        <v>165</v>
      </c>
      <c r="C185" s="80">
        <f t="shared" si="185"/>
        <v>0</v>
      </c>
      <c r="D185" s="228"/>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382"/>
    </row>
    <row r="186" spans="1:16" ht="48.75" hidden="1" customHeight="1" x14ac:dyDescent="0.25">
      <c r="A186" s="33">
        <v>3320</v>
      </c>
      <c r="B186" s="48" t="s">
        <v>166</v>
      </c>
      <c r="C186" s="49">
        <f t="shared" si="185"/>
        <v>0</v>
      </c>
      <c r="D186" s="225"/>
      <c r="E186" s="51"/>
      <c r="F186" s="281">
        <f t="shared" si="227"/>
        <v>0</v>
      </c>
      <c r="G186" s="225"/>
      <c r="H186" s="256"/>
      <c r="I186" s="116">
        <f t="shared" si="228"/>
        <v>0</v>
      </c>
      <c r="J186" s="256"/>
      <c r="K186" s="51"/>
      <c r="L186" s="136">
        <f t="shared" si="229"/>
        <v>0</v>
      </c>
      <c r="M186" s="316"/>
      <c r="N186" s="51"/>
      <c r="O186" s="116">
        <f t="shared" si="230"/>
        <v>0</v>
      </c>
      <c r="P186" s="383"/>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631"/>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632"/>
    </row>
    <row r="189" spans="1:16" ht="36" hidden="1" x14ac:dyDescent="0.25">
      <c r="A189" s="565">
        <v>4240</v>
      </c>
      <c r="B189" s="48" t="s">
        <v>169</v>
      </c>
      <c r="C189" s="49">
        <f t="shared" si="185"/>
        <v>0</v>
      </c>
      <c r="D189" s="225"/>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383"/>
    </row>
    <row r="190" spans="1:16" ht="24" hidden="1" x14ac:dyDescent="0.25">
      <c r="A190" s="108">
        <v>4250</v>
      </c>
      <c r="B190" s="53" t="s">
        <v>170</v>
      </c>
      <c r="C190" s="54">
        <f t="shared" si="185"/>
        <v>0</v>
      </c>
      <c r="D190" s="226"/>
      <c r="E190" s="56"/>
      <c r="F190" s="143">
        <f t="shared" si="239"/>
        <v>0</v>
      </c>
      <c r="G190" s="226"/>
      <c r="H190" s="257"/>
      <c r="I190" s="110">
        <f t="shared" si="240"/>
        <v>0</v>
      </c>
      <c r="J190" s="257"/>
      <c r="K190" s="56"/>
      <c r="L190" s="132">
        <f t="shared" si="241"/>
        <v>0</v>
      </c>
      <c r="M190" s="317"/>
      <c r="N190" s="56"/>
      <c r="O190" s="110">
        <f t="shared" si="242"/>
        <v>0</v>
      </c>
      <c r="P190" s="361"/>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632"/>
    </row>
    <row r="192" spans="1:16"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383"/>
    </row>
    <row r="193" spans="1:16" ht="36" hidden="1" x14ac:dyDescent="0.25">
      <c r="A193" s="38">
        <v>4311</v>
      </c>
      <c r="B193" s="53" t="s">
        <v>173</v>
      </c>
      <c r="C193" s="54">
        <f t="shared" si="185"/>
        <v>0</v>
      </c>
      <c r="D193" s="226"/>
      <c r="E193" s="56"/>
      <c r="F193" s="143">
        <f>D193+E193</f>
        <v>0</v>
      </c>
      <c r="G193" s="226"/>
      <c r="H193" s="257"/>
      <c r="I193" s="110">
        <f>G193+H193</f>
        <v>0</v>
      </c>
      <c r="J193" s="257"/>
      <c r="K193" s="56"/>
      <c r="L193" s="132">
        <f>J193+K193</f>
        <v>0</v>
      </c>
      <c r="M193" s="317"/>
      <c r="N193" s="56"/>
      <c r="O193" s="110">
        <f>M193+N193</f>
        <v>0</v>
      </c>
      <c r="P193" s="361"/>
    </row>
    <row r="194" spans="1:16" s="21" customFormat="1" ht="24" x14ac:dyDescent="0.25">
      <c r="A194" s="131"/>
      <c r="B194" s="17" t="s">
        <v>174</v>
      </c>
      <c r="C194" s="94">
        <f t="shared" si="185"/>
        <v>8000</v>
      </c>
      <c r="D194" s="222">
        <f>SUM(D195,D230,D269)</f>
        <v>8000</v>
      </c>
      <c r="E194" s="435">
        <f t="shared" ref="E194:F194" si="251">SUM(E195,E230,E269)</f>
        <v>0</v>
      </c>
      <c r="F194" s="436">
        <f t="shared" si="251"/>
        <v>8000</v>
      </c>
      <c r="G194" s="222">
        <f>SUM(G195,G230,G269)</f>
        <v>0</v>
      </c>
      <c r="H194" s="202">
        <f t="shared" ref="H194:I194" si="252">SUM(H195,H230,H269)</f>
        <v>0</v>
      </c>
      <c r="I194" s="436">
        <f t="shared" si="252"/>
        <v>0</v>
      </c>
      <c r="J194" s="254">
        <f>SUM(J195,J230,J269)</f>
        <v>0</v>
      </c>
      <c r="K194" s="435">
        <f t="shared" ref="K194:L194" si="253">SUM(K195,K230,K269)</f>
        <v>0</v>
      </c>
      <c r="L194" s="436">
        <f t="shared" si="253"/>
        <v>0</v>
      </c>
      <c r="M194" s="321">
        <f>SUM(M195,M230,M269)</f>
        <v>0</v>
      </c>
      <c r="N194" s="299">
        <f t="shared" ref="N194:O194" si="254">SUM(N195,N230,N269)</f>
        <v>0</v>
      </c>
      <c r="O194" s="304">
        <f t="shared" si="254"/>
        <v>0</v>
      </c>
      <c r="P194" s="637"/>
    </row>
    <row r="195" spans="1:16" x14ac:dyDescent="0.25">
      <c r="A195" s="97">
        <v>5000</v>
      </c>
      <c r="B195" s="97" t="s">
        <v>175</v>
      </c>
      <c r="C195" s="98">
        <f t="shared" si="185"/>
        <v>8000</v>
      </c>
      <c r="D195" s="223">
        <f>D196+D204</f>
        <v>8000</v>
      </c>
      <c r="E195" s="437">
        <f t="shared" ref="E195:F195" si="255">E196+E204</f>
        <v>0</v>
      </c>
      <c r="F195" s="438">
        <f t="shared" si="255"/>
        <v>8000</v>
      </c>
      <c r="G195" s="223">
        <f>G196+G204</f>
        <v>0</v>
      </c>
      <c r="H195" s="134">
        <f t="shared" ref="H195:I195" si="256">H196+H204</f>
        <v>0</v>
      </c>
      <c r="I195" s="438">
        <f t="shared" si="256"/>
        <v>0</v>
      </c>
      <c r="J195" s="255">
        <f>J196+J204</f>
        <v>0</v>
      </c>
      <c r="K195" s="437">
        <f t="shared" ref="K195:L195" si="257">K196+K204</f>
        <v>0</v>
      </c>
      <c r="L195" s="438">
        <f t="shared" si="257"/>
        <v>0</v>
      </c>
      <c r="M195" s="98">
        <f>M196+M204</f>
        <v>0</v>
      </c>
      <c r="N195" s="99">
        <f t="shared" ref="N195:O195" si="258">N196+N204</f>
        <v>0</v>
      </c>
      <c r="O195" s="100">
        <f t="shared" si="258"/>
        <v>0</v>
      </c>
      <c r="P195" s="631"/>
    </row>
    <row r="196" spans="1:16"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632"/>
    </row>
    <row r="197" spans="1:16" hidden="1" x14ac:dyDescent="0.25">
      <c r="A197" s="565">
        <v>5110</v>
      </c>
      <c r="B197" s="48" t="s">
        <v>177</v>
      </c>
      <c r="C197" s="49">
        <f t="shared" si="185"/>
        <v>0</v>
      </c>
      <c r="D197" s="225"/>
      <c r="E197" s="51"/>
      <c r="F197" s="281">
        <f>D197+E197</f>
        <v>0</v>
      </c>
      <c r="G197" s="225"/>
      <c r="H197" s="256"/>
      <c r="I197" s="116">
        <f>G197+H197</f>
        <v>0</v>
      </c>
      <c r="J197" s="256"/>
      <c r="K197" s="51"/>
      <c r="L197" s="136">
        <f>J197+K197</f>
        <v>0</v>
      </c>
      <c r="M197" s="316"/>
      <c r="N197" s="51"/>
      <c r="O197" s="116">
        <f>M197+N197</f>
        <v>0</v>
      </c>
      <c r="P197" s="383"/>
    </row>
    <row r="198" spans="1:16"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361"/>
    </row>
    <row r="199" spans="1:16" hidden="1" x14ac:dyDescent="0.25">
      <c r="A199" s="38">
        <v>5121</v>
      </c>
      <c r="B199" s="53" t="s">
        <v>179</v>
      </c>
      <c r="C199" s="54">
        <f t="shared" si="185"/>
        <v>0</v>
      </c>
      <c r="D199" s="226"/>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361"/>
    </row>
    <row r="200" spans="1:16" ht="24" hidden="1" x14ac:dyDescent="0.25">
      <c r="A200" s="38">
        <v>5129</v>
      </c>
      <c r="B200" s="53" t="s">
        <v>180</v>
      </c>
      <c r="C200" s="54">
        <f t="shared" si="185"/>
        <v>0</v>
      </c>
      <c r="D200" s="226"/>
      <c r="E200" s="56"/>
      <c r="F200" s="143">
        <f t="shared" si="267"/>
        <v>0</v>
      </c>
      <c r="G200" s="226"/>
      <c r="H200" s="257"/>
      <c r="I200" s="110">
        <f t="shared" si="268"/>
        <v>0</v>
      </c>
      <c r="J200" s="257"/>
      <c r="K200" s="56"/>
      <c r="L200" s="132">
        <f t="shared" si="269"/>
        <v>0</v>
      </c>
      <c r="M200" s="317"/>
      <c r="N200" s="56"/>
      <c r="O200" s="110">
        <f t="shared" si="270"/>
        <v>0</v>
      </c>
      <c r="P200" s="361"/>
    </row>
    <row r="201" spans="1:16" hidden="1" x14ac:dyDescent="0.25">
      <c r="A201" s="108">
        <v>5130</v>
      </c>
      <c r="B201" s="53" t="s">
        <v>181</v>
      </c>
      <c r="C201" s="54">
        <f t="shared" si="185"/>
        <v>0</v>
      </c>
      <c r="D201" s="226"/>
      <c r="E201" s="56"/>
      <c r="F201" s="143">
        <f t="shared" si="267"/>
        <v>0</v>
      </c>
      <c r="G201" s="226"/>
      <c r="H201" s="257"/>
      <c r="I201" s="110">
        <f t="shared" si="268"/>
        <v>0</v>
      </c>
      <c r="J201" s="257"/>
      <c r="K201" s="56"/>
      <c r="L201" s="132">
        <f t="shared" si="269"/>
        <v>0</v>
      </c>
      <c r="M201" s="317"/>
      <c r="N201" s="56"/>
      <c r="O201" s="110">
        <f t="shared" si="270"/>
        <v>0</v>
      </c>
      <c r="P201" s="361"/>
    </row>
    <row r="202" spans="1:16" hidden="1" x14ac:dyDescent="0.25">
      <c r="A202" s="108">
        <v>5140</v>
      </c>
      <c r="B202" s="53" t="s">
        <v>182</v>
      </c>
      <c r="C202" s="54">
        <f t="shared" si="185"/>
        <v>0</v>
      </c>
      <c r="D202" s="226"/>
      <c r="E202" s="56"/>
      <c r="F202" s="143">
        <f t="shared" si="267"/>
        <v>0</v>
      </c>
      <c r="G202" s="226"/>
      <c r="H202" s="257"/>
      <c r="I202" s="110">
        <f t="shared" si="268"/>
        <v>0</v>
      </c>
      <c r="J202" s="257"/>
      <c r="K202" s="56"/>
      <c r="L202" s="132">
        <f t="shared" si="269"/>
        <v>0</v>
      </c>
      <c r="M202" s="317"/>
      <c r="N202" s="56"/>
      <c r="O202" s="110">
        <f t="shared" si="270"/>
        <v>0</v>
      </c>
      <c r="P202" s="361"/>
    </row>
    <row r="203" spans="1:16" ht="24" hidden="1" x14ac:dyDescent="0.25">
      <c r="A203" s="108">
        <v>5170</v>
      </c>
      <c r="B203" s="53" t="s">
        <v>183</v>
      </c>
      <c r="C203" s="54">
        <f t="shared" si="185"/>
        <v>0</v>
      </c>
      <c r="D203" s="226"/>
      <c r="E203" s="56"/>
      <c r="F203" s="143">
        <f t="shared" si="267"/>
        <v>0</v>
      </c>
      <c r="G203" s="226"/>
      <c r="H203" s="257"/>
      <c r="I203" s="110">
        <f t="shared" si="268"/>
        <v>0</v>
      </c>
      <c r="J203" s="257"/>
      <c r="K203" s="56"/>
      <c r="L203" s="132">
        <f t="shared" si="269"/>
        <v>0</v>
      </c>
      <c r="M203" s="317"/>
      <c r="N203" s="56"/>
      <c r="O203" s="110">
        <f t="shared" si="270"/>
        <v>0</v>
      </c>
      <c r="P203" s="361"/>
    </row>
    <row r="204" spans="1:16" x14ac:dyDescent="0.25">
      <c r="A204" s="41">
        <v>5200</v>
      </c>
      <c r="B204" s="101" t="s">
        <v>184</v>
      </c>
      <c r="C204" s="42">
        <f t="shared" si="185"/>
        <v>8000</v>
      </c>
      <c r="D204" s="224">
        <f>D205+D215+D216+D225+D226+D227+D229</f>
        <v>8000</v>
      </c>
      <c r="E204" s="439">
        <f t="shared" ref="E204:F204" si="271">E205+E215+E216+E225+E226+E227+E229</f>
        <v>0</v>
      </c>
      <c r="F204" s="406">
        <f t="shared" si="271"/>
        <v>8000</v>
      </c>
      <c r="G204" s="224">
        <f>G205+G215+G216+G225+G226+G227+G229</f>
        <v>0</v>
      </c>
      <c r="H204" s="122">
        <f t="shared" ref="H204:I204" si="272">H205+H215+H216+H225+H226+H227+H229</f>
        <v>0</v>
      </c>
      <c r="I204" s="406">
        <f t="shared" si="272"/>
        <v>0</v>
      </c>
      <c r="J204" s="102">
        <f>J205+J215+J216+J225+J226+J227+J229</f>
        <v>0</v>
      </c>
      <c r="K204" s="439">
        <f t="shared" ref="K204:L204" si="273">K205+K215+K216+K225+K226+K227+K229</f>
        <v>0</v>
      </c>
      <c r="L204" s="406">
        <f t="shared" si="273"/>
        <v>0</v>
      </c>
      <c r="M204" s="42">
        <f>M205+M215+M216+M225+M226+M227+M229</f>
        <v>0</v>
      </c>
      <c r="N204" s="46">
        <f t="shared" ref="N204:O204" si="274">N205+N215+N216+N225+N226+N227+N229</f>
        <v>0</v>
      </c>
      <c r="O204" s="113">
        <f t="shared" si="274"/>
        <v>0</v>
      </c>
      <c r="P204" s="632"/>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382"/>
    </row>
    <row r="206" spans="1:16" hidden="1" x14ac:dyDescent="0.25">
      <c r="A206" s="33">
        <v>5211</v>
      </c>
      <c r="B206" s="48" t="s">
        <v>186</v>
      </c>
      <c r="C206" s="49">
        <f t="shared" si="185"/>
        <v>0</v>
      </c>
      <c r="D206" s="225"/>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383"/>
    </row>
    <row r="207" spans="1:16" hidden="1" x14ac:dyDescent="0.25">
      <c r="A207" s="38">
        <v>5212</v>
      </c>
      <c r="B207" s="53" t="s">
        <v>187</v>
      </c>
      <c r="C207" s="54">
        <f t="shared" si="185"/>
        <v>0</v>
      </c>
      <c r="D207" s="226"/>
      <c r="E207" s="56"/>
      <c r="F207" s="143">
        <f t="shared" si="279"/>
        <v>0</v>
      </c>
      <c r="G207" s="226"/>
      <c r="H207" s="257"/>
      <c r="I207" s="110">
        <f t="shared" si="280"/>
        <v>0</v>
      </c>
      <c r="J207" s="257"/>
      <c r="K207" s="56"/>
      <c r="L207" s="132">
        <f t="shared" si="281"/>
        <v>0</v>
      </c>
      <c r="M207" s="317"/>
      <c r="N207" s="56"/>
      <c r="O207" s="110">
        <f t="shared" si="282"/>
        <v>0</v>
      </c>
      <c r="P207" s="361"/>
    </row>
    <row r="208" spans="1:16" hidden="1" x14ac:dyDescent="0.25">
      <c r="A208" s="38">
        <v>5213</v>
      </c>
      <c r="B208" s="53" t="s">
        <v>188</v>
      </c>
      <c r="C208" s="54">
        <f t="shared" si="185"/>
        <v>0</v>
      </c>
      <c r="D208" s="226"/>
      <c r="E208" s="56"/>
      <c r="F208" s="143">
        <f t="shared" si="279"/>
        <v>0</v>
      </c>
      <c r="G208" s="226"/>
      <c r="H208" s="257"/>
      <c r="I208" s="110">
        <f t="shared" si="280"/>
        <v>0</v>
      </c>
      <c r="J208" s="257"/>
      <c r="K208" s="56"/>
      <c r="L208" s="132">
        <f t="shared" si="281"/>
        <v>0</v>
      </c>
      <c r="M208" s="317"/>
      <c r="N208" s="56"/>
      <c r="O208" s="110">
        <f t="shared" si="282"/>
        <v>0</v>
      </c>
      <c r="P208" s="361"/>
    </row>
    <row r="209" spans="1:16" hidden="1" x14ac:dyDescent="0.25">
      <c r="A209" s="38">
        <v>5214</v>
      </c>
      <c r="B209" s="53" t="s">
        <v>189</v>
      </c>
      <c r="C209" s="54">
        <f t="shared" si="185"/>
        <v>0</v>
      </c>
      <c r="D209" s="226"/>
      <c r="E209" s="56"/>
      <c r="F209" s="143">
        <f t="shared" si="279"/>
        <v>0</v>
      </c>
      <c r="G209" s="226"/>
      <c r="H209" s="257"/>
      <c r="I209" s="110">
        <f t="shared" si="280"/>
        <v>0</v>
      </c>
      <c r="J209" s="257"/>
      <c r="K209" s="56"/>
      <c r="L209" s="132">
        <f t="shared" si="281"/>
        <v>0</v>
      </c>
      <c r="M209" s="317"/>
      <c r="N209" s="56"/>
      <c r="O209" s="110">
        <f t="shared" si="282"/>
        <v>0</v>
      </c>
      <c r="P209" s="361"/>
    </row>
    <row r="210" spans="1:16" hidden="1" x14ac:dyDescent="0.25">
      <c r="A210" s="38">
        <v>5215</v>
      </c>
      <c r="B210" s="53" t="s">
        <v>190</v>
      </c>
      <c r="C210" s="54">
        <f t="shared" si="185"/>
        <v>0</v>
      </c>
      <c r="D210" s="226"/>
      <c r="E210" s="56"/>
      <c r="F210" s="143">
        <f t="shared" si="279"/>
        <v>0</v>
      </c>
      <c r="G210" s="226"/>
      <c r="H210" s="257"/>
      <c r="I210" s="110">
        <f t="shared" si="280"/>
        <v>0</v>
      </c>
      <c r="J210" s="257"/>
      <c r="K210" s="56"/>
      <c r="L210" s="132">
        <f t="shared" si="281"/>
        <v>0</v>
      </c>
      <c r="M210" s="317"/>
      <c r="N210" s="56"/>
      <c r="O210" s="110">
        <f t="shared" si="282"/>
        <v>0</v>
      </c>
      <c r="P210" s="361"/>
    </row>
    <row r="211" spans="1:16" ht="14.25" hidden="1" customHeight="1" x14ac:dyDescent="0.25">
      <c r="A211" s="38">
        <v>5216</v>
      </c>
      <c r="B211" s="53" t="s">
        <v>191</v>
      </c>
      <c r="C211" s="54">
        <f t="shared" si="185"/>
        <v>0</v>
      </c>
      <c r="D211" s="226"/>
      <c r="E211" s="56"/>
      <c r="F211" s="143">
        <f t="shared" si="279"/>
        <v>0</v>
      </c>
      <c r="G211" s="226"/>
      <c r="H211" s="257"/>
      <c r="I211" s="110">
        <f t="shared" si="280"/>
        <v>0</v>
      </c>
      <c r="J211" s="257"/>
      <c r="K211" s="56"/>
      <c r="L211" s="132">
        <f t="shared" si="281"/>
        <v>0</v>
      </c>
      <c r="M211" s="317"/>
      <c r="N211" s="56"/>
      <c r="O211" s="110">
        <f t="shared" si="282"/>
        <v>0</v>
      </c>
      <c r="P211" s="361"/>
    </row>
    <row r="212" spans="1:16" hidden="1" x14ac:dyDescent="0.25">
      <c r="A212" s="38">
        <v>5217</v>
      </c>
      <c r="B212" s="53" t="s">
        <v>192</v>
      </c>
      <c r="C212" s="54">
        <f t="shared" si="185"/>
        <v>0</v>
      </c>
      <c r="D212" s="226"/>
      <c r="E212" s="56"/>
      <c r="F212" s="143">
        <f t="shared" si="279"/>
        <v>0</v>
      </c>
      <c r="G212" s="226"/>
      <c r="H212" s="257"/>
      <c r="I212" s="110">
        <f t="shared" si="280"/>
        <v>0</v>
      </c>
      <c r="J212" s="257"/>
      <c r="K212" s="56"/>
      <c r="L212" s="132">
        <f t="shared" si="281"/>
        <v>0</v>
      </c>
      <c r="M212" s="317"/>
      <c r="N212" s="56"/>
      <c r="O212" s="110">
        <f t="shared" si="282"/>
        <v>0</v>
      </c>
      <c r="P212" s="361"/>
    </row>
    <row r="213" spans="1:16" hidden="1" x14ac:dyDescent="0.25">
      <c r="A213" s="38">
        <v>5218</v>
      </c>
      <c r="B213" s="53" t="s">
        <v>193</v>
      </c>
      <c r="C213" s="54">
        <f t="shared" ref="C213:C276" si="283">F213+I213+L213+O213</f>
        <v>0</v>
      </c>
      <c r="D213" s="226"/>
      <c r="E213" s="56"/>
      <c r="F213" s="143">
        <f t="shared" si="279"/>
        <v>0</v>
      </c>
      <c r="G213" s="226"/>
      <c r="H213" s="257"/>
      <c r="I213" s="110">
        <f t="shared" si="280"/>
        <v>0</v>
      </c>
      <c r="J213" s="257"/>
      <c r="K213" s="56"/>
      <c r="L213" s="132">
        <f t="shared" si="281"/>
        <v>0</v>
      </c>
      <c r="M213" s="317"/>
      <c r="N213" s="56"/>
      <c r="O213" s="110">
        <f t="shared" si="282"/>
        <v>0</v>
      </c>
      <c r="P213" s="361"/>
    </row>
    <row r="214" spans="1:16" hidden="1" x14ac:dyDescent="0.25">
      <c r="A214" s="38">
        <v>5219</v>
      </c>
      <c r="B214" s="53" t="s">
        <v>194</v>
      </c>
      <c r="C214" s="54">
        <f t="shared" si="283"/>
        <v>0</v>
      </c>
      <c r="D214" s="226"/>
      <c r="E214" s="56"/>
      <c r="F214" s="143">
        <f t="shared" si="279"/>
        <v>0</v>
      </c>
      <c r="G214" s="226"/>
      <c r="H214" s="257"/>
      <c r="I214" s="110">
        <f t="shared" si="280"/>
        <v>0</v>
      </c>
      <c r="J214" s="257"/>
      <c r="K214" s="56"/>
      <c r="L214" s="132">
        <f t="shared" si="281"/>
        <v>0</v>
      </c>
      <c r="M214" s="317"/>
      <c r="N214" s="56"/>
      <c r="O214" s="110">
        <f t="shared" si="282"/>
        <v>0</v>
      </c>
      <c r="P214" s="361"/>
    </row>
    <row r="215" spans="1:16" ht="13.5" hidden="1" customHeight="1" x14ac:dyDescent="0.25">
      <c r="A215" s="108">
        <v>5220</v>
      </c>
      <c r="B215" s="53" t="s">
        <v>195</v>
      </c>
      <c r="C215" s="54">
        <f t="shared" si="283"/>
        <v>0</v>
      </c>
      <c r="D215" s="226"/>
      <c r="E215" s="56"/>
      <c r="F215" s="143">
        <f t="shared" si="279"/>
        <v>0</v>
      </c>
      <c r="G215" s="226"/>
      <c r="H215" s="257"/>
      <c r="I215" s="110">
        <f t="shared" si="280"/>
        <v>0</v>
      </c>
      <c r="J215" s="257"/>
      <c r="K215" s="56"/>
      <c r="L215" s="132">
        <f t="shared" si="281"/>
        <v>0</v>
      </c>
      <c r="M215" s="317"/>
      <c r="N215" s="56"/>
      <c r="O215" s="110">
        <f t="shared" si="282"/>
        <v>0</v>
      </c>
      <c r="P215" s="361"/>
    </row>
    <row r="216" spans="1:16" x14ac:dyDescent="0.25">
      <c r="A216" s="108">
        <v>5230</v>
      </c>
      <c r="B216" s="53" t="s">
        <v>196</v>
      </c>
      <c r="C216" s="54">
        <f t="shared" si="283"/>
        <v>8000</v>
      </c>
      <c r="D216" s="227">
        <f>SUM(D217:D224)</f>
        <v>8000</v>
      </c>
      <c r="E216" s="445">
        <f t="shared" ref="E216:F216" si="284">SUM(E217:E224)</f>
        <v>0</v>
      </c>
      <c r="F216" s="401">
        <f t="shared" si="284"/>
        <v>8000</v>
      </c>
      <c r="G216" s="227">
        <f>SUM(G217:G224)</f>
        <v>0</v>
      </c>
      <c r="H216" s="132">
        <f t="shared" ref="H216:I216" si="285">SUM(H217:H224)</f>
        <v>0</v>
      </c>
      <c r="I216" s="401">
        <f t="shared" si="285"/>
        <v>0</v>
      </c>
      <c r="J216" s="117">
        <f>SUM(J217:J224)</f>
        <v>0</v>
      </c>
      <c r="K216" s="445">
        <f t="shared" ref="K216:L216" si="286">SUM(K217:K224)</f>
        <v>0</v>
      </c>
      <c r="L216" s="401">
        <f t="shared" si="286"/>
        <v>0</v>
      </c>
      <c r="M216" s="54">
        <f>SUM(M217:M224)</f>
        <v>0</v>
      </c>
      <c r="N216" s="109">
        <f t="shared" ref="N216:O216" si="287">SUM(N217:N224)</f>
        <v>0</v>
      </c>
      <c r="O216" s="110">
        <f t="shared" si="287"/>
        <v>0</v>
      </c>
      <c r="P216" s="361"/>
    </row>
    <row r="217" spans="1:16" hidden="1" x14ac:dyDescent="0.25">
      <c r="A217" s="38">
        <v>5231</v>
      </c>
      <c r="B217" s="53" t="s">
        <v>197</v>
      </c>
      <c r="C217" s="54">
        <f t="shared" si="283"/>
        <v>0</v>
      </c>
      <c r="D217" s="226"/>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361"/>
    </row>
    <row r="218" spans="1:16" hidden="1" x14ac:dyDescent="0.25">
      <c r="A218" s="38">
        <v>5232</v>
      </c>
      <c r="B218" s="53" t="s">
        <v>198</v>
      </c>
      <c r="C218" s="54">
        <f t="shared" si="283"/>
        <v>0</v>
      </c>
      <c r="D218" s="226"/>
      <c r="E218" s="56"/>
      <c r="F218" s="143">
        <f t="shared" si="288"/>
        <v>0</v>
      </c>
      <c r="G218" s="226"/>
      <c r="H218" s="257"/>
      <c r="I218" s="110">
        <f t="shared" si="289"/>
        <v>0</v>
      </c>
      <c r="J218" s="257"/>
      <c r="K218" s="56"/>
      <c r="L218" s="132">
        <f t="shared" si="290"/>
        <v>0</v>
      </c>
      <c r="M218" s="317"/>
      <c r="N218" s="56"/>
      <c r="O218" s="110">
        <f t="shared" si="291"/>
        <v>0</v>
      </c>
      <c r="P218" s="361"/>
    </row>
    <row r="219" spans="1:16" hidden="1" x14ac:dyDescent="0.25">
      <c r="A219" s="38">
        <v>5233</v>
      </c>
      <c r="B219" s="53" t="s">
        <v>199</v>
      </c>
      <c r="C219" s="54">
        <f t="shared" si="283"/>
        <v>0</v>
      </c>
      <c r="D219" s="226"/>
      <c r="E219" s="56"/>
      <c r="F219" s="143">
        <f t="shared" si="288"/>
        <v>0</v>
      </c>
      <c r="G219" s="226"/>
      <c r="H219" s="257"/>
      <c r="I219" s="110">
        <f t="shared" si="289"/>
        <v>0</v>
      </c>
      <c r="J219" s="257"/>
      <c r="K219" s="56"/>
      <c r="L219" s="132">
        <f t="shared" si="290"/>
        <v>0</v>
      </c>
      <c r="M219" s="317"/>
      <c r="N219" s="56"/>
      <c r="O219" s="110">
        <f t="shared" si="291"/>
        <v>0</v>
      </c>
      <c r="P219" s="361"/>
    </row>
    <row r="220" spans="1:16" ht="24" hidden="1" x14ac:dyDescent="0.25">
      <c r="A220" s="38">
        <v>5234</v>
      </c>
      <c r="B220" s="53" t="s">
        <v>200</v>
      </c>
      <c r="C220" s="54">
        <f t="shared" si="283"/>
        <v>0</v>
      </c>
      <c r="D220" s="226"/>
      <c r="E220" s="56"/>
      <c r="F220" s="143">
        <f t="shared" si="288"/>
        <v>0</v>
      </c>
      <c r="G220" s="226"/>
      <c r="H220" s="257"/>
      <c r="I220" s="110">
        <f t="shared" si="289"/>
        <v>0</v>
      </c>
      <c r="J220" s="257"/>
      <c r="K220" s="56"/>
      <c r="L220" s="132">
        <f t="shared" si="290"/>
        <v>0</v>
      </c>
      <c r="M220" s="317"/>
      <c r="N220" s="56"/>
      <c r="O220" s="110">
        <f t="shared" si="291"/>
        <v>0</v>
      </c>
      <c r="P220" s="361"/>
    </row>
    <row r="221" spans="1:16" ht="14.25" hidden="1" customHeight="1" x14ac:dyDescent="0.25">
      <c r="A221" s="38">
        <v>5236</v>
      </c>
      <c r="B221" s="53" t="s">
        <v>201</v>
      </c>
      <c r="C221" s="54">
        <f t="shared" si="283"/>
        <v>0</v>
      </c>
      <c r="D221" s="226"/>
      <c r="E221" s="56"/>
      <c r="F221" s="143">
        <f t="shared" si="288"/>
        <v>0</v>
      </c>
      <c r="G221" s="226"/>
      <c r="H221" s="257"/>
      <c r="I221" s="110">
        <f t="shared" si="289"/>
        <v>0</v>
      </c>
      <c r="J221" s="257"/>
      <c r="K221" s="56"/>
      <c r="L221" s="132">
        <f t="shared" si="290"/>
        <v>0</v>
      </c>
      <c r="M221" s="317"/>
      <c r="N221" s="56"/>
      <c r="O221" s="110">
        <f t="shared" si="291"/>
        <v>0</v>
      </c>
      <c r="P221" s="361"/>
    </row>
    <row r="222" spans="1:16" ht="14.25" hidden="1" customHeight="1" x14ac:dyDescent="0.25">
      <c r="A222" s="38">
        <v>5237</v>
      </c>
      <c r="B222" s="53" t="s">
        <v>202</v>
      </c>
      <c r="C222" s="54">
        <f t="shared" si="283"/>
        <v>0</v>
      </c>
      <c r="D222" s="226"/>
      <c r="E222" s="56"/>
      <c r="F222" s="143">
        <f t="shared" si="288"/>
        <v>0</v>
      </c>
      <c r="G222" s="226"/>
      <c r="H222" s="257"/>
      <c r="I222" s="110">
        <f t="shared" si="289"/>
        <v>0</v>
      </c>
      <c r="J222" s="257"/>
      <c r="K222" s="56"/>
      <c r="L222" s="132">
        <f t="shared" si="290"/>
        <v>0</v>
      </c>
      <c r="M222" s="317"/>
      <c r="N222" s="56"/>
      <c r="O222" s="110">
        <f t="shared" si="291"/>
        <v>0</v>
      </c>
      <c r="P222" s="361"/>
    </row>
    <row r="223" spans="1:16" ht="24" hidden="1" x14ac:dyDescent="0.25">
      <c r="A223" s="38">
        <v>5238</v>
      </c>
      <c r="B223" s="53" t="s">
        <v>203</v>
      </c>
      <c r="C223" s="54">
        <f t="shared" si="283"/>
        <v>0</v>
      </c>
      <c r="D223" s="226"/>
      <c r="E223" s="56"/>
      <c r="F223" s="143">
        <f t="shared" si="288"/>
        <v>0</v>
      </c>
      <c r="G223" s="226"/>
      <c r="H223" s="257"/>
      <c r="I223" s="110">
        <f t="shared" si="289"/>
        <v>0</v>
      </c>
      <c r="J223" s="257"/>
      <c r="K223" s="56"/>
      <c r="L223" s="132">
        <f t="shared" si="290"/>
        <v>0</v>
      </c>
      <c r="M223" s="317"/>
      <c r="N223" s="56"/>
      <c r="O223" s="110">
        <f t="shared" si="291"/>
        <v>0</v>
      </c>
      <c r="P223" s="361"/>
    </row>
    <row r="224" spans="1:16" ht="24" x14ac:dyDescent="0.25">
      <c r="A224" s="38">
        <v>5239</v>
      </c>
      <c r="B224" s="53" t="s">
        <v>204</v>
      </c>
      <c r="C224" s="54">
        <f t="shared" si="283"/>
        <v>8000</v>
      </c>
      <c r="D224" s="226">
        <v>8000</v>
      </c>
      <c r="E224" s="444"/>
      <c r="F224" s="401">
        <f t="shared" si="288"/>
        <v>8000</v>
      </c>
      <c r="G224" s="226"/>
      <c r="H224" s="580"/>
      <c r="I224" s="401">
        <f t="shared" si="289"/>
        <v>0</v>
      </c>
      <c r="J224" s="257"/>
      <c r="K224" s="444"/>
      <c r="L224" s="401">
        <f t="shared" si="290"/>
        <v>0</v>
      </c>
      <c r="M224" s="317"/>
      <c r="N224" s="56"/>
      <c r="O224" s="110">
        <f t="shared" si="291"/>
        <v>0</v>
      </c>
      <c r="P224" s="361"/>
    </row>
    <row r="225" spans="1:16" ht="24" hidden="1" x14ac:dyDescent="0.25">
      <c r="A225" s="108">
        <v>5240</v>
      </c>
      <c r="B225" s="53" t="s">
        <v>205</v>
      </c>
      <c r="C225" s="54">
        <f t="shared" si="283"/>
        <v>0</v>
      </c>
      <c r="D225" s="226"/>
      <c r="E225" s="56"/>
      <c r="F225" s="143">
        <f t="shared" si="288"/>
        <v>0</v>
      </c>
      <c r="G225" s="226"/>
      <c r="H225" s="257"/>
      <c r="I225" s="110">
        <f t="shared" si="289"/>
        <v>0</v>
      </c>
      <c r="J225" s="257"/>
      <c r="K225" s="56"/>
      <c r="L225" s="132">
        <f t="shared" si="290"/>
        <v>0</v>
      </c>
      <c r="M225" s="317"/>
      <c r="N225" s="56"/>
      <c r="O225" s="110">
        <f t="shared" si="291"/>
        <v>0</v>
      </c>
      <c r="P225" s="361"/>
    </row>
    <row r="226" spans="1:16" hidden="1" x14ac:dyDescent="0.25">
      <c r="A226" s="108">
        <v>5250</v>
      </c>
      <c r="B226" s="53" t="s">
        <v>206</v>
      </c>
      <c r="C226" s="54">
        <f t="shared" si="283"/>
        <v>0</v>
      </c>
      <c r="D226" s="226"/>
      <c r="E226" s="56"/>
      <c r="F226" s="143">
        <f t="shared" si="288"/>
        <v>0</v>
      </c>
      <c r="G226" s="226"/>
      <c r="H226" s="257"/>
      <c r="I226" s="110">
        <f t="shared" si="289"/>
        <v>0</v>
      </c>
      <c r="J226" s="257"/>
      <c r="K226" s="56"/>
      <c r="L226" s="132">
        <f t="shared" si="290"/>
        <v>0</v>
      </c>
      <c r="M226" s="317"/>
      <c r="N226" s="56"/>
      <c r="O226" s="110">
        <f t="shared" si="291"/>
        <v>0</v>
      </c>
      <c r="P226" s="361"/>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361"/>
    </row>
    <row r="228" spans="1:16" ht="24" hidden="1" x14ac:dyDescent="0.25">
      <c r="A228" s="38">
        <v>5269</v>
      </c>
      <c r="B228" s="53" t="s">
        <v>208</v>
      </c>
      <c r="C228" s="54">
        <f t="shared" si="283"/>
        <v>0</v>
      </c>
      <c r="D228" s="226"/>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361"/>
    </row>
    <row r="229" spans="1:16" ht="24" hidden="1" x14ac:dyDescent="0.25">
      <c r="A229" s="103">
        <v>5270</v>
      </c>
      <c r="B229" s="74" t="s">
        <v>209</v>
      </c>
      <c r="C229" s="80">
        <f t="shared" si="283"/>
        <v>0</v>
      </c>
      <c r="D229" s="228"/>
      <c r="E229" s="111"/>
      <c r="F229" s="280">
        <f t="shared" si="296"/>
        <v>0</v>
      </c>
      <c r="G229" s="228"/>
      <c r="H229" s="258"/>
      <c r="I229" s="105">
        <f t="shared" si="297"/>
        <v>0</v>
      </c>
      <c r="J229" s="258"/>
      <c r="K229" s="111"/>
      <c r="L229" s="133">
        <f t="shared" si="298"/>
        <v>0</v>
      </c>
      <c r="M229" s="318"/>
      <c r="N229" s="111"/>
      <c r="O229" s="105">
        <f t="shared" si="299"/>
        <v>0</v>
      </c>
      <c r="P229" s="38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631"/>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634"/>
    </row>
    <row r="232" spans="1:16" ht="24" hidden="1" x14ac:dyDescent="0.25">
      <c r="A232" s="565">
        <v>6220</v>
      </c>
      <c r="B232" s="48" t="s">
        <v>212</v>
      </c>
      <c r="C232" s="49">
        <f t="shared" si="283"/>
        <v>0</v>
      </c>
      <c r="D232" s="225"/>
      <c r="E232" s="51"/>
      <c r="F232" s="281">
        <f>D232+E232</f>
        <v>0</v>
      </c>
      <c r="G232" s="225"/>
      <c r="H232" s="256"/>
      <c r="I232" s="116">
        <f>G232+H232</f>
        <v>0</v>
      </c>
      <c r="J232" s="256"/>
      <c r="K232" s="51"/>
      <c r="L232" s="136">
        <f>J232+K232</f>
        <v>0</v>
      </c>
      <c r="M232" s="316"/>
      <c r="N232" s="51"/>
      <c r="O232" s="116">
        <f>M232+N232</f>
        <v>0</v>
      </c>
      <c r="P232" s="383"/>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361"/>
    </row>
    <row r="234" spans="1:16" ht="24" hidden="1" x14ac:dyDescent="0.25">
      <c r="A234" s="38">
        <v>6239</v>
      </c>
      <c r="B234" s="48" t="s">
        <v>214</v>
      </c>
      <c r="C234" s="54">
        <f t="shared" si="283"/>
        <v>0</v>
      </c>
      <c r="D234" s="225"/>
      <c r="E234" s="51"/>
      <c r="F234" s="281">
        <f>D234+E234</f>
        <v>0</v>
      </c>
      <c r="G234" s="225"/>
      <c r="H234" s="256"/>
      <c r="I234" s="116">
        <f>G234+H234</f>
        <v>0</v>
      </c>
      <c r="J234" s="256"/>
      <c r="K234" s="51"/>
      <c r="L234" s="136">
        <f>J234+K234</f>
        <v>0</v>
      </c>
      <c r="M234" s="316"/>
      <c r="N234" s="51"/>
      <c r="O234" s="116">
        <f>M234+N234</f>
        <v>0</v>
      </c>
      <c r="P234" s="383"/>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361"/>
    </row>
    <row r="236" spans="1:16" hidden="1" x14ac:dyDescent="0.25">
      <c r="A236" s="38">
        <v>6241</v>
      </c>
      <c r="B236" s="53" t="s">
        <v>216</v>
      </c>
      <c r="C236" s="54">
        <f t="shared" si="283"/>
        <v>0</v>
      </c>
      <c r="D236" s="226"/>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361"/>
    </row>
    <row r="237" spans="1:16" hidden="1" x14ac:dyDescent="0.25">
      <c r="A237" s="38">
        <v>6242</v>
      </c>
      <c r="B237" s="53" t="s">
        <v>217</v>
      </c>
      <c r="C237" s="54">
        <f t="shared" si="283"/>
        <v>0</v>
      </c>
      <c r="D237" s="226"/>
      <c r="E237" s="56"/>
      <c r="F237" s="143">
        <f t="shared" si="313"/>
        <v>0</v>
      </c>
      <c r="G237" s="226"/>
      <c r="H237" s="257"/>
      <c r="I237" s="110">
        <f t="shared" si="314"/>
        <v>0</v>
      </c>
      <c r="J237" s="257"/>
      <c r="K237" s="56"/>
      <c r="L237" s="132">
        <f t="shared" si="315"/>
        <v>0</v>
      </c>
      <c r="M237" s="317"/>
      <c r="N237" s="56"/>
      <c r="O237" s="110">
        <f t="shared" si="316"/>
        <v>0</v>
      </c>
      <c r="P237" s="361"/>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361"/>
    </row>
    <row r="239" spans="1:16" ht="14.25" hidden="1" customHeight="1" x14ac:dyDescent="0.25">
      <c r="A239" s="38">
        <v>6252</v>
      </c>
      <c r="B239" s="53" t="s">
        <v>219</v>
      </c>
      <c r="C239" s="54">
        <f t="shared" si="283"/>
        <v>0</v>
      </c>
      <c r="D239" s="226"/>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361"/>
    </row>
    <row r="240" spans="1:16" ht="14.25" hidden="1" customHeight="1" x14ac:dyDescent="0.25">
      <c r="A240" s="38">
        <v>6253</v>
      </c>
      <c r="B240" s="53" t="s">
        <v>220</v>
      </c>
      <c r="C240" s="54">
        <f t="shared" si="283"/>
        <v>0</v>
      </c>
      <c r="D240" s="226"/>
      <c r="E240" s="56"/>
      <c r="F240" s="143">
        <f t="shared" si="321"/>
        <v>0</v>
      </c>
      <c r="G240" s="226"/>
      <c r="H240" s="257"/>
      <c r="I240" s="110">
        <f t="shared" si="322"/>
        <v>0</v>
      </c>
      <c r="J240" s="257"/>
      <c r="K240" s="56"/>
      <c r="L240" s="132">
        <f t="shared" si="323"/>
        <v>0</v>
      </c>
      <c r="M240" s="317"/>
      <c r="N240" s="56"/>
      <c r="O240" s="110">
        <f t="shared" si="324"/>
        <v>0</v>
      </c>
      <c r="P240" s="361"/>
    </row>
    <row r="241" spans="1:16" ht="24" hidden="1" x14ac:dyDescent="0.25">
      <c r="A241" s="38">
        <v>6254</v>
      </c>
      <c r="B241" s="53" t="s">
        <v>221</v>
      </c>
      <c r="C241" s="54">
        <f t="shared" si="283"/>
        <v>0</v>
      </c>
      <c r="D241" s="226"/>
      <c r="E241" s="56"/>
      <c r="F241" s="143">
        <f t="shared" si="321"/>
        <v>0</v>
      </c>
      <c r="G241" s="226"/>
      <c r="H241" s="257"/>
      <c r="I241" s="110">
        <f t="shared" si="322"/>
        <v>0</v>
      </c>
      <c r="J241" s="257"/>
      <c r="K241" s="56"/>
      <c r="L241" s="132">
        <f t="shared" si="323"/>
        <v>0</v>
      </c>
      <c r="M241" s="317"/>
      <c r="N241" s="56"/>
      <c r="O241" s="110">
        <f t="shared" si="324"/>
        <v>0</v>
      </c>
      <c r="P241" s="361"/>
    </row>
    <row r="242" spans="1:16" ht="24" hidden="1" x14ac:dyDescent="0.25">
      <c r="A242" s="38">
        <v>6255</v>
      </c>
      <c r="B242" s="53" t="s">
        <v>222</v>
      </c>
      <c r="C242" s="54">
        <f t="shared" si="283"/>
        <v>0</v>
      </c>
      <c r="D242" s="226"/>
      <c r="E242" s="56"/>
      <c r="F242" s="143">
        <f t="shared" si="321"/>
        <v>0</v>
      </c>
      <c r="G242" s="226"/>
      <c r="H242" s="257"/>
      <c r="I242" s="110">
        <f t="shared" si="322"/>
        <v>0</v>
      </c>
      <c r="J242" s="257"/>
      <c r="K242" s="56"/>
      <c r="L242" s="132">
        <f t="shared" si="323"/>
        <v>0</v>
      </c>
      <c r="M242" s="317"/>
      <c r="N242" s="56"/>
      <c r="O242" s="110">
        <f t="shared" si="324"/>
        <v>0</v>
      </c>
      <c r="P242" s="361"/>
    </row>
    <row r="243" spans="1:16" hidden="1" x14ac:dyDescent="0.25">
      <c r="A243" s="38">
        <v>6259</v>
      </c>
      <c r="B243" s="53" t="s">
        <v>223</v>
      </c>
      <c r="C243" s="54">
        <f t="shared" si="283"/>
        <v>0</v>
      </c>
      <c r="D243" s="226"/>
      <c r="E243" s="56"/>
      <c r="F243" s="143">
        <f t="shared" si="321"/>
        <v>0</v>
      </c>
      <c r="G243" s="226"/>
      <c r="H243" s="257"/>
      <c r="I243" s="110">
        <f t="shared" si="322"/>
        <v>0</v>
      </c>
      <c r="J243" s="257"/>
      <c r="K243" s="56"/>
      <c r="L243" s="132">
        <f t="shared" si="323"/>
        <v>0</v>
      </c>
      <c r="M243" s="317"/>
      <c r="N243" s="56"/>
      <c r="O243" s="110">
        <f t="shared" si="324"/>
        <v>0</v>
      </c>
      <c r="P243" s="361"/>
    </row>
    <row r="244" spans="1:16" ht="24" hidden="1" x14ac:dyDescent="0.25">
      <c r="A244" s="108">
        <v>6260</v>
      </c>
      <c r="B244" s="53" t="s">
        <v>224</v>
      </c>
      <c r="C244" s="54">
        <f t="shared" si="283"/>
        <v>0</v>
      </c>
      <c r="D244" s="226"/>
      <c r="E244" s="56"/>
      <c r="F244" s="143">
        <f t="shared" si="321"/>
        <v>0</v>
      </c>
      <c r="G244" s="226"/>
      <c r="H244" s="257"/>
      <c r="I244" s="110">
        <f t="shared" si="322"/>
        <v>0</v>
      </c>
      <c r="J244" s="257"/>
      <c r="K244" s="56"/>
      <c r="L244" s="132">
        <f t="shared" si="323"/>
        <v>0</v>
      </c>
      <c r="M244" s="317"/>
      <c r="N244" s="56"/>
      <c r="O244" s="110">
        <f t="shared" si="324"/>
        <v>0</v>
      </c>
      <c r="P244" s="361"/>
    </row>
    <row r="245" spans="1:16" hidden="1" x14ac:dyDescent="0.25">
      <c r="A245" s="108">
        <v>6270</v>
      </c>
      <c r="B245" s="53" t="s">
        <v>225</v>
      </c>
      <c r="C245" s="54">
        <f t="shared" si="283"/>
        <v>0</v>
      </c>
      <c r="D245" s="226"/>
      <c r="E245" s="56"/>
      <c r="F245" s="143">
        <f t="shared" si="321"/>
        <v>0</v>
      </c>
      <c r="G245" s="226"/>
      <c r="H245" s="257"/>
      <c r="I245" s="110">
        <f t="shared" si="322"/>
        <v>0</v>
      </c>
      <c r="J245" s="257"/>
      <c r="K245" s="56"/>
      <c r="L245" s="132">
        <f t="shared" si="323"/>
        <v>0</v>
      </c>
      <c r="M245" s="317"/>
      <c r="N245" s="56"/>
      <c r="O245" s="110">
        <f t="shared" si="324"/>
        <v>0</v>
      </c>
      <c r="P245" s="361"/>
    </row>
    <row r="246" spans="1:16"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636"/>
    </row>
    <row r="247" spans="1:16" hidden="1" x14ac:dyDescent="0.25">
      <c r="A247" s="38">
        <v>6291</v>
      </c>
      <c r="B247" s="53" t="s">
        <v>227</v>
      </c>
      <c r="C247" s="54">
        <f t="shared" si="283"/>
        <v>0</v>
      </c>
      <c r="D247" s="226"/>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361"/>
    </row>
    <row r="248" spans="1:16" hidden="1" x14ac:dyDescent="0.25">
      <c r="A248" s="38">
        <v>6292</v>
      </c>
      <c r="B248" s="53" t="s">
        <v>228</v>
      </c>
      <c r="C248" s="54">
        <f t="shared" si="283"/>
        <v>0</v>
      </c>
      <c r="D248" s="226"/>
      <c r="E248" s="56"/>
      <c r="F248" s="143">
        <f t="shared" si="326"/>
        <v>0</v>
      </c>
      <c r="G248" s="226"/>
      <c r="H248" s="257"/>
      <c r="I248" s="110">
        <f t="shared" si="327"/>
        <v>0</v>
      </c>
      <c r="J248" s="257"/>
      <c r="K248" s="56"/>
      <c r="L248" s="132">
        <f t="shared" si="328"/>
        <v>0</v>
      </c>
      <c r="M248" s="317"/>
      <c r="N248" s="56"/>
      <c r="O248" s="110">
        <f t="shared" si="329"/>
        <v>0</v>
      </c>
      <c r="P248" s="361"/>
    </row>
    <row r="249" spans="1:16" ht="72" hidden="1" x14ac:dyDescent="0.25">
      <c r="A249" s="38">
        <v>6296</v>
      </c>
      <c r="B249" s="53" t="s">
        <v>229</v>
      </c>
      <c r="C249" s="54">
        <f t="shared" si="283"/>
        <v>0</v>
      </c>
      <c r="D249" s="226"/>
      <c r="E249" s="56"/>
      <c r="F249" s="143">
        <f t="shared" si="326"/>
        <v>0</v>
      </c>
      <c r="G249" s="226"/>
      <c r="H249" s="257"/>
      <c r="I249" s="110">
        <f t="shared" si="327"/>
        <v>0</v>
      </c>
      <c r="J249" s="257"/>
      <c r="K249" s="56"/>
      <c r="L249" s="132">
        <f t="shared" si="328"/>
        <v>0</v>
      </c>
      <c r="M249" s="317"/>
      <c r="N249" s="56"/>
      <c r="O249" s="110">
        <f t="shared" si="329"/>
        <v>0</v>
      </c>
      <c r="P249" s="361"/>
    </row>
    <row r="250" spans="1:16" ht="39.75" hidden="1" customHeight="1" x14ac:dyDescent="0.25">
      <c r="A250" s="38">
        <v>6299</v>
      </c>
      <c r="B250" s="53" t="s">
        <v>230</v>
      </c>
      <c r="C250" s="54">
        <f t="shared" si="283"/>
        <v>0</v>
      </c>
      <c r="D250" s="226"/>
      <c r="E250" s="56"/>
      <c r="F250" s="143">
        <f t="shared" si="326"/>
        <v>0</v>
      </c>
      <c r="G250" s="226"/>
      <c r="H250" s="257"/>
      <c r="I250" s="110">
        <f t="shared" si="327"/>
        <v>0</v>
      </c>
      <c r="J250" s="257"/>
      <c r="K250" s="56"/>
      <c r="L250" s="132">
        <f t="shared" si="328"/>
        <v>0</v>
      </c>
      <c r="M250" s="317"/>
      <c r="N250" s="56"/>
      <c r="O250" s="110">
        <f t="shared" si="329"/>
        <v>0</v>
      </c>
      <c r="P250" s="361"/>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633"/>
    </row>
    <row r="252" spans="1:16"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383"/>
    </row>
    <row r="253" spans="1:16" hidden="1" x14ac:dyDescent="0.25">
      <c r="A253" s="38">
        <v>6322</v>
      </c>
      <c r="B253" s="53" t="s">
        <v>232</v>
      </c>
      <c r="C253" s="54">
        <f t="shared" si="283"/>
        <v>0</v>
      </c>
      <c r="D253" s="226"/>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361"/>
    </row>
    <row r="254" spans="1:16" ht="24" hidden="1" x14ac:dyDescent="0.25">
      <c r="A254" s="38">
        <v>6323</v>
      </c>
      <c r="B254" s="53" t="s">
        <v>233</v>
      </c>
      <c r="C254" s="54">
        <f t="shared" si="283"/>
        <v>0</v>
      </c>
      <c r="D254" s="226"/>
      <c r="E254" s="56"/>
      <c r="F254" s="143">
        <f t="shared" si="332"/>
        <v>0</v>
      </c>
      <c r="G254" s="226"/>
      <c r="H254" s="257"/>
      <c r="I254" s="110">
        <f t="shared" si="333"/>
        <v>0</v>
      </c>
      <c r="J254" s="257"/>
      <c r="K254" s="56"/>
      <c r="L254" s="132">
        <f t="shared" si="334"/>
        <v>0</v>
      </c>
      <c r="M254" s="317"/>
      <c r="N254" s="56"/>
      <c r="O254" s="110">
        <f t="shared" si="335"/>
        <v>0</v>
      </c>
      <c r="P254" s="361"/>
    </row>
    <row r="255" spans="1:16" ht="24" hidden="1" x14ac:dyDescent="0.25">
      <c r="A255" s="38">
        <v>6324</v>
      </c>
      <c r="B255" s="53" t="s">
        <v>287</v>
      </c>
      <c r="C255" s="54">
        <f t="shared" si="283"/>
        <v>0</v>
      </c>
      <c r="D255" s="226"/>
      <c r="E255" s="56"/>
      <c r="F255" s="143">
        <f t="shared" si="332"/>
        <v>0</v>
      </c>
      <c r="G255" s="226"/>
      <c r="H255" s="257"/>
      <c r="I255" s="110">
        <f t="shared" si="333"/>
        <v>0</v>
      </c>
      <c r="J255" s="257"/>
      <c r="K255" s="56"/>
      <c r="L255" s="132">
        <f t="shared" si="334"/>
        <v>0</v>
      </c>
      <c r="M255" s="317"/>
      <c r="N255" s="56"/>
      <c r="O255" s="110">
        <f t="shared" si="335"/>
        <v>0</v>
      </c>
      <c r="P255" s="361"/>
    </row>
    <row r="256" spans="1:16" hidden="1" x14ac:dyDescent="0.25">
      <c r="A256" s="33">
        <v>6329</v>
      </c>
      <c r="B256" s="48" t="s">
        <v>288</v>
      </c>
      <c r="C256" s="49">
        <f t="shared" si="283"/>
        <v>0</v>
      </c>
      <c r="D256" s="225"/>
      <c r="E256" s="51"/>
      <c r="F256" s="281">
        <f t="shared" si="332"/>
        <v>0</v>
      </c>
      <c r="G256" s="225"/>
      <c r="H256" s="256"/>
      <c r="I256" s="116">
        <f t="shared" si="333"/>
        <v>0</v>
      </c>
      <c r="J256" s="256"/>
      <c r="K256" s="51"/>
      <c r="L256" s="136">
        <f t="shared" si="334"/>
        <v>0</v>
      </c>
      <c r="M256" s="316"/>
      <c r="N256" s="51"/>
      <c r="O256" s="116">
        <f t="shared" si="335"/>
        <v>0</v>
      </c>
      <c r="P256" s="383"/>
    </row>
    <row r="257" spans="1:16" ht="24" hidden="1" x14ac:dyDescent="0.25">
      <c r="A257" s="139">
        <v>6330</v>
      </c>
      <c r="B257" s="140" t="s">
        <v>234</v>
      </c>
      <c r="C257" s="123">
        <f t="shared" si="283"/>
        <v>0</v>
      </c>
      <c r="D257" s="231"/>
      <c r="E257" s="125"/>
      <c r="F257" s="138">
        <f t="shared" si="332"/>
        <v>0</v>
      </c>
      <c r="G257" s="231"/>
      <c r="H257" s="261"/>
      <c r="I257" s="303">
        <f t="shared" si="333"/>
        <v>0</v>
      </c>
      <c r="J257" s="261"/>
      <c r="K257" s="125"/>
      <c r="L257" s="137">
        <f t="shared" si="334"/>
        <v>0</v>
      </c>
      <c r="M257" s="320"/>
      <c r="N257" s="125"/>
      <c r="O257" s="303">
        <f t="shared" si="335"/>
        <v>0</v>
      </c>
      <c r="P257" s="636"/>
    </row>
    <row r="258" spans="1:16" hidden="1" x14ac:dyDescent="0.25">
      <c r="A258" s="108">
        <v>6360</v>
      </c>
      <c r="B258" s="53" t="s">
        <v>235</v>
      </c>
      <c r="C258" s="54">
        <f t="shared" si="283"/>
        <v>0</v>
      </c>
      <c r="D258" s="226"/>
      <c r="E258" s="56"/>
      <c r="F258" s="143">
        <f t="shared" si="332"/>
        <v>0</v>
      </c>
      <c r="G258" s="226"/>
      <c r="H258" s="257"/>
      <c r="I258" s="110">
        <f t="shared" si="333"/>
        <v>0</v>
      </c>
      <c r="J258" s="257"/>
      <c r="K258" s="56"/>
      <c r="L258" s="132">
        <f t="shared" si="334"/>
        <v>0</v>
      </c>
      <c r="M258" s="317"/>
      <c r="N258" s="56"/>
      <c r="O258" s="110">
        <f t="shared" si="335"/>
        <v>0</v>
      </c>
      <c r="P258" s="361"/>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633"/>
    </row>
    <row r="260" spans="1:16"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607"/>
    </row>
    <row r="261" spans="1:16" hidden="1" x14ac:dyDescent="0.25">
      <c r="A261" s="38">
        <v>6411</v>
      </c>
      <c r="B261" s="142" t="s">
        <v>238</v>
      </c>
      <c r="C261" s="54">
        <f t="shared" si="283"/>
        <v>0</v>
      </c>
      <c r="D261" s="226"/>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361"/>
    </row>
    <row r="262" spans="1:16" ht="36" hidden="1" x14ac:dyDescent="0.25">
      <c r="A262" s="38">
        <v>6412</v>
      </c>
      <c r="B262" s="53" t="s">
        <v>239</v>
      </c>
      <c r="C262" s="54">
        <f t="shared" si="283"/>
        <v>0</v>
      </c>
      <c r="D262" s="226"/>
      <c r="E262" s="56"/>
      <c r="F262" s="143">
        <f t="shared" si="338"/>
        <v>0</v>
      </c>
      <c r="G262" s="226"/>
      <c r="H262" s="257"/>
      <c r="I262" s="110">
        <f t="shared" si="339"/>
        <v>0</v>
      </c>
      <c r="J262" s="257"/>
      <c r="K262" s="56"/>
      <c r="L262" s="132">
        <f t="shared" si="340"/>
        <v>0</v>
      </c>
      <c r="M262" s="317"/>
      <c r="N262" s="56"/>
      <c r="O262" s="110">
        <f t="shared" si="341"/>
        <v>0</v>
      </c>
      <c r="P262" s="361"/>
    </row>
    <row r="263" spans="1:16" ht="36" hidden="1" x14ac:dyDescent="0.25">
      <c r="A263" s="38">
        <v>6419</v>
      </c>
      <c r="B263" s="53" t="s">
        <v>240</v>
      </c>
      <c r="C263" s="54">
        <f t="shared" si="283"/>
        <v>0</v>
      </c>
      <c r="D263" s="226"/>
      <c r="E263" s="56"/>
      <c r="F263" s="143">
        <f t="shared" si="338"/>
        <v>0</v>
      </c>
      <c r="G263" s="226"/>
      <c r="H263" s="257"/>
      <c r="I263" s="110">
        <f t="shared" si="339"/>
        <v>0</v>
      </c>
      <c r="J263" s="257"/>
      <c r="K263" s="56"/>
      <c r="L263" s="132">
        <f t="shared" si="340"/>
        <v>0</v>
      </c>
      <c r="M263" s="317"/>
      <c r="N263" s="56"/>
      <c r="O263" s="110">
        <f t="shared" si="341"/>
        <v>0</v>
      </c>
      <c r="P263" s="361"/>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361"/>
    </row>
    <row r="265" spans="1:16" hidden="1" x14ac:dyDescent="0.25">
      <c r="A265" s="38">
        <v>6421</v>
      </c>
      <c r="B265" s="53" t="s">
        <v>242</v>
      </c>
      <c r="C265" s="54">
        <f t="shared" si="283"/>
        <v>0</v>
      </c>
      <c r="D265" s="226"/>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361"/>
    </row>
    <row r="266" spans="1:16" hidden="1" x14ac:dyDescent="0.25">
      <c r="A266" s="38">
        <v>6422</v>
      </c>
      <c r="B266" s="53" t="s">
        <v>243</v>
      </c>
      <c r="C266" s="54">
        <f t="shared" si="283"/>
        <v>0</v>
      </c>
      <c r="D266" s="226"/>
      <c r="E266" s="56"/>
      <c r="F266" s="143">
        <f t="shared" si="346"/>
        <v>0</v>
      </c>
      <c r="G266" s="226"/>
      <c r="H266" s="257"/>
      <c r="I266" s="110">
        <f t="shared" si="347"/>
        <v>0</v>
      </c>
      <c r="J266" s="257"/>
      <c r="K266" s="56"/>
      <c r="L266" s="132">
        <f t="shared" si="348"/>
        <v>0</v>
      </c>
      <c r="M266" s="317"/>
      <c r="N266" s="56"/>
      <c r="O266" s="110">
        <f t="shared" si="349"/>
        <v>0</v>
      </c>
      <c r="P266" s="361"/>
    </row>
    <row r="267" spans="1:16" ht="13.5" hidden="1" customHeight="1" x14ac:dyDescent="0.25">
      <c r="A267" s="38">
        <v>6423</v>
      </c>
      <c r="B267" s="53" t="s">
        <v>244</v>
      </c>
      <c r="C267" s="54">
        <f t="shared" si="283"/>
        <v>0</v>
      </c>
      <c r="D267" s="226"/>
      <c r="E267" s="56"/>
      <c r="F267" s="143">
        <f t="shared" si="346"/>
        <v>0</v>
      </c>
      <c r="G267" s="226"/>
      <c r="H267" s="257"/>
      <c r="I267" s="110">
        <f t="shared" si="347"/>
        <v>0</v>
      </c>
      <c r="J267" s="257"/>
      <c r="K267" s="56"/>
      <c r="L267" s="132">
        <f t="shared" si="348"/>
        <v>0</v>
      </c>
      <c r="M267" s="317"/>
      <c r="N267" s="56"/>
      <c r="O267" s="110">
        <f t="shared" si="349"/>
        <v>0</v>
      </c>
      <c r="P267" s="361"/>
    </row>
    <row r="268" spans="1:16" ht="36" hidden="1" x14ac:dyDescent="0.25">
      <c r="A268" s="38">
        <v>6424</v>
      </c>
      <c r="B268" s="53" t="s">
        <v>245</v>
      </c>
      <c r="C268" s="54">
        <f t="shared" si="283"/>
        <v>0</v>
      </c>
      <c r="D268" s="226"/>
      <c r="E268" s="56"/>
      <c r="F268" s="143">
        <f t="shared" si="346"/>
        <v>0</v>
      </c>
      <c r="G268" s="226"/>
      <c r="H268" s="257"/>
      <c r="I268" s="110">
        <f t="shared" si="347"/>
        <v>0</v>
      </c>
      <c r="J268" s="257"/>
      <c r="K268" s="56"/>
      <c r="L268" s="132">
        <f t="shared" si="348"/>
        <v>0</v>
      </c>
      <c r="M268" s="317"/>
      <c r="N268" s="56"/>
      <c r="O268" s="110">
        <f t="shared" si="349"/>
        <v>0</v>
      </c>
      <c r="P268" s="361"/>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638"/>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634"/>
    </row>
    <row r="271" spans="1:16" ht="24" hidden="1" x14ac:dyDescent="0.25">
      <c r="A271" s="565">
        <v>7210</v>
      </c>
      <c r="B271" s="48" t="s">
        <v>248</v>
      </c>
      <c r="C271" s="49">
        <f t="shared" si="283"/>
        <v>0</v>
      </c>
      <c r="D271" s="225"/>
      <c r="E271" s="51"/>
      <c r="F271" s="281">
        <f>D271+E271</f>
        <v>0</v>
      </c>
      <c r="G271" s="225"/>
      <c r="H271" s="256"/>
      <c r="I271" s="116">
        <f>G271+H271</f>
        <v>0</v>
      </c>
      <c r="J271" s="256"/>
      <c r="K271" s="51"/>
      <c r="L271" s="136">
        <f>J271+K271</f>
        <v>0</v>
      </c>
      <c r="M271" s="316"/>
      <c r="N271" s="51"/>
      <c r="O271" s="116">
        <f>M271+N271</f>
        <v>0</v>
      </c>
      <c r="P271" s="383"/>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361"/>
    </row>
    <row r="273" spans="1:16" s="144" customFormat="1" ht="36" hidden="1" x14ac:dyDescent="0.25">
      <c r="A273" s="38">
        <v>7221</v>
      </c>
      <c r="B273" s="53" t="s">
        <v>250</v>
      </c>
      <c r="C273" s="54">
        <f t="shared" si="283"/>
        <v>0</v>
      </c>
      <c r="D273" s="226"/>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361"/>
    </row>
    <row r="274" spans="1:16" s="144" customFormat="1" ht="36" hidden="1" x14ac:dyDescent="0.25">
      <c r="A274" s="38">
        <v>7222</v>
      </c>
      <c r="B274" s="53" t="s">
        <v>251</v>
      </c>
      <c r="C274" s="54">
        <f t="shared" si="283"/>
        <v>0</v>
      </c>
      <c r="D274" s="226"/>
      <c r="E274" s="56"/>
      <c r="F274" s="143">
        <f t="shared" si="362"/>
        <v>0</v>
      </c>
      <c r="G274" s="226"/>
      <c r="H274" s="257"/>
      <c r="I274" s="110">
        <f t="shared" si="363"/>
        <v>0</v>
      </c>
      <c r="J274" s="257"/>
      <c r="K274" s="56"/>
      <c r="L274" s="132">
        <f t="shared" si="364"/>
        <v>0</v>
      </c>
      <c r="M274" s="317"/>
      <c r="N274" s="56"/>
      <c r="O274" s="110">
        <f t="shared" si="365"/>
        <v>0</v>
      </c>
      <c r="P274" s="361"/>
    </row>
    <row r="275" spans="1:16" ht="24" hidden="1" x14ac:dyDescent="0.25">
      <c r="A275" s="108">
        <v>7230</v>
      </c>
      <c r="B275" s="53" t="s">
        <v>292</v>
      </c>
      <c r="C275" s="54">
        <f t="shared" si="283"/>
        <v>0</v>
      </c>
      <c r="D275" s="226"/>
      <c r="E275" s="56"/>
      <c r="F275" s="143">
        <f t="shared" si="362"/>
        <v>0</v>
      </c>
      <c r="G275" s="226"/>
      <c r="H275" s="257"/>
      <c r="I275" s="110">
        <f t="shared" si="363"/>
        <v>0</v>
      </c>
      <c r="J275" s="257"/>
      <c r="K275" s="56"/>
      <c r="L275" s="132">
        <f t="shared" si="364"/>
        <v>0</v>
      </c>
      <c r="M275" s="317"/>
      <c r="N275" s="56"/>
      <c r="O275" s="110">
        <f t="shared" si="365"/>
        <v>0</v>
      </c>
      <c r="P275" s="361"/>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361"/>
    </row>
    <row r="277" spans="1:16" ht="48" hidden="1" x14ac:dyDescent="0.25">
      <c r="A277" s="38">
        <v>7245</v>
      </c>
      <c r="B277" s="53" t="s">
        <v>253</v>
      </c>
      <c r="C277" s="54">
        <f t="shared" ref="C277:C298" si="368">F277+I277+L277+O277</f>
        <v>0</v>
      </c>
      <c r="D277" s="226"/>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361"/>
    </row>
    <row r="278" spans="1:16" ht="84.75" hidden="1" customHeight="1" x14ac:dyDescent="0.25">
      <c r="A278" s="38">
        <v>7246</v>
      </c>
      <c r="B278" s="53" t="s">
        <v>254</v>
      </c>
      <c r="C278" s="54">
        <f t="shared" si="368"/>
        <v>0</v>
      </c>
      <c r="D278" s="226"/>
      <c r="E278" s="56"/>
      <c r="F278" s="143">
        <f t="shared" si="369"/>
        <v>0</v>
      </c>
      <c r="G278" s="226"/>
      <c r="H278" s="257"/>
      <c r="I278" s="110">
        <f t="shared" si="370"/>
        <v>0</v>
      </c>
      <c r="J278" s="257"/>
      <c r="K278" s="56"/>
      <c r="L278" s="132">
        <f t="shared" si="371"/>
        <v>0</v>
      </c>
      <c r="M278" s="317"/>
      <c r="N278" s="56"/>
      <c r="O278" s="110">
        <f t="shared" si="372"/>
        <v>0</v>
      </c>
      <c r="P278" s="361"/>
    </row>
    <row r="279" spans="1:16" ht="36" hidden="1" x14ac:dyDescent="0.25">
      <c r="A279" s="38">
        <v>7247</v>
      </c>
      <c r="B279" s="53" t="s">
        <v>309</v>
      </c>
      <c r="C279" s="54">
        <f t="shared" si="368"/>
        <v>0</v>
      </c>
      <c r="D279" s="226"/>
      <c r="E279" s="56"/>
      <c r="F279" s="143">
        <f t="shared" si="369"/>
        <v>0</v>
      </c>
      <c r="G279" s="226"/>
      <c r="H279" s="257"/>
      <c r="I279" s="110">
        <f t="shared" si="370"/>
        <v>0</v>
      </c>
      <c r="J279" s="257"/>
      <c r="K279" s="56"/>
      <c r="L279" s="132">
        <f t="shared" si="371"/>
        <v>0</v>
      </c>
      <c r="M279" s="317"/>
      <c r="N279" s="56"/>
      <c r="O279" s="110">
        <f t="shared" si="372"/>
        <v>0</v>
      </c>
      <c r="P279" s="361"/>
    </row>
    <row r="280" spans="1:16" ht="24" hidden="1" x14ac:dyDescent="0.25">
      <c r="A280" s="565">
        <v>7260</v>
      </c>
      <c r="B280" s="48" t="s">
        <v>255</v>
      </c>
      <c r="C280" s="49">
        <f t="shared" si="368"/>
        <v>0</v>
      </c>
      <c r="D280" s="225"/>
      <c r="E280" s="51"/>
      <c r="F280" s="281">
        <f t="shared" si="369"/>
        <v>0</v>
      </c>
      <c r="G280" s="225"/>
      <c r="H280" s="256"/>
      <c r="I280" s="116">
        <f t="shared" si="370"/>
        <v>0</v>
      </c>
      <c r="J280" s="256"/>
      <c r="K280" s="51"/>
      <c r="L280" s="136">
        <f t="shared" si="371"/>
        <v>0</v>
      </c>
      <c r="M280" s="316"/>
      <c r="N280" s="51"/>
      <c r="O280" s="116">
        <f t="shared" si="372"/>
        <v>0</v>
      </c>
      <c r="P280" s="383"/>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633"/>
    </row>
    <row r="282" spans="1:16" hidden="1" x14ac:dyDescent="0.25">
      <c r="A282" s="103">
        <v>7720</v>
      </c>
      <c r="B282" s="48" t="s">
        <v>285</v>
      </c>
      <c r="C282" s="60">
        <f t="shared" si="368"/>
        <v>0</v>
      </c>
      <c r="D282" s="235"/>
      <c r="E282" s="62"/>
      <c r="F282" s="141">
        <f>D282+E282</f>
        <v>0</v>
      </c>
      <c r="G282" s="235"/>
      <c r="H282" s="265"/>
      <c r="I282" s="302">
        <f>G282+H282</f>
        <v>0</v>
      </c>
      <c r="J282" s="265"/>
      <c r="K282" s="62"/>
      <c r="L282" s="197">
        <f>J282+K282</f>
        <v>0</v>
      </c>
      <c r="M282" s="323"/>
      <c r="N282" s="62"/>
      <c r="O282" s="302">
        <f>M282+N282</f>
        <v>0</v>
      </c>
      <c r="P282" s="607"/>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361"/>
    </row>
    <row r="284" spans="1:16" hidden="1" x14ac:dyDescent="0.25">
      <c r="A284" s="142" t="s">
        <v>257</v>
      </c>
      <c r="B284" s="38" t="s">
        <v>258</v>
      </c>
      <c r="C284" s="54">
        <f t="shared" si="368"/>
        <v>0</v>
      </c>
      <c r="D284" s="226"/>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361"/>
    </row>
    <row r="285" spans="1:16" ht="24" hidden="1" x14ac:dyDescent="0.25">
      <c r="A285" s="142" t="s">
        <v>259</v>
      </c>
      <c r="B285" s="149" t="s">
        <v>260</v>
      </c>
      <c r="C285" s="49">
        <f t="shared" si="368"/>
        <v>0</v>
      </c>
      <c r="D285" s="225"/>
      <c r="E285" s="51"/>
      <c r="F285" s="281">
        <f t="shared" si="378"/>
        <v>0</v>
      </c>
      <c r="G285" s="225"/>
      <c r="H285" s="256"/>
      <c r="I285" s="116">
        <f t="shared" si="379"/>
        <v>0</v>
      </c>
      <c r="J285" s="256"/>
      <c r="K285" s="51"/>
      <c r="L285" s="136">
        <f t="shared" si="380"/>
        <v>0</v>
      </c>
      <c r="M285" s="316"/>
      <c r="N285" s="51"/>
      <c r="O285" s="116">
        <f t="shared" si="381"/>
        <v>0</v>
      </c>
      <c r="P285" s="383"/>
    </row>
    <row r="286" spans="1:16" ht="12.75" thickBot="1" x14ac:dyDescent="0.3">
      <c r="A286" s="170"/>
      <c r="B286" s="170" t="s">
        <v>261</v>
      </c>
      <c r="C286" s="306">
        <f t="shared" si="368"/>
        <v>94658</v>
      </c>
      <c r="D286" s="236">
        <f t="shared" ref="D286:O286" si="382">SUM(D283,D269,D230,D195,D187,D173,D75,D53)</f>
        <v>63648</v>
      </c>
      <c r="E286" s="457">
        <f t="shared" si="382"/>
        <v>0</v>
      </c>
      <c r="F286" s="458">
        <f t="shared" si="382"/>
        <v>63648</v>
      </c>
      <c r="G286" s="236">
        <f t="shared" si="382"/>
        <v>31010</v>
      </c>
      <c r="H286" s="205">
        <f t="shared" si="382"/>
        <v>0</v>
      </c>
      <c r="I286" s="458">
        <f t="shared" si="382"/>
        <v>31010</v>
      </c>
      <c r="J286" s="172">
        <f t="shared" si="382"/>
        <v>0</v>
      </c>
      <c r="K286" s="457">
        <f t="shared" si="382"/>
        <v>0</v>
      </c>
      <c r="L286" s="458">
        <f t="shared" si="382"/>
        <v>0</v>
      </c>
      <c r="M286" s="306">
        <f t="shared" si="382"/>
        <v>0</v>
      </c>
      <c r="N286" s="171">
        <f t="shared" si="382"/>
        <v>0</v>
      </c>
      <c r="O286" s="289">
        <f t="shared" si="382"/>
        <v>0</v>
      </c>
      <c r="P286" s="639"/>
    </row>
    <row r="287" spans="1:16"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640"/>
    </row>
    <row r="288" spans="1:16"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641"/>
    </row>
    <row r="289" spans="1:16"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642"/>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641"/>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607"/>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361"/>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361"/>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361"/>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361"/>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636"/>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640"/>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632"/>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cSUa39svoVsSqaeoveYjUcLYz6hakQnbdhzNtbUle3RKmIGuI6Tz/rqJseRdntuxYmbBwZb24bBHgRnSfVvCfA==" saltValue="aNEpn/hfj4VfriuEh1qXcg==" spinCount="100000" sheet="1" objects="1" scenarios="1" formatCells="0" formatColumns="0" formatRows="0"/>
  <autoFilter ref="A18:P298">
    <filterColumn colId="2">
      <filters blank="1">
        <filter val="1 500"/>
        <filter val="11 248"/>
        <filter val="2 000"/>
        <filter val="2 800"/>
        <filter val="22 600"/>
        <filter val="250"/>
        <filter val="309"/>
        <filter val="33 848"/>
        <filter val="36 648"/>
        <filter val="4 650"/>
        <filter val="43 551"/>
        <filter val="48 201"/>
        <filter val="49 701"/>
        <filter val="59"/>
        <filter val="8 000"/>
        <filter val="800"/>
        <filter val="86 349"/>
        <filter val="86 658"/>
        <filter val="94 6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2018.gada 14.jūnija saistošajiem noteikumiem Nr.24
(protokols Nr.9, 4.punkts)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8" sqref="T8"/>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407</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403</v>
      </c>
      <c r="D5" s="1122"/>
      <c r="E5" s="1122"/>
      <c r="F5" s="1122"/>
      <c r="G5" s="1122"/>
      <c r="H5" s="1122"/>
      <c r="I5" s="1122"/>
      <c r="J5" s="1122"/>
      <c r="K5" s="1122"/>
      <c r="L5" s="1122"/>
      <c r="M5" s="1122"/>
      <c r="N5" s="1122"/>
      <c r="O5" s="1122"/>
      <c r="P5" s="1123"/>
      <c r="Q5" s="390"/>
    </row>
    <row r="6" spans="1:17" ht="12.75" customHeight="1" x14ac:dyDescent="0.25">
      <c r="A6" s="2" t="s">
        <v>3</v>
      </c>
      <c r="B6" s="3"/>
      <c r="C6" s="1122" t="s">
        <v>404</v>
      </c>
      <c r="D6" s="1122"/>
      <c r="E6" s="1122"/>
      <c r="F6" s="1122"/>
      <c r="G6" s="1122"/>
      <c r="H6" s="1122"/>
      <c r="I6" s="1122"/>
      <c r="J6" s="1122"/>
      <c r="K6" s="1122"/>
      <c r="L6" s="1122"/>
      <c r="M6" s="1122"/>
      <c r="N6" s="1122"/>
      <c r="O6" s="1122"/>
      <c r="P6" s="1123"/>
      <c r="Q6" s="390"/>
    </row>
    <row r="7" spans="1:17" ht="15" customHeight="1" x14ac:dyDescent="0.25">
      <c r="A7" s="2" t="s">
        <v>4</v>
      </c>
      <c r="B7" s="3"/>
      <c r="C7" s="1120" t="s">
        <v>405</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t="s">
        <v>406</v>
      </c>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3150</v>
      </c>
      <c r="D20" s="208">
        <f>SUM(D21,D24,D25,D41,D43)</f>
        <v>0</v>
      </c>
      <c r="E20" s="394">
        <f t="shared" ref="E20:F20" si="0">SUM(E21,E24,E25,E41,E43)</f>
        <v>3150</v>
      </c>
      <c r="F20" s="395">
        <f t="shared" si="0"/>
        <v>3150</v>
      </c>
      <c r="G20" s="208">
        <f>SUM(G21,G24,G43)</f>
        <v>0</v>
      </c>
      <c r="H20" s="193">
        <f t="shared" ref="H20:I20" si="1">SUM(H21,H24,H43)</f>
        <v>0</v>
      </c>
      <c r="I20" s="395">
        <f t="shared" si="1"/>
        <v>0</v>
      </c>
      <c r="J20" s="242">
        <f>SUM(J21,J26,J43)</f>
        <v>0</v>
      </c>
      <c r="K20" s="394">
        <f t="shared" ref="K20:L20" si="2">SUM(K21,K26,K43)</f>
        <v>0</v>
      </c>
      <c r="L20" s="395">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ht="12.75" hidden="1" thickTop="1" x14ac:dyDescent="0.25">
      <c r="A23" s="37"/>
      <c r="B23" s="38" t="s">
        <v>22</v>
      </c>
      <c r="C23" s="559">
        <f t="shared" si="4"/>
        <v>0</v>
      </c>
      <c r="D23" s="560"/>
      <c r="E23" s="40"/>
      <c r="F23" s="143">
        <f>D23+E23</f>
        <v>0</v>
      </c>
      <c r="G23" s="211"/>
      <c r="H23" s="245"/>
      <c r="I23" s="301">
        <f>G23+H23</f>
        <v>0</v>
      </c>
      <c r="J23" s="245"/>
      <c r="K23" s="40"/>
      <c r="L23" s="196">
        <f>J23+K23</f>
        <v>0</v>
      </c>
      <c r="M23" s="358"/>
      <c r="N23" s="40"/>
      <c r="O23" s="301">
        <f>M23+N23</f>
        <v>0</v>
      </c>
      <c r="P23" s="165"/>
    </row>
    <row r="24" spans="1:16" s="21" customFormat="1" ht="25.5" hidden="1" thickTop="1" thickBot="1" x14ac:dyDescent="0.3">
      <c r="A24" s="369">
        <v>19300</v>
      </c>
      <c r="B24" s="369" t="s">
        <v>304</v>
      </c>
      <c r="C24" s="403">
        <f>F24+I24</f>
        <v>0</v>
      </c>
      <c r="D24" s="561"/>
      <c r="E24" s="372"/>
      <c r="F24" s="373">
        <f>D24+E24</f>
        <v>0</v>
      </c>
      <c r="G24" s="371"/>
      <c r="H24" s="374"/>
      <c r="I24" s="375">
        <f>G24+H24</f>
        <v>0</v>
      </c>
      <c r="J24" s="376" t="s">
        <v>23</v>
      </c>
      <c r="K24" s="377" t="s">
        <v>23</v>
      </c>
      <c r="L24" s="378" t="s">
        <v>23</v>
      </c>
      <c r="M24" s="379" t="s">
        <v>23</v>
      </c>
      <c r="N24" s="377" t="s">
        <v>23</v>
      </c>
      <c r="O24" s="380" t="s">
        <v>23</v>
      </c>
      <c r="P24" s="558"/>
    </row>
    <row r="25" spans="1:16" s="21" customFormat="1" ht="24.75" thickTop="1" x14ac:dyDescent="0.25">
      <c r="A25" s="183">
        <v>18620</v>
      </c>
      <c r="B25" s="41" t="s">
        <v>24</v>
      </c>
      <c r="C25" s="406">
        <f>F25</f>
        <v>3150</v>
      </c>
      <c r="D25" s="562"/>
      <c r="E25" s="405">
        <v>3150</v>
      </c>
      <c r="F25" s="406">
        <f>D25+E25</f>
        <v>3150</v>
      </c>
      <c r="G25" s="213" t="s">
        <v>23</v>
      </c>
      <c r="H25" s="291" t="s">
        <v>23</v>
      </c>
      <c r="I25" s="408" t="s">
        <v>23</v>
      </c>
      <c r="J25" s="246" t="s">
        <v>23</v>
      </c>
      <c r="K25" s="407" t="s">
        <v>23</v>
      </c>
      <c r="L25" s="408" t="s">
        <v>23</v>
      </c>
      <c r="M25" s="309" t="s">
        <v>23</v>
      </c>
      <c r="N25" s="44" t="s">
        <v>23</v>
      </c>
      <c r="O25" s="45" t="s">
        <v>23</v>
      </c>
      <c r="P25" s="328"/>
    </row>
    <row r="26" spans="1:16" s="21" customFormat="1" ht="36" hidden="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row>
    <row r="27" spans="1:16" s="21" customFormat="1" ht="24" hidden="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idden="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idden="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 hidden="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 hidden="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 hidden="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hidden="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idden="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 hidden="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row>
    <row r="37" spans="1:16" ht="24" hidden="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idden="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idden="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 hidden="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 hidden="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 hidden="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 hidden="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3150</v>
      </c>
      <c r="D50" s="220">
        <f>SUM(D51,D283)</f>
        <v>0</v>
      </c>
      <c r="E50" s="431">
        <f t="shared" ref="E50:F50" si="19">SUM(E51,E283)</f>
        <v>3150</v>
      </c>
      <c r="F50" s="432">
        <f t="shared" si="19"/>
        <v>3150</v>
      </c>
      <c r="G50" s="220">
        <f>SUM(G51,G283)</f>
        <v>0</v>
      </c>
      <c r="H50" s="177">
        <f t="shared" ref="H50:I50" si="20">SUM(H51,H283)</f>
        <v>0</v>
      </c>
      <c r="I50" s="432">
        <f t="shared" si="20"/>
        <v>0</v>
      </c>
      <c r="J50" s="252">
        <f>SUM(J51,J283)</f>
        <v>0</v>
      </c>
      <c r="K50" s="431">
        <f t="shared" ref="K50:L50" si="21">SUM(K51,K283)</f>
        <v>0</v>
      </c>
      <c r="L50" s="432">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1785</v>
      </c>
      <c r="D51" s="221">
        <f>SUM(D52,D194)</f>
        <v>0</v>
      </c>
      <c r="E51" s="433">
        <f t="shared" ref="E51:F51" si="23">SUM(E52,E194)</f>
        <v>1785</v>
      </c>
      <c r="F51" s="434">
        <f t="shared" si="23"/>
        <v>1785</v>
      </c>
      <c r="G51" s="221">
        <f>SUM(G52,G194)</f>
        <v>0</v>
      </c>
      <c r="H51" s="201">
        <f t="shared" ref="H51:I51" si="24">SUM(H52,H194)</f>
        <v>0</v>
      </c>
      <c r="I51" s="434">
        <f t="shared" si="24"/>
        <v>0</v>
      </c>
      <c r="J51" s="253">
        <f>SUM(J52,J194)</f>
        <v>0</v>
      </c>
      <c r="K51" s="433">
        <f t="shared" ref="K51:L51" si="25">SUM(K52,K194)</f>
        <v>0</v>
      </c>
      <c r="L51" s="434">
        <f t="shared" si="25"/>
        <v>0</v>
      </c>
      <c r="M51" s="90">
        <f>SUM(M52,M194)</f>
        <v>0</v>
      </c>
      <c r="N51" s="91">
        <f t="shared" ref="N51:O51" si="26">SUM(N52,N194)</f>
        <v>0</v>
      </c>
      <c r="O51" s="92">
        <f t="shared" si="26"/>
        <v>0</v>
      </c>
      <c r="P51" s="337"/>
    </row>
    <row r="52" spans="1:16" s="21" customFormat="1" ht="24" x14ac:dyDescent="0.25">
      <c r="A52" s="93"/>
      <c r="B52" s="16" t="s">
        <v>46</v>
      </c>
      <c r="C52" s="94">
        <f t="shared" si="4"/>
        <v>1785</v>
      </c>
      <c r="D52" s="222">
        <f>SUM(D53,D75,D173,D187)</f>
        <v>0</v>
      </c>
      <c r="E52" s="435">
        <f t="shared" ref="E52:F52" si="27">SUM(E53,E75,E173,E187)</f>
        <v>1785</v>
      </c>
      <c r="F52" s="436">
        <f t="shared" si="27"/>
        <v>1785</v>
      </c>
      <c r="G52" s="222">
        <f>SUM(G53,G75,G173,G187)</f>
        <v>0</v>
      </c>
      <c r="H52" s="202">
        <f t="shared" ref="H52:I52" si="28">SUM(H53,H75,H173,H187)</f>
        <v>0</v>
      </c>
      <c r="I52" s="436">
        <f t="shared" si="28"/>
        <v>0</v>
      </c>
      <c r="J52" s="254">
        <f>SUM(J53,J75,J173,J187)</f>
        <v>0</v>
      </c>
      <c r="K52" s="435">
        <f t="shared" ref="K52:L52" si="29">SUM(K53,K75,K173,K187)</f>
        <v>0</v>
      </c>
      <c r="L52" s="43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99">
        <f t="shared" ref="E53:F53" si="31">SUM(E54,E67)</f>
        <v>0</v>
      </c>
      <c r="F53" s="278">
        <f t="shared" si="31"/>
        <v>0</v>
      </c>
      <c r="G53" s="223">
        <f>SUM(G54,G67)</f>
        <v>0</v>
      </c>
      <c r="H53" s="255">
        <f t="shared" ref="H53:I53" si="32">SUM(H54,H67)</f>
        <v>0</v>
      </c>
      <c r="I53" s="100">
        <f t="shared" si="32"/>
        <v>0</v>
      </c>
      <c r="J53" s="255">
        <f>SUM(J54,J67)</f>
        <v>0</v>
      </c>
      <c r="K53" s="99">
        <f t="shared" ref="K53:L53" si="33">SUM(K54,K67)</f>
        <v>0</v>
      </c>
      <c r="L53" s="134">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6">
        <f t="shared" ref="E54:F54" si="35">SUM(E55,E58,E66)</f>
        <v>0</v>
      </c>
      <c r="F54" s="279">
        <f t="shared" si="35"/>
        <v>0</v>
      </c>
      <c r="G54" s="224">
        <f>SUM(G55,G58,G66)</f>
        <v>0</v>
      </c>
      <c r="H54" s="102">
        <f t="shared" ref="H54:I54" si="36">SUM(H55,H58,H66)</f>
        <v>0</v>
      </c>
      <c r="I54" s="113">
        <f t="shared" si="36"/>
        <v>0</v>
      </c>
      <c r="J54" s="102">
        <f>SUM(J55,J58,J66)</f>
        <v>0</v>
      </c>
      <c r="K54" s="46">
        <f t="shared" ref="K54:L54" si="37">SUM(K55,K58,K66)</f>
        <v>0</v>
      </c>
      <c r="L54" s="122">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hidden="1" customHeight="1" x14ac:dyDescent="0.25">
      <c r="A57" s="38">
        <v>1119</v>
      </c>
      <c r="B57" s="53" t="s">
        <v>51</v>
      </c>
      <c r="C57" s="54">
        <f t="shared" si="4"/>
        <v>0</v>
      </c>
      <c r="D57" s="226"/>
      <c r="E57" s="56"/>
      <c r="F57" s="143">
        <f t="shared" si="43"/>
        <v>0</v>
      </c>
      <c r="G57" s="226"/>
      <c r="H57" s="257"/>
      <c r="I57" s="110">
        <f t="shared" si="44"/>
        <v>0</v>
      </c>
      <c r="J57" s="257"/>
      <c r="K57" s="56"/>
      <c r="L57" s="132">
        <f t="shared" si="45"/>
        <v>0</v>
      </c>
      <c r="M57" s="317"/>
      <c r="N57" s="56"/>
      <c r="O57" s="110">
        <f>M57+N57</f>
        <v>0</v>
      </c>
      <c r="P57" s="107"/>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c r="E65" s="56"/>
      <c r="F65" s="143">
        <f t="shared" si="50"/>
        <v>0</v>
      </c>
      <c r="G65" s="226"/>
      <c r="H65" s="257"/>
      <c r="I65" s="110">
        <f t="shared" si="51"/>
        <v>0</v>
      </c>
      <c r="J65" s="257"/>
      <c r="K65" s="56"/>
      <c r="L65" s="132">
        <f t="shared" si="52"/>
        <v>0</v>
      </c>
      <c r="M65" s="317"/>
      <c r="N65" s="56"/>
      <c r="O65" s="110">
        <f t="shared" si="53"/>
        <v>0</v>
      </c>
      <c r="P65" s="107"/>
    </row>
    <row r="66" spans="1:16" ht="36" hidden="1" x14ac:dyDescent="0.25">
      <c r="A66" s="103">
        <v>1150</v>
      </c>
      <c r="B66" s="74" t="s">
        <v>59</v>
      </c>
      <c r="C66" s="80">
        <f>F66+I66+L66+O66</f>
        <v>0</v>
      </c>
      <c r="D66" s="228"/>
      <c r="E66" s="111"/>
      <c r="F66" s="280">
        <f t="shared" si="50"/>
        <v>0</v>
      </c>
      <c r="G66" s="228"/>
      <c r="H66" s="258"/>
      <c r="I66" s="105">
        <f t="shared" si="51"/>
        <v>0</v>
      </c>
      <c r="J66" s="258"/>
      <c r="K66" s="111"/>
      <c r="L66" s="133">
        <f t="shared" si="52"/>
        <v>0</v>
      </c>
      <c r="M66" s="318"/>
      <c r="N66" s="111"/>
      <c r="O66" s="105">
        <f t="shared" si="53"/>
        <v>0</v>
      </c>
      <c r="P66" s="112"/>
    </row>
    <row r="67" spans="1:16" ht="24" hidden="1" x14ac:dyDescent="0.25">
      <c r="A67" s="41">
        <v>1200</v>
      </c>
      <c r="B67" s="101" t="s">
        <v>296</v>
      </c>
      <c r="C67" s="42">
        <f t="shared" si="4"/>
        <v>0</v>
      </c>
      <c r="D67" s="224">
        <f>SUM(D68:D69)</f>
        <v>0</v>
      </c>
      <c r="E67" s="46">
        <f t="shared" ref="E67:F67" si="54">SUM(E68:E69)</f>
        <v>0</v>
      </c>
      <c r="F67" s="279">
        <f t="shared" si="54"/>
        <v>0</v>
      </c>
      <c r="G67" s="224">
        <f>SUM(G68:G69)</f>
        <v>0</v>
      </c>
      <c r="H67" s="102">
        <f t="shared" ref="H67:I67" si="55">SUM(H68:H69)</f>
        <v>0</v>
      </c>
      <c r="I67" s="113">
        <f t="shared" si="55"/>
        <v>0</v>
      </c>
      <c r="J67" s="102">
        <f>SUM(J68:J69)</f>
        <v>0</v>
      </c>
      <c r="K67" s="46">
        <f t="shared" ref="K67:L67" si="56">SUM(K68:K69)</f>
        <v>0</v>
      </c>
      <c r="L67" s="122">
        <f t="shared" si="56"/>
        <v>0</v>
      </c>
      <c r="M67" s="42">
        <f>SUM(M68:M69)</f>
        <v>0</v>
      </c>
      <c r="N67" s="46">
        <f t="shared" ref="N67:O67" si="57">SUM(N68:N69)</f>
        <v>0</v>
      </c>
      <c r="O67" s="113">
        <f t="shared" si="57"/>
        <v>0</v>
      </c>
      <c r="P67" s="119"/>
    </row>
    <row r="68" spans="1:16" ht="24" hidden="1" x14ac:dyDescent="0.25">
      <c r="A68" s="368">
        <v>1210</v>
      </c>
      <c r="B68" s="48" t="s">
        <v>60</v>
      </c>
      <c r="C68" s="49">
        <f t="shared" si="4"/>
        <v>0</v>
      </c>
      <c r="D68" s="225"/>
      <c r="E68" s="51"/>
      <c r="F68" s="281">
        <f>D68+E68</f>
        <v>0</v>
      </c>
      <c r="G68" s="225"/>
      <c r="H68" s="256"/>
      <c r="I68" s="116">
        <f>G68+H68</f>
        <v>0</v>
      </c>
      <c r="J68" s="256"/>
      <c r="K68" s="51"/>
      <c r="L68" s="136">
        <f>J68+K68</f>
        <v>0</v>
      </c>
      <c r="M68" s="316"/>
      <c r="N68" s="51"/>
      <c r="O68" s="116">
        <f>M68+N68</f>
        <v>0</v>
      </c>
      <c r="P68" s="106"/>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row>
    <row r="71" spans="1:16" hidden="1" x14ac:dyDescent="0.25">
      <c r="A71" s="38">
        <v>1223</v>
      </c>
      <c r="B71" s="53" t="s">
        <v>62</v>
      </c>
      <c r="C71" s="54">
        <f t="shared" si="4"/>
        <v>0</v>
      </c>
      <c r="D71" s="226"/>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c r="E72" s="56"/>
      <c r="F72" s="143">
        <f t="shared" si="62"/>
        <v>0</v>
      </c>
      <c r="G72" s="226"/>
      <c r="H72" s="257"/>
      <c r="I72" s="110">
        <f t="shared" si="63"/>
        <v>0</v>
      </c>
      <c r="J72" s="257"/>
      <c r="K72" s="56"/>
      <c r="L72" s="132">
        <f t="shared" si="64"/>
        <v>0</v>
      </c>
      <c r="M72" s="317"/>
      <c r="N72" s="56"/>
      <c r="O72" s="110">
        <f t="shared" si="65"/>
        <v>0</v>
      </c>
      <c r="P72" s="107"/>
    </row>
    <row r="73" spans="1:16" ht="36" hidden="1" x14ac:dyDescent="0.25">
      <c r="A73" s="38">
        <v>1227</v>
      </c>
      <c r="B73" s="53" t="s">
        <v>64</v>
      </c>
      <c r="C73" s="54">
        <f t="shared" si="4"/>
        <v>0</v>
      </c>
      <c r="D73" s="226"/>
      <c r="E73" s="56"/>
      <c r="F73" s="143">
        <f t="shared" si="62"/>
        <v>0</v>
      </c>
      <c r="G73" s="226"/>
      <c r="H73" s="257"/>
      <c r="I73" s="110">
        <f t="shared" si="63"/>
        <v>0</v>
      </c>
      <c r="J73" s="257"/>
      <c r="K73" s="56"/>
      <c r="L73" s="132">
        <f t="shared" si="64"/>
        <v>0</v>
      </c>
      <c r="M73" s="317"/>
      <c r="N73" s="56"/>
      <c r="O73" s="110">
        <f t="shared" si="65"/>
        <v>0</v>
      </c>
      <c r="P73" s="107"/>
    </row>
    <row r="74" spans="1:16" ht="48" hidden="1" x14ac:dyDescent="0.25">
      <c r="A74" s="38">
        <v>1228</v>
      </c>
      <c r="B74" s="53" t="s">
        <v>298</v>
      </c>
      <c r="C74" s="54">
        <f t="shared" si="4"/>
        <v>0</v>
      </c>
      <c r="D74" s="226"/>
      <c r="E74" s="56"/>
      <c r="F74" s="143">
        <f t="shared" si="62"/>
        <v>0</v>
      </c>
      <c r="G74" s="226"/>
      <c r="H74" s="257"/>
      <c r="I74" s="110">
        <f t="shared" si="63"/>
        <v>0</v>
      </c>
      <c r="J74" s="257"/>
      <c r="K74" s="56"/>
      <c r="L74" s="132">
        <f t="shared" si="64"/>
        <v>0</v>
      </c>
      <c r="M74" s="317"/>
      <c r="N74" s="56"/>
      <c r="O74" s="110">
        <f t="shared" si="65"/>
        <v>0</v>
      </c>
      <c r="P74" s="107"/>
    </row>
    <row r="75" spans="1:16" x14ac:dyDescent="0.25">
      <c r="A75" s="97">
        <v>2000</v>
      </c>
      <c r="B75" s="97" t="s">
        <v>65</v>
      </c>
      <c r="C75" s="98">
        <f t="shared" si="4"/>
        <v>1785</v>
      </c>
      <c r="D75" s="223">
        <f>SUM(D76,D83,D130,D164,D165,D172)</f>
        <v>0</v>
      </c>
      <c r="E75" s="437">
        <f t="shared" ref="E75:F75" si="66">SUM(E76,E83,E130,E164,E165,E172)</f>
        <v>1785</v>
      </c>
      <c r="F75" s="438">
        <f t="shared" si="66"/>
        <v>1785</v>
      </c>
      <c r="G75" s="223">
        <f>SUM(G76,G83,G130,G164,G165,G172)</f>
        <v>0</v>
      </c>
      <c r="H75" s="134">
        <f t="shared" ref="H75:I75" si="67">SUM(H76,H83,H130,H164,H165,H172)</f>
        <v>0</v>
      </c>
      <c r="I75" s="438">
        <f t="shared" si="67"/>
        <v>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row>
    <row r="77" spans="1:16" ht="24" hidden="1" x14ac:dyDescent="0.25">
      <c r="A77" s="368">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row>
    <row r="79" spans="1:16" ht="24" hidden="1" x14ac:dyDescent="0.25">
      <c r="A79" s="38">
        <v>2112</v>
      </c>
      <c r="B79" s="53" t="s">
        <v>69</v>
      </c>
      <c r="C79" s="54">
        <f t="shared" si="4"/>
        <v>0</v>
      </c>
      <c r="D79" s="226"/>
      <c r="E79" s="56"/>
      <c r="F79" s="143">
        <f t="shared" si="78"/>
        <v>0</v>
      </c>
      <c r="G79" s="226"/>
      <c r="H79" s="257"/>
      <c r="I79" s="110">
        <f t="shared" si="79"/>
        <v>0</v>
      </c>
      <c r="J79" s="257"/>
      <c r="K79" s="56"/>
      <c r="L79" s="132">
        <f t="shared" si="80"/>
        <v>0</v>
      </c>
      <c r="M79" s="317"/>
      <c r="N79" s="56"/>
      <c r="O79" s="110">
        <f t="shared" si="81"/>
        <v>0</v>
      </c>
      <c r="P79" s="107"/>
    </row>
    <row r="80" spans="1:16"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row>
    <row r="82" spans="1:16" ht="24" hidden="1" x14ac:dyDescent="0.25">
      <c r="A82" s="38">
        <v>2122</v>
      </c>
      <c r="B82" s="53" t="s">
        <v>69</v>
      </c>
      <c r="C82" s="54">
        <f t="shared" si="4"/>
        <v>0</v>
      </c>
      <c r="D82" s="226"/>
      <c r="E82" s="56"/>
      <c r="F82" s="143">
        <f t="shared" si="86"/>
        <v>0</v>
      </c>
      <c r="G82" s="226"/>
      <c r="H82" s="257"/>
      <c r="I82" s="110">
        <f t="shared" si="87"/>
        <v>0</v>
      </c>
      <c r="J82" s="257"/>
      <c r="K82" s="56"/>
      <c r="L82" s="132">
        <f t="shared" si="88"/>
        <v>0</v>
      </c>
      <c r="M82" s="317"/>
      <c r="N82" s="56"/>
      <c r="O82" s="110">
        <f t="shared" si="89"/>
        <v>0</v>
      </c>
      <c r="P82" s="107"/>
    </row>
    <row r="83" spans="1:16" x14ac:dyDescent="0.25">
      <c r="A83" s="41">
        <v>2200</v>
      </c>
      <c r="B83" s="101" t="s">
        <v>71</v>
      </c>
      <c r="C83" s="42">
        <f t="shared" si="4"/>
        <v>1200</v>
      </c>
      <c r="D83" s="224">
        <f>SUM(D84,D89,D95,D103,D112,D116,D122,D128)</f>
        <v>0</v>
      </c>
      <c r="E83" s="439">
        <f t="shared" ref="E83:F83" si="90">SUM(E84,E89,E95,E103,E112,E116,E122,E128)</f>
        <v>1200</v>
      </c>
      <c r="F83" s="406">
        <f t="shared" si="90"/>
        <v>1200</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hidden="1" x14ac:dyDescent="0.25">
      <c r="A86" s="38">
        <v>2212</v>
      </c>
      <c r="B86" s="53" t="s">
        <v>74</v>
      </c>
      <c r="C86" s="54">
        <f t="shared" si="98"/>
        <v>0</v>
      </c>
      <c r="D86" s="226"/>
      <c r="E86" s="56"/>
      <c r="F86" s="143">
        <f t="shared" si="99"/>
        <v>0</v>
      </c>
      <c r="G86" s="226"/>
      <c r="H86" s="257"/>
      <c r="I86" s="110">
        <f t="shared" si="100"/>
        <v>0</v>
      </c>
      <c r="J86" s="257"/>
      <c r="K86" s="56"/>
      <c r="L86" s="132">
        <f t="shared" si="101"/>
        <v>0</v>
      </c>
      <c r="M86" s="317"/>
      <c r="N86" s="56"/>
      <c r="O86" s="110">
        <f t="shared" si="102"/>
        <v>0</v>
      </c>
      <c r="P86" s="107"/>
    </row>
    <row r="87" spans="1:16" ht="24" hidden="1" x14ac:dyDescent="0.25">
      <c r="A87" s="38">
        <v>2214</v>
      </c>
      <c r="B87" s="53" t="s">
        <v>75</v>
      </c>
      <c r="C87" s="54">
        <f t="shared" si="98"/>
        <v>0</v>
      </c>
      <c r="D87" s="226"/>
      <c r="E87" s="56"/>
      <c r="F87" s="143">
        <f t="shared" si="99"/>
        <v>0</v>
      </c>
      <c r="G87" s="226"/>
      <c r="H87" s="257"/>
      <c r="I87" s="110">
        <f t="shared" si="100"/>
        <v>0</v>
      </c>
      <c r="J87" s="257"/>
      <c r="K87" s="56"/>
      <c r="L87" s="132">
        <f t="shared" si="101"/>
        <v>0</v>
      </c>
      <c r="M87" s="317"/>
      <c r="N87" s="56"/>
      <c r="O87" s="110">
        <f t="shared" si="102"/>
        <v>0</v>
      </c>
      <c r="P87" s="107"/>
    </row>
    <row r="88" spans="1:16" hidden="1" x14ac:dyDescent="0.25">
      <c r="A88" s="38">
        <v>2219</v>
      </c>
      <c r="B88" s="53" t="s">
        <v>76</v>
      </c>
      <c r="C88" s="54">
        <f t="shared" si="98"/>
        <v>0</v>
      </c>
      <c r="D88" s="226"/>
      <c r="E88" s="56"/>
      <c r="F88" s="143">
        <f t="shared" si="99"/>
        <v>0</v>
      </c>
      <c r="G88" s="226"/>
      <c r="H88" s="257"/>
      <c r="I88" s="110">
        <f t="shared" si="100"/>
        <v>0</v>
      </c>
      <c r="J88" s="257"/>
      <c r="K88" s="56"/>
      <c r="L88" s="132">
        <f t="shared" si="101"/>
        <v>0</v>
      </c>
      <c r="M88" s="317"/>
      <c r="N88" s="56"/>
      <c r="O88" s="110">
        <f t="shared" si="102"/>
        <v>0</v>
      </c>
      <c r="P88" s="107"/>
    </row>
    <row r="89" spans="1:16"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row>
    <row r="91" spans="1:16" hidden="1" x14ac:dyDescent="0.25">
      <c r="A91" s="38">
        <v>2222</v>
      </c>
      <c r="B91" s="53" t="s">
        <v>78</v>
      </c>
      <c r="C91" s="54">
        <f t="shared" si="98"/>
        <v>0</v>
      </c>
      <c r="D91" s="226"/>
      <c r="E91" s="56"/>
      <c r="F91" s="143">
        <f t="shared" si="107"/>
        <v>0</v>
      </c>
      <c r="G91" s="226"/>
      <c r="H91" s="257"/>
      <c r="I91" s="110">
        <f t="shared" si="108"/>
        <v>0</v>
      </c>
      <c r="J91" s="257"/>
      <c r="K91" s="56"/>
      <c r="L91" s="132">
        <f t="shared" si="109"/>
        <v>0</v>
      </c>
      <c r="M91" s="317"/>
      <c r="N91" s="56"/>
      <c r="O91" s="110">
        <f t="shared" si="110"/>
        <v>0</v>
      </c>
      <c r="P91" s="107"/>
    </row>
    <row r="92" spans="1:16" hidden="1" x14ac:dyDescent="0.25">
      <c r="A92" s="38">
        <v>2223</v>
      </c>
      <c r="B92" s="53" t="s">
        <v>79</v>
      </c>
      <c r="C92" s="54">
        <f t="shared" si="98"/>
        <v>0</v>
      </c>
      <c r="D92" s="226"/>
      <c r="E92" s="56"/>
      <c r="F92" s="143">
        <f t="shared" si="107"/>
        <v>0</v>
      </c>
      <c r="G92" s="226"/>
      <c r="H92" s="257"/>
      <c r="I92" s="110">
        <f t="shared" si="108"/>
        <v>0</v>
      </c>
      <c r="J92" s="257"/>
      <c r="K92" s="56"/>
      <c r="L92" s="132">
        <f t="shared" si="109"/>
        <v>0</v>
      </c>
      <c r="M92" s="317"/>
      <c r="N92" s="56"/>
      <c r="O92" s="110">
        <f t="shared" si="110"/>
        <v>0</v>
      </c>
      <c r="P92" s="107"/>
    </row>
    <row r="93" spans="1:16" ht="48" hidden="1" x14ac:dyDescent="0.25">
      <c r="A93" s="38">
        <v>2224</v>
      </c>
      <c r="B93" s="53" t="s">
        <v>299</v>
      </c>
      <c r="C93" s="54">
        <f t="shared" si="98"/>
        <v>0</v>
      </c>
      <c r="D93" s="226"/>
      <c r="E93" s="56"/>
      <c r="F93" s="143">
        <f t="shared" si="107"/>
        <v>0</v>
      </c>
      <c r="G93" s="226"/>
      <c r="H93" s="257"/>
      <c r="I93" s="110">
        <f t="shared" si="108"/>
        <v>0</v>
      </c>
      <c r="J93" s="257"/>
      <c r="K93" s="56"/>
      <c r="L93" s="132">
        <f t="shared" si="109"/>
        <v>0</v>
      </c>
      <c r="M93" s="317"/>
      <c r="N93" s="56"/>
      <c r="O93" s="110">
        <f t="shared" si="110"/>
        <v>0</v>
      </c>
      <c r="P93" s="107"/>
    </row>
    <row r="94" spans="1:16" ht="24" hidden="1" x14ac:dyDescent="0.25">
      <c r="A94" s="38">
        <v>2229</v>
      </c>
      <c r="B94" s="53" t="s">
        <v>80</v>
      </c>
      <c r="C94" s="54">
        <f t="shared" si="98"/>
        <v>0</v>
      </c>
      <c r="D94" s="226"/>
      <c r="E94" s="56"/>
      <c r="F94" s="143">
        <f t="shared" si="107"/>
        <v>0</v>
      </c>
      <c r="G94" s="226"/>
      <c r="H94" s="257"/>
      <c r="I94" s="110">
        <f t="shared" si="108"/>
        <v>0</v>
      </c>
      <c r="J94" s="257"/>
      <c r="K94" s="56"/>
      <c r="L94" s="132">
        <f t="shared" si="109"/>
        <v>0</v>
      </c>
      <c r="M94" s="317"/>
      <c r="N94" s="56"/>
      <c r="O94" s="110">
        <f t="shared" si="110"/>
        <v>0</v>
      </c>
      <c r="P94" s="107"/>
    </row>
    <row r="95" spans="1:16" ht="36" x14ac:dyDescent="0.25">
      <c r="A95" s="108">
        <v>2230</v>
      </c>
      <c r="B95" s="53" t="s">
        <v>81</v>
      </c>
      <c r="C95" s="54">
        <f t="shared" si="98"/>
        <v>755</v>
      </c>
      <c r="D95" s="227">
        <f>SUM(D96:D102)</f>
        <v>0</v>
      </c>
      <c r="E95" s="445">
        <f t="shared" ref="E95:F95" si="111">SUM(E96:E102)</f>
        <v>755</v>
      </c>
      <c r="F95" s="401">
        <f t="shared" si="111"/>
        <v>755</v>
      </c>
      <c r="G95" s="227">
        <f>SUM(G96:G102)</f>
        <v>0</v>
      </c>
      <c r="H95" s="132">
        <f t="shared" ref="H95:I95" si="112">SUM(H96:H102)</f>
        <v>0</v>
      </c>
      <c r="I95" s="401">
        <f t="shared" si="112"/>
        <v>0</v>
      </c>
      <c r="J95" s="117">
        <f>SUM(J96:J102)</f>
        <v>0</v>
      </c>
      <c r="K95" s="445">
        <f t="shared" ref="K95:L95" si="113">SUM(K96:K102)</f>
        <v>0</v>
      </c>
      <c r="L95" s="401">
        <f t="shared" si="113"/>
        <v>0</v>
      </c>
      <c r="M95" s="54">
        <f>SUM(M96:M102)</f>
        <v>0</v>
      </c>
      <c r="N95" s="109">
        <f t="shared" ref="N95:O95" si="114">SUM(N96:N102)</f>
        <v>0</v>
      </c>
      <c r="O95" s="110">
        <f t="shared" si="114"/>
        <v>0</v>
      </c>
      <c r="P95" s="107"/>
    </row>
    <row r="96" spans="1:16" ht="24" x14ac:dyDescent="0.25">
      <c r="A96" s="38">
        <v>2231</v>
      </c>
      <c r="B96" s="53" t="s">
        <v>82</v>
      </c>
      <c r="C96" s="54">
        <f t="shared" si="98"/>
        <v>600</v>
      </c>
      <c r="D96" s="226"/>
      <c r="E96" s="444">
        <v>600</v>
      </c>
      <c r="F96" s="401">
        <f t="shared" ref="F96:F102" si="115">D96+E96</f>
        <v>600</v>
      </c>
      <c r="G96" s="226"/>
      <c r="H96" s="580"/>
      <c r="I96" s="401">
        <f t="shared" ref="I96:I102" si="116">G96+H96</f>
        <v>0</v>
      </c>
      <c r="J96" s="257"/>
      <c r="K96" s="444"/>
      <c r="L96" s="401">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56"/>
      <c r="F97" s="143">
        <f t="shared" si="115"/>
        <v>0</v>
      </c>
      <c r="G97" s="226"/>
      <c r="H97" s="257"/>
      <c r="I97" s="110">
        <f t="shared" si="116"/>
        <v>0</v>
      </c>
      <c r="J97" s="257"/>
      <c r="K97" s="56"/>
      <c r="L97" s="132">
        <f t="shared" si="117"/>
        <v>0</v>
      </c>
      <c r="M97" s="317"/>
      <c r="N97" s="56"/>
      <c r="O97" s="110">
        <f t="shared" si="118"/>
        <v>0</v>
      </c>
      <c r="P97" s="107"/>
    </row>
    <row r="98" spans="1:16" ht="24" hidden="1" x14ac:dyDescent="0.25">
      <c r="A98" s="33">
        <v>2233</v>
      </c>
      <c r="B98" s="48" t="s">
        <v>84</v>
      </c>
      <c r="C98" s="49">
        <f t="shared" si="98"/>
        <v>0</v>
      </c>
      <c r="D98" s="225"/>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c r="E99" s="56"/>
      <c r="F99" s="143">
        <f t="shared" si="115"/>
        <v>0</v>
      </c>
      <c r="G99" s="226"/>
      <c r="H99" s="257"/>
      <c r="I99" s="110">
        <f t="shared" si="116"/>
        <v>0</v>
      </c>
      <c r="J99" s="257"/>
      <c r="K99" s="56"/>
      <c r="L99" s="132">
        <f t="shared" si="117"/>
        <v>0</v>
      </c>
      <c r="M99" s="317"/>
      <c r="N99" s="56"/>
      <c r="O99" s="110">
        <f t="shared" si="118"/>
        <v>0</v>
      </c>
      <c r="P99" s="107"/>
    </row>
    <row r="100" spans="1:16" ht="24" hidden="1" x14ac:dyDescent="0.25">
      <c r="A100" s="38">
        <v>2235</v>
      </c>
      <c r="B100" s="53" t="s">
        <v>86</v>
      </c>
      <c r="C100" s="54">
        <f t="shared" si="98"/>
        <v>0</v>
      </c>
      <c r="D100" s="226"/>
      <c r="E100" s="56"/>
      <c r="F100" s="143">
        <f t="shared" si="115"/>
        <v>0</v>
      </c>
      <c r="G100" s="226"/>
      <c r="H100" s="257"/>
      <c r="I100" s="110">
        <f t="shared" si="116"/>
        <v>0</v>
      </c>
      <c r="J100" s="257"/>
      <c r="K100" s="56"/>
      <c r="L100" s="132">
        <f t="shared" si="117"/>
        <v>0</v>
      </c>
      <c r="M100" s="317"/>
      <c r="N100" s="56"/>
      <c r="O100" s="110">
        <f t="shared" si="118"/>
        <v>0</v>
      </c>
      <c r="P100" s="107"/>
    </row>
    <row r="101" spans="1:16" hidden="1" x14ac:dyDescent="0.25">
      <c r="A101" s="38">
        <v>2236</v>
      </c>
      <c r="B101" s="53" t="s">
        <v>87</v>
      </c>
      <c r="C101" s="54">
        <f t="shared" si="98"/>
        <v>0</v>
      </c>
      <c r="D101" s="226"/>
      <c r="E101" s="56"/>
      <c r="F101" s="143">
        <f t="shared" si="115"/>
        <v>0</v>
      </c>
      <c r="G101" s="226"/>
      <c r="H101" s="257"/>
      <c r="I101" s="110">
        <f t="shared" si="116"/>
        <v>0</v>
      </c>
      <c r="J101" s="257"/>
      <c r="K101" s="56"/>
      <c r="L101" s="132">
        <f t="shared" si="117"/>
        <v>0</v>
      </c>
      <c r="M101" s="317"/>
      <c r="N101" s="56"/>
      <c r="O101" s="110">
        <f t="shared" si="118"/>
        <v>0</v>
      </c>
      <c r="P101" s="107"/>
    </row>
    <row r="102" spans="1:16" ht="24" x14ac:dyDescent="0.25">
      <c r="A102" s="38">
        <v>2239</v>
      </c>
      <c r="B102" s="53" t="s">
        <v>88</v>
      </c>
      <c r="C102" s="54">
        <f t="shared" si="98"/>
        <v>155</v>
      </c>
      <c r="D102" s="226"/>
      <c r="E102" s="444">
        <v>155</v>
      </c>
      <c r="F102" s="401">
        <f t="shared" si="115"/>
        <v>155</v>
      </c>
      <c r="G102" s="226"/>
      <c r="H102" s="580"/>
      <c r="I102" s="401">
        <f t="shared" si="116"/>
        <v>0</v>
      </c>
      <c r="J102" s="257"/>
      <c r="K102" s="444"/>
      <c r="L102" s="401">
        <f t="shared" si="117"/>
        <v>0</v>
      </c>
      <c r="M102" s="317"/>
      <c r="N102" s="56"/>
      <c r="O102" s="110">
        <f t="shared" si="118"/>
        <v>0</v>
      </c>
      <c r="P102" s="107"/>
    </row>
    <row r="103" spans="1:16" ht="36" hidden="1" x14ac:dyDescent="0.25">
      <c r="A103" s="108">
        <v>2240</v>
      </c>
      <c r="B103" s="53" t="s">
        <v>89</v>
      </c>
      <c r="C103" s="54">
        <f t="shared" si="98"/>
        <v>0</v>
      </c>
      <c r="D103" s="227">
        <f>SUM(D104:D111)</f>
        <v>0</v>
      </c>
      <c r="E103" s="109">
        <f t="shared" ref="E103:F103" si="119">SUM(E104:E111)</f>
        <v>0</v>
      </c>
      <c r="F103" s="143">
        <f t="shared" si="119"/>
        <v>0</v>
      </c>
      <c r="G103" s="227">
        <f>SUM(G104:G111)</f>
        <v>0</v>
      </c>
      <c r="H103" s="117">
        <f t="shared" ref="H103:I103" si="120">SUM(H104:H111)</f>
        <v>0</v>
      </c>
      <c r="I103" s="110">
        <f t="shared" si="120"/>
        <v>0</v>
      </c>
      <c r="J103" s="117">
        <f>SUM(J104:J111)</f>
        <v>0</v>
      </c>
      <c r="K103" s="109">
        <f t="shared" ref="K103:L103" si="121">SUM(K104:K111)</f>
        <v>0</v>
      </c>
      <c r="L103" s="132">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56"/>
      <c r="F105" s="143">
        <f t="shared" si="123"/>
        <v>0</v>
      </c>
      <c r="G105" s="226"/>
      <c r="H105" s="257"/>
      <c r="I105" s="110">
        <f t="shared" si="124"/>
        <v>0</v>
      </c>
      <c r="J105" s="257"/>
      <c r="K105" s="56"/>
      <c r="L105" s="132">
        <f t="shared" si="125"/>
        <v>0</v>
      </c>
      <c r="M105" s="317"/>
      <c r="N105" s="56"/>
      <c r="O105" s="110">
        <f t="shared" si="126"/>
        <v>0</v>
      </c>
      <c r="P105" s="107"/>
    </row>
    <row r="106" spans="1:16" ht="24" hidden="1" x14ac:dyDescent="0.25">
      <c r="A106" s="38">
        <v>2243</v>
      </c>
      <c r="B106" s="53" t="s">
        <v>92</v>
      </c>
      <c r="C106" s="54">
        <f t="shared" si="98"/>
        <v>0</v>
      </c>
      <c r="D106" s="226"/>
      <c r="E106" s="56"/>
      <c r="F106" s="143">
        <f t="shared" si="123"/>
        <v>0</v>
      </c>
      <c r="G106" s="226"/>
      <c r="H106" s="257"/>
      <c r="I106" s="110">
        <f t="shared" si="124"/>
        <v>0</v>
      </c>
      <c r="J106" s="257"/>
      <c r="K106" s="56"/>
      <c r="L106" s="132">
        <f t="shared" si="125"/>
        <v>0</v>
      </c>
      <c r="M106" s="317"/>
      <c r="N106" s="56"/>
      <c r="O106" s="110">
        <f t="shared" si="126"/>
        <v>0</v>
      </c>
      <c r="P106" s="107"/>
    </row>
    <row r="107" spans="1:16" hidden="1" x14ac:dyDescent="0.25">
      <c r="A107" s="38">
        <v>2244</v>
      </c>
      <c r="B107" s="53" t="s">
        <v>93</v>
      </c>
      <c r="C107" s="54">
        <f t="shared" si="98"/>
        <v>0</v>
      </c>
      <c r="D107" s="226"/>
      <c r="E107" s="56"/>
      <c r="F107" s="143">
        <f t="shared" si="123"/>
        <v>0</v>
      </c>
      <c r="G107" s="226"/>
      <c r="H107" s="257"/>
      <c r="I107" s="110">
        <f t="shared" si="124"/>
        <v>0</v>
      </c>
      <c r="J107" s="257"/>
      <c r="K107" s="56"/>
      <c r="L107" s="132">
        <f t="shared" si="125"/>
        <v>0</v>
      </c>
      <c r="M107" s="317"/>
      <c r="N107" s="56"/>
      <c r="O107" s="110">
        <f t="shared" si="126"/>
        <v>0</v>
      </c>
      <c r="P107" s="107"/>
    </row>
    <row r="108" spans="1:16" ht="24" hidden="1" x14ac:dyDescent="0.25">
      <c r="A108" s="38">
        <v>2246</v>
      </c>
      <c r="B108" s="53" t="s">
        <v>94</v>
      </c>
      <c r="C108" s="54">
        <f t="shared" si="98"/>
        <v>0</v>
      </c>
      <c r="D108" s="226"/>
      <c r="E108" s="56"/>
      <c r="F108" s="143">
        <f t="shared" si="123"/>
        <v>0</v>
      </c>
      <c r="G108" s="226"/>
      <c r="H108" s="257"/>
      <c r="I108" s="110">
        <f t="shared" si="124"/>
        <v>0</v>
      </c>
      <c r="J108" s="257"/>
      <c r="K108" s="56"/>
      <c r="L108" s="132">
        <f t="shared" si="125"/>
        <v>0</v>
      </c>
      <c r="M108" s="317"/>
      <c r="N108" s="56"/>
      <c r="O108" s="110">
        <f t="shared" si="126"/>
        <v>0</v>
      </c>
      <c r="P108" s="107"/>
    </row>
    <row r="109" spans="1:16" hidden="1" x14ac:dyDescent="0.25">
      <c r="A109" s="38">
        <v>2247</v>
      </c>
      <c r="B109" s="53" t="s">
        <v>95</v>
      </c>
      <c r="C109" s="54">
        <f t="shared" si="98"/>
        <v>0</v>
      </c>
      <c r="D109" s="226"/>
      <c r="E109" s="56"/>
      <c r="F109" s="143">
        <f t="shared" si="123"/>
        <v>0</v>
      </c>
      <c r="G109" s="226"/>
      <c r="H109" s="257"/>
      <c r="I109" s="110">
        <f t="shared" si="124"/>
        <v>0</v>
      </c>
      <c r="J109" s="257"/>
      <c r="K109" s="56"/>
      <c r="L109" s="132">
        <f t="shared" si="125"/>
        <v>0</v>
      </c>
      <c r="M109" s="317"/>
      <c r="N109" s="56"/>
      <c r="O109" s="110">
        <f t="shared" si="126"/>
        <v>0</v>
      </c>
      <c r="P109" s="107"/>
    </row>
    <row r="110" spans="1:16" ht="24" hidden="1" x14ac:dyDescent="0.25">
      <c r="A110" s="38">
        <v>2248</v>
      </c>
      <c r="B110" s="53" t="s">
        <v>300</v>
      </c>
      <c r="C110" s="54">
        <f t="shared" si="98"/>
        <v>0</v>
      </c>
      <c r="D110" s="226"/>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5">
      <c r="A111" s="38">
        <v>2249</v>
      </c>
      <c r="B111" s="53" t="s">
        <v>96</v>
      </c>
      <c r="C111" s="54">
        <f t="shared" si="98"/>
        <v>0</v>
      </c>
      <c r="D111" s="226"/>
      <c r="E111" s="56"/>
      <c r="F111" s="143">
        <f t="shared" si="123"/>
        <v>0</v>
      </c>
      <c r="G111" s="226"/>
      <c r="H111" s="257"/>
      <c r="I111" s="110">
        <f t="shared" si="124"/>
        <v>0</v>
      </c>
      <c r="J111" s="257"/>
      <c r="K111" s="56"/>
      <c r="L111" s="132">
        <f t="shared" si="125"/>
        <v>0</v>
      </c>
      <c r="M111" s="317"/>
      <c r="N111" s="56"/>
      <c r="O111" s="110">
        <f t="shared" si="126"/>
        <v>0</v>
      </c>
      <c r="P111" s="107"/>
    </row>
    <row r="112" spans="1:16"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56"/>
      <c r="F114" s="143">
        <f t="shared" si="131"/>
        <v>0</v>
      </c>
      <c r="G114" s="226"/>
      <c r="H114" s="257"/>
      <c r="I114" s="110">
        <f t="shared" si="132"/>
        <v>0</v>
      </c>
      <c r="J114" s="257"/>
      <c r="K114" s="56"/>
      <c r="L114" s="132">
        <f t="shared" si="133"/>
        <v>0</v>
      </c>
      <c r="M114" s="317"/>
      <c r="N114" s="56"/>
      <c r="O114" s="110">
        <f t="shared" si="134"/>
        <v>0</v>
      </c>
      <c r="P114" s="107"/>
    </row>
    <row r="115" spans="1:16" ht="24" hidden="1" x14ac:dyDescent="0.25">
      <c r="A115" s="38">
        <v>2259</v>
      </c>
      <c r="B115" s="53" t="s">
        <v>100</v>
      </c>
      <c r="C115" s="54">
        <f t="shared" si="98"/>
        <v>0</v>
      </c>
      <c r="D115" s="226"/>
      <c r="E115" s="56"/>
      <c r="F115" s="143">
        <f t="shared" si="131"/>
        <v>0</v>
      </c>
      <c r="G115" s="226"/>
      <c r="H115" s="257"/>
      <c r="I115" s="110">
        <f t="shared" si="132"/>
        <v>0</v>
      </c>
      <c r="J115" s="257"/>
      <c r="K115" s="56"/>
      <c r="L115" s="132">
        <f t="shared" si="133"/>
        <v>0</v>
      </c>
      <c r="M115" s="317"/>
      <c r="N115" s="56"/>
      <c r="O115" s="110">
        <f t="shared" si="134"/>
        <v>0</v>
      </c>
      <c r="P115" s="107"/>
    </row>
    <row r="116" spans="1:16" x14ac:dyDescent="0.25">
      <c r="A116" s="108">
        <v>2260</v>
      </c>
      <c r="B116" s="53" t="s">
        <v>101</v>
      </c>
      <c r="C116" s="54">
        <f t="shared" si="98"/>
        <v>160</v>
      </c>
      <c r="D116" s="227">
        <f>SUM(D117:D121)</f>
        <v>0</v>
      </c>
      <c r="E116" s="445">
        <f t="shared" ref="E116:F116" si="135">SUM(E117:E121)</f>
        <v>160</v>
      </c>
      <c r="F116" s="401">
        <f t="shared" si="135"/>
        <v>160</v>
      </c>
      <c r="G116" s="227">
        <f>SUM(G117:G121)</f>
        <v>0</v>
      </c>
      <c r="H116" s="132">
        <f t="shared" ref="H116:I116" si="136">SUM(H117:H121)</f>
        <v>0</v>
      </c>
      <c r="I116" s="401">
        <f t="shared" si="136"/>
        <v>0</v>
      </c>
      <c r="J116" s="117">
        <f>SUM(J117:J121)</f>
        <v>0</v>
      </c>
      <c r="K116" s="445">
        <f t="shared" ref="K116:L116" si="137">SUM(K117:K121)</f>
        <v>0</v>
      </c>
      <c r="L116" s="401">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x14ac:dyDescent="0.25">
      <c r="A118" s="38">
        <v>2262</v>
      </c>
      <c r="B118" s="53" t="s">
        <v>103</v>
      </c>
      <c r="C118" s="54">
        <f t="shared" si="98"/>
        <v>160</v>
      </c>
      <c r="D118" s="226"/>
      <c r="E118" s="444">
        <v>160</v>
      </c>
      <c r="F118" s="401">
        <f t="shared" si="139"/>
        <v>160</v>
      </c>
      <c r="G118" s="226"/>
      <c r="H118" s="580"/>
      <c r="I118" s="401">
        <f t="shared" si="140"/>
        <v>0</v>
      </c>
      <c r="J118" s="257"/>
      <c r="K118" s="444"/>
      <c r="L118" s="401">
        <f t="shared" si="141"/>
        <v>0</v>
      </c>
      <c r="M118" s="317"/>
      <c r="N118" s="56"/>
      <c r="O118" s="110">
        <f t="shared" si="142"/>
        <v>0</v>
      </c>
      <c r="P118" s="107"/>
    </row>
    <row r="119" spans="1:16" hidden="1" x14ac:dyDescent="0.25">
      <c r="A119" s="38">
        <v>2263</v>
      </c>
      <c r="B119" s="53" t="s">
        <v>104</v>
      </c>
      <c r="C119" s="54">
        <f t="shared" si="98"/>
        <v>0</v>
      </c>
      <c r="D119" s="226"/>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c r="E120" s="56"/>
      <c r="F120" s="143">
        <f t="shared" si="139"/>
        <v>0</v>
      </c>
      <c r="G120" s="226"/>
      <c r="H120" s="257"/>
      <c r="I120" s="110">
        <f t="shared" si="140"/>
        <v>0</v>
      </c>
      <c r="J120" s="257"/>
      <c r="K120" s="56"/>
      <c r="L120" s="132">
        <f t="shared" si="141"/>
        <v>0</v>
      </c>
      <c r="M120" s="317"/>
      <c r="N120" s="56"/>
      <c r="O120" s="110">
        <f t="shared" si="142"/>
        <v>0</v>
      </c>
      <c r="P120" s="107"/>
    </row>
    <row r="121" spans="1:16" hidden="1" x14ac:dyDescent="0.25">
      <c r="A121" s="38">
        <v>2269</v>
      </c>
      <c r="B121" s="53" t="s">
        <v>106</v>
      </c>
      <c r="C121" s="54">
        <f t="shared" si="98"/>
        <v>0</v>
      </c>
      <c r="D121" s="226"/>
      <c r="E121" s="56"/>
      <c r="F121" s="143">
        <f t="shared" si="139"/>
        <v>0</v>
      </c>
      <c r="G121" s="226"/>
      <c r="H121" s="257"/>
      <c r="I121" s="110">
        <f t="shared" si="140"/>
        <v>0</v>
      </c>
      <c r="J121" s="257"/>
      <c r="K121" s="56"/>
      <c r="L121" s="132">
        <f t="shared" si="141"/>
        <v>0</v>
      </c>
      <c r="M121" s="317"/>
      <c r="N121" s="56"/>
      <c r="O121" s="110">
        <f t="shared" si="142"/>
        <v>0</v>
      </c>
      <c r="P121" s="107"/>
    </row>
    <row r="122" spans="1:16" x14ac:dyDescent="0.25">
      <c r="A122" s="108">
        <v>2270</v>
      </c>
      <c r="B122" s="53" t="s">
        <v>107</v>
      </c>
      <c r="C122" s="54">
        <f t="shared" si="98"/>
        <v>285</v>
      </c>
      <c r="D122" s="227">
        <f>SUM(D123:D127)</f>
        <v>0</v>
      </c>
      <c r="E122" s="445">
        <f t="shared" ref="E122:F122" si="143">SUM(E123:E127)</f>
        <v>285</v>
      </c>
      <c r="F122" s="401">
        <f t="shared" si="143"/>
        <v>285</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56"/>
      <c r="F124" s="143">
        <f t="shared" si="147"/>
        <v>0</v>
      </c>
      <c r="G124" s="226"/>
      <c r="H124" s="257"/>
      <c r="I124" s="110">
        <f t="shared" si="148"/>
        <v>0</v>
      </c>
      <c r="J124" s="257"/>
      <c r="K124" s="56"/>
      <c r="L124" s="132">
        <f t="shared" si="149"/>
        <v>0</v>
      </c>
      <c r="M124" s="317"/>
      <c r="N124" s="56"/>
      <c r="O124" s="110">
        <f t="shared" si="150"/>
        <v>0</v>
      </c>
      <c r="P124" s="107"/>
    </row>
    <row r="125" spans="1:16" ht="24" hidden="1" x14ac:dyDescent="0.25">
      <c r="A125" s="38">
        <v>2275</v>
      </c>
      <c r="B125" s="53" t="s">
        <v>109</v>
      </c>
      <c r="C125" s="54">
        <f t="shared" si="98"/>
        <v>0</v>
      </c>
      <c r="D125" s="226"/>
      <c r="E125" s="56"/>
      <c r="F125" s="143">
        <f t="shared" si="147"/>
        <v>0</v>
      </c>
      <c r="G125" s="226"/>
      <c r="H125" s="257"/>
      <c r="I125" s="110">
        <f t="shared" si="148"/>
        <v>0</v>
      </c>
      <c r="J125" s="257"/>
      <c r="K125" s="56"/>
      <c r="L125" s="132">
        <f t="shared" si="149"/>
        <v>0</v>
      </c>
      <c r="M125" s="317"/>
      <c r="N125" s="56"/>
      <c r="O125" s="110">
        <f t="shared" si="150"/>
        <v>0</v>
      </c>
      <c r="P125" s="107"/>
    </row>
    <row r="126" spans="1:16" ht="36" hidden="1" x14ac:dyDescent="0.25">
      <c r="A126" s="38">
        <v>2276</v>
      </c>
      <c r="B126" s="53" t="s">
        <v>110</v>
      </c>
      <c r="C126" s="54">
        <f t="shared" si="98"/>
        <v>0</v>
      </c>
      <c r="D126" s="226"/>
      <c r="E126" s="56"/>
      <c r="F126" s="143">
        <f t="shared" si="147"/>
        <v>0</v>
      </c>
      <c r="G126" s="226"/>
      <c r="H126" s="257"/>
      <c r="I126" s="110">
        <f t="shared" si="148"/>
        <v>0</v>
      </c>
      <c r="J126" s="257"/>
      <c r="K126" s="56"/>
      <c r="L126" s="132">
        <f t="shared" si="149"/>
        <v>0</v>
      </c>
      <c r="M126" s="317"/>
      <c r="N126" s="56"/>
      <c r="O126" s="110">
        <f t="shared" si="150"/>
        <v>0</v>
      </c>
      <c r="P126" s="107"/>
    </row>
    <row r="127" spans="1:16" ht="24" x14ac:dyDescent="0.25">
      <c r="A127" s="38">
        <v>2279</v>
      </c>
      <c r="B127" s="53" t="s">
        <v>111</v>
      </c>
      <c r="C127" s="54">
        <f t="shared" si="98"/>
        <v>285</v>
      </c>
      <c r="D127" s="226"/>
      <c r="E127" s="444">
        <v>285</v>
      </c>
      <c r="F127" s="401">
        <f t="shared" si="147"/>
        <v>285</v>
      </c>
      <c r="G127" s="226"/>
      <c r="H127" s="580"/>
      <c r="I127" s="401">
        <f t="shared" si="148"/>
        <v>0</v>
      </c>
      <c r="J127" s="257"/>
      <c r="K127" s="444"/>
      <c r="L127" s="401">
        <f t="shared" si="149"/>
        <v>0</v>
      </c>
      <c r="M127" s="317"/>
      <c r="N127" s="56"/>
      <c r="O127" s="110">
        <f t="shared" si="150"/>
        <v>0</v>
      </c>
      <c r="P127" s="107"/>
    </row>
    <row r="128" spans="1:16" ht="24" hidden="1" x14ac:dyDescent="0.25">
      <c r="A128" s="368">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56"/>
      <c r="F129" s="143">
        <f>D129+E129</f>
        <v>0</v>
      </c>
      <c r="G129" s="226"/>
      <c r="H129" s="257"/>
      <c r="I129" s="110">
        <f>G129+H129</f>
        <v>0</v>
      </c>
      <c r="J129" s="257"/>
      <c r="K129" s="56"/>
      <c r="L129" s="132">
        <f>J129+K129</f>
        <v>0</v>
      </c>
      <c r="M129" s="317"/>
      <c r="N129" s="56"/>
      <c r="O129" s="110">
        <f>M129+N129</f>
        <v>0</v>
      </c>
      <c r="P129" s="107"/>
    </row>
    <row r="130" spans="1:16" ht="38.25" customHeight="1" x14ac:dyDescent="0.25">
      <c r="A130" s="41">
        <v>2300</v>
      </c>
      <c r="B130" s="101" t="s">
        <v>113</v>
      </c>
      <c r="C130" s="42">
        <f t="shared" si="98"/>
        <v>585</v>
      </c>
      <c r="D130" s="224">
        <f>SUM(D131,D136,D140,D141,D144,D151,D159,D160,D163)</f>
        <v>0</v>
      </c>
      <c r="E130" s="439">
        <f t="shared" ref="E130:F130" si="152">SUM(E131,E136,E140,E141,E144,E151,E159,E160,E163)</f>
        <v>585</v>
      </c>
      <c r="F130" s="406">
        <f t="shared" si="152"/>
        <v>585</v>
      </c>
      <c r="G130" s="224">
        <f>SUM(G131,G136,G140,G141,G144,G151,G159,G160,G163)</f>
        <v>0</v>
      </c>
      <c r="H130" s="122">
        <f t="shared" ref="H130:I130" si="153">SUM(H131,H136,H140,H141,H144,H151,H159,H160,H163)</f>
        <v>0</v>
      </c>
      <c r="I130" s="406">
        <f t="shared" si="153"/>
        <v>0</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119"/>
    </row>
    <row r="131" spans="1:16" ht="24" x14ac:dyDescent="0.25">
      <c r="A131" s="368">
        <v>2310</v>
      </c>
      <c r="B131" s="48" t="s">
        <v>114</v>
      </c>
      <c r="C131" s="49">
        <f t="shared" si="98"/>
        <v>105</v>
      </c>
      <c r="D131" s="229">
        <f t="shared" ref="D131:O131" si="156">SUM(D132:D135)</f>
        <v>0</v>
      </c>
      <c r="E131" s="447">
        <f t="shared" si="156"/>
        <v>105</v>
      </c>
      <c r="F131" s="443">
        <f t="shared" si="156"/>
        <v>105</v>
      </c>
      <c r="G131" s="229">
        <f t="shared" si="156"/>
        <v>0</v>
      </c>
      <c r="H131" s="136">
        <f t="shared" si="156"/>
        <v>0</v>
      </c>
      <c r="I131" s="443">
        <f t="shared" si="156"/>
        <v>0</v>
      </c>
      <c r="J131" s="259">
        <f t="shared" si="156"/>
        <v>0</v>
      </c>
      <c r="K131" s="447">
        <f t="shared" si="156"/>
        <v>0</v>
      </c>
      <c r="L131" s="443">
        <f t="shared" si="156"/>
        <v>0</v>
      </c>
      <c r="M131" s="49">
        <f t="shared" si="156"/>
        <v>0</v>
      </c>
      <c r="N131" s="115">
        <f t="shared" si="156"/>
        <v>0</v>
      </c>
      <c r="O131" s="116">
        <f t="shared" si="156"/>
        <v>0</v>
      </c>
      <c r="P131" s="106"/>
    </row>
    <row r="132" spans="1:16" x14ac:dyDescent="0.25">
      <c r="A132" s="38">
        <v>2311</v>
      </c>
      <c r="B132" s="53" t="s">
        <v>115</v>
      </c>
      <c r="C132" s="54">
        <f t="shared" si="98"/>
        <v>105</v>
      </c>
      <c r="D132" s="226"/>
      <c r="E132" s="444">
        <v>105</v>
      </c>
      <c r="F132" s="401">
        <f t="shared" ref="F132:F135" si="157">D132+E132</f>
        <v>105</v>
      </c>
      <c r="G132" s="226"/>
      <c r="H132" s="580"/>
      <c r="I132" s="401">
        <f t="shared" ref="I132:I135" si="158">G132+H132</f>
        <v>0</v>
      </c>
      <c r="J132" s="257"/>
      <c r="K132" s="444"/>
      <c r="L132" s="401">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56"/>
      <c r="F133" s="143">
        <f t="shared" si="157"/>
        <v>0</v>
      </c>
      <c r="G133" s="226"/>
      <c r="H133" s="257"/>
      <c r="I133" s="110">
        <f t="shared" si="158"/>
        <v>0</v>
      </c>
      <c r="J133" s="257"/>
      <c r="K133" s="56"/>
      <c r="L133" s="132">
        <f t="shared" si="159"/>
        <v>0</v>
      </c>
      <c r="M133" s="317"/>
      <c r="N133" s="56"/>
      <c r="O133" s="110">
        <f t="shared" si="160"/>
        <v>0</v>
      </c>
      <c r="P133" s="107"/>
    </row>
    <row r="134" spans="1:16" hidden="1" x14ac:dyDescent="0.25">
      <c r="A134" s="38">
        <v>2313</v>
      </c>
      <c r="B134" s="53" t="s">
        <v>117</v>
      </c>
      <c r="C134" s="54">
        <f t="shared" si="98"/>
        <v>0</v>
      </c>
      <c r="D134" s="226"/>
      <c r="E134" s="56"/>
      <c r="F134" s="143">
        <f t="shared" si="157"/>
        <v>0</v>
      </c>
      <c r="G134" s="226"/>
      <c r="H134" s="257"/>
      <c r="I134" s="110">
        <f t="shared" si="158"/>
        <v>0</v>
      </c>
      <c r="J134" s="257"/>
      <c r="K134" s="56"/>
      <c r="L134" s="132">
        <f t="shared" si="159"/>
        <v>0</v>
      </c>
      <c r="M134" s="317"/>
      <c r="N134" s="56"/>
      <c r="O134" s="110">
        <f t="shared" si="160"/>
        <v>0</v>
      </c>
      <c r="P134" s="107"/>
    </row>
    <row r="135" spans="1:16" ht="36" hidden="1" customHeight="1" x14ac:dyDescent="0.25">
      <c r="A135" s="38">
        <v>2314</v>
      </c>
      <c r="B135" s="53" t="s">
        <v>291</v>
      </c>
      <c r="C135" s="54">
        <f t="shared" si="98"/>
        <v>0</v>
      </c>
      <c r="D135" s="226"/>
      <c r="E135" s="56"/>
      <c r="F135" s="143">
        <f t="shared" si="157"/>
        <v>0</v>
      </c>
      <c r="G135" s="226"/>
      <c r="H135" s="257"/>
      <c r="I135" s="110">
        <f t="shared" si="158"/>
        <v>0</v>
      </c>
      <c r="J135" s="257"/>
      <c r="K135" s="56"/>
      <c r="L135" s="132">
        <f t="shared" si="159"/>
        <v>0</v>
      </c>
      <c r="M135" s="317"/>
      <c r="N135" s="56"/>
      <c r="O135" s="110">
        <f t="shared" si="160"/>
        <v>0</v>
      </c>
      <c r="P135" s="107"/>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56"/>
      <c r="F138" s="143">
        <f t="shared" si="165"/>
        <v>0</v>
      </c>
      <c r="G138" s="226"/>
      <c r="H138" s="257"/>
      <c r="I138" s="110">
        <f t="shared" si="166"/>
        <v>0</v>
      </c>
      <c r="J138" s="257"/>
      <c r="K138" s="56"/>
      <c r="L138" s="132">
        <f t="shared" si="167"/>
        <v>0</v>
      </c>
      <c r="M138" s="317"/>
      <c r="N138" s="56"/>
      <c r="O138" s="110">
        <f t="shared" si="168"/>
        <v>0</v>
      </c>
      <c r="P138" s="107"/>
    </row>
    <row r="139" spans="1:16" ht="10.5" hidden="1" customHeight="1" x14ac:dyDescent="0.25">
      <c r="A139" s="38">
        <v>2329</v>
      </c>
      <c r="B139" s="53" t="s">
        <v>121</v>
      </c>
      <c r="C139" s="54">
        <f t="shared" si="98"/>
        <v>0</v>
      </c>
      <c r="D139" s="226"/>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c r="E140" s="56"/>
      <c r="F140" s="143">
        <f t="shared" si="165"/>
        <v>0</v>
      </c>
      <c r="G140" s="226"/>
      <c r="H140" s="257"/>
      <c r="I140" s="110">
        <f t="shared" si="166"/>
        <v>0</v>
      </c>
      <c r="J140" s="257"/>
      <c r="K140" s="56"/>
      <c r="L140" s="132">
        <f t="shared" si="167"/>
        <v>0</v>
      </c>
      <c r="M140" s="317"/>
      <c r="N140" s="56"/>
      <c r="O140" s="110">
        <f t="shared" si="168"/>
        <v>0</v>
      </c>
      <c r="P140" s="107"/>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56"/>
      <c r="F143" s="143">
        <f t="shared" si="173"/>
        <v>0</v>
      </c>
      <c r="G143" s="226"/>
      <c r="H143" s="257"/>
      <c r="I143" s="110">
        <f t="shared" si="174"/>
        <v>0</v>
      </c>
      <c r="J143" s="257"/>
      <c r="K143" s="56"/>
      <c r="L143" s="132">
        <f t="shared" si="175"/>
        <v>0</v>
      </c>
      <c r="M143" s="317"/>
      <c r="N143" s="56"/>
      <c r="O143" s="110">
        <f t="shared" si="176"/>
        <v>0</v>
      </c>
      <c r="P143" s="107"/>
    </row>
    <row r="144" spans="1:16"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56"/>
      <c r="F146" s="143">
        <f t="shared" si="181"/>
        <v>0</v>
      </c>
      <c r="G146" s="226"/>
      <c r="H146" s="257"/>
      <c r="I146" s="110">
        <f t="shared" si="182"/>
        <v>0</v>
      </c>
      <c r="J146" s="257"/>
      <c r="K146" s="56"/>
      <c r="L146" s="132">
        <f t="shared" si="183"/>
        <v>0</v>
      </c>
      <c r="M146" s="317"/>
      <c r="N146" s="56"/>
      <c r="O146" s="110">
        <f t="shared" si="184"/>
        <v>0</v>
      </c>
      <c r="P146" s="107"/>
    </row>
    <row r="147" spans="1:16" ht="24" hidden="1" x14ac:dyDescent="0.25">
      <c r="A147" s="38">
        <v>2353</v>
      </c>
      <c r="B147" s="53" t="s">
        <v>128</v>
      </c>
      <c r="C147" s="54">
        <f t="shared" si="98"/>
        <v>0</v>
      </c>
      <c r="D147" s="226"/>
      <c r="E147" s="56"/>
      <c r="F147" s="143">
        <f t="shared" si="181"/>
        <v>0</v>
      </c>
      <c r="G147" s="226"/>
      <c r="H147" s="257"/>
      <c r="I147" s="110">
        <f t="shared" si="182"/>
        <v>0</v>
      </c>
      <c r="J147" s="257"/>
      <c r="K147" s="56"/>
      <c r="L147" s="132">
        <f t="shared" si="183"/>
        <v>0</v>
      </c>
      <c r="M147" s="317"/>
      <c r="N147" s="56"/>
      <c r="O147" s="110">
        <f t="shared" si="184"/>
        <v>0</v>
      </c>
      <c r="P147" s="107"/>
    </row>
    <row r="148" spans="1:16" ht="24" hidden="1" x14ac:dyDescent="0.25">
      <c r="A148" s="38">
        <v>2354</v>
      </c>
      <c r="B148" s="53" t="s">
        <v>129</v>
      </c>
      <c r="C148" s="54">
        <f t="shared" si="98"/>
        <v>0</v>
      </c>
      <c r="D148" s="226"/>
      <c r="E148" s="56"/>
      <c r="F148" s="143">
        <f t="shared" si="181"/>
        <v>0</v>
      </c>
      <c r="G148" s="226"/>
      <c r="H148" s="257"/>
      <c r="I148" s="110">
        <f t="shared" si="182"/>
        <v>0</v>
      </c>
      <c r="J148" s="257"/>
      <c r="K148" s="56"/>
      <c r="L148" s="132">
        <f t="shared" si="183"/>
        <v>0</v>
      </c>
      <c r="M148" s="317"/>
      <c r="N148" s="56"/>
      <c r="O148" s="110">
        <f t="shared" si="184"/>
        <v>0</v>
      </c>
      <c r="P148" s="107"/>
    </row>
    <row r="149" spans="1:16" ht="24" hidden="1" x14ac:dyDescent="0.25">
      <c r="A149" s="38">
        <v>2355</v>
      </c>
      <c r="B149" s="53" t="s">
        <v>130</v>
      </c>
      <c r="C149" s="54">
        <f t="shared" ref="C149:C212" si="185">F149+I149+L149+O149</f>
        <v>0</v>
      </c>
      <c r="D149" s="226"/>
      <c r="E149" s="56"/>
      <c r="F149" s="143">
        <f t="shared" si="181"/>
        <v>0</v>
      </c>
      <c r="G149" s="226"/>
      <c r="H149" s="257"/>
      <c r="I149" s="110">
        <f t="shared" si="182"/>
        <v>0</v>
      </c>
      <c r="J149" s="257"/>
      <c r="K149" s="56"/>
      <c r="L149" s="132">
        <f t="shared" si="183"/>
        <v>0</v>
      </c>
      <c r="M149" s="317"/>
      <c r="N149" s="56"/>
      <c r="O149" s="110">
        <f t="shared" si="184"/>
        <v>0</v>
      </c>
      <c r="P149" s="107"/>
    </row>
    <row r="150" spans="1:16" ht="24" hidden="1" x14ac:dyDescent="0.25">
      <c r="A150" s="38">
        <v>2359</v>
      </c>
      <c r="B150" s="53" t="s">
        <v>131</v>
      </c>
      <c r="C150" s="54">
        <f t="shared" si="185"/>
        <v>0</v>
      </c>
      <c r="D150" s="226"/>
      <c r="E150" s="56"/>
      <c r="F150" s="143">
        <f t="shared" si="181"/>
        <v>0</v>
      </c>
      <c r="G150" s="226"/>
      <c r="H150" s="257"/>
      <c r="I150" s="110">
        <f t="shared" si="182"/>
        <v>0</v>
      </c>
      <c r="J150" s="257"/>
      <c r="K150" s="56"/>
      <c r="L150" s="132">
        <f t="shared" si="183"/>
        <v>0</v>
      </c>
      <c r="M150" s="317"/>
      <c r="N150" s="56"/>
      <c r="O150" s="110">
        <f t="shared" si="184"/>
        <v>0</v>
      </c>
      <c r="P150" s="107"/>
    </row>
    <row r="151" spans="1:16" ht="24.75" customHeight="1" x14ac:dyDescent="0.25">
      <c r="A151" s="108">
        <v>2360</v>
      </c>
      <c r="B151" s="53" t="s">
        <v>132</v>
      </c>
      <c r="C151" s="54">
        <f t="shared" si="185"/>
        <v>480</v>
      </c>
      <c r="D151" s="227">
        <f>SUM(D152:D158)</f>
        <v>0</v>
      </c>
      <c r="E151" s="445">
        <f t="shared" ref="E151:F151" si="186">SUM(E152:E158)</f>
        <v>480</v>
      </c>
      <c r="F151" s="401">
        <f t="shared" si="186"/>
        <v>480</v>
      </c>
      <c r="G151" s="227">
        <f>SUM(G152:G158)</f>
        <v>0</v>
      </c>
      <c r="H151" s="132">
        <f t="shared" ref="H151:I151" si="187">SUM(H152:H158)</f>
        <v>0</v>
      </c>
      <c r="I151" s="401">
        <f t="shared" si="187"/>
        <v>0</v>
      </c>
      <c r="J151" s="117">
        <f>SUM(J152:J158)</f>
        <v>0</v>
      </c>
      <c r="K151" s="445">
        <f t="shared" ref="K151:L151" si="188">SUM(K152:K158)</f>
        <v>0</v>
      </c>
      <c r="L151" s="401">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56"/>
      <c r="F153" s="143">
        <f t="shared" si="190"/>
        <v>0</v>
      </c>
      <c r="G153" s="226"/>
      <c r="H153" s="257"/>
      <c r="I153" s="110">
        <f t="shared" si="191"/>
        <v>0</v>
      </c>
      <c r="J153" s="257"/>
      <c r="K153" s="56"/>
      <c r="L153" s="132">
        <f t="shared" si="192"/>
        <v>0</v>
      </c>
      <c r="M153" s="317"/>
      <c r="N153" s="56"/>
      <c r="O153" s="110">
        <f t="shared" si="193"/>
        <v>0</v>
      </c>
      <c r="P153" s="107"/>
    </row>
    <row r="154" spans="1:16" x14ac:dyDescent="0.25">
      <c r="A154" s="37">
        <v>2363</v>
      </c>
      <c r="B154" s="53" t="s">
        <v>135</v>
      </c>
      <c r="C154" s="54">
        <f t="shared" si="185"/>
        <v>480</v>
      </c>
      <c r="D154" s="226"/>
      <c r="E154" s="444">
        <v>480</v>
      </c>
      <c r="F154" s="401">
        <f t="shared" si="190"/>
        <v>480</v>
      </c>
      <c r="G154" s="226"/>
      <c r="H154" s="580"/>
      <c r="I154" s="401">
        <f t="shared" si="191"/>
        <v>0</v>
      </c>
      <c r="J154" s="257"/>
      <c r="K154" s="444"/>
      <c r="L154" s="401">
        <f t="shared" si="192"/>
        <v>0</v>
      </c>
      <c r="M154" s="317"/>
      <c r="N154" s="56"/>
      <c r="O154" s="110">
        <f t="shared" si="193"/>
        <v>0</v>
      </c>
      <c r="P154" s="107"/>
    </row>
    <row r="155" spans="1:16" hidden="1" x14ac:dyDescent="0.25">
      <c r="A155" s="37">
        <v>2364</v>
      </c>
      <c r="B155" s="53" t="s">
        <v>136</v>
      </c>
      <c r="C155" s="54">
        <f t="shared" si="185"/>
        <v>0</v>
      </c>
      <c r="D155" s="226"/>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c r="E158" s="56"/>
      <c r="F158" s="143">
        <f t="shared" si="190"/>
        <v>0</v>
      </c>
      <c r="G158" s="226"/>
      <c r="H158" s="257"/>
      <c r="I158" s="110">
        <f t="shared" si="191"/>
        <v>0</v>
      </c>
      <c r="J158" s="257"/>
      <c r="K158" s="56"/>
      <c r="L158" s="132">
        <f t="shared" si="192"/>
        <v>0</v>
      </c>
      <c r="M158" s="317"/>
      <c r="N158" s="56"/>
      <c r="O158" s="110">
        <f t="shared" si="193"/>
        <v>0</v>
      </c>
      <c r="P158" s="107"/>
    </row>
    <row r="159" spans="1:16" hidden="1" x14ac:dyDescent="0.25">
      <c r="A159" s="103">
        <v>2370</v>
      </c>
      <c r="B159" s="74" t="s">
        <v>140</v>
      </c>
      <c r="C159" s="80">
        <f t="shared" si="185"/>
        <v>0</v>
      </c>
      <c r="D159" s="228"/>
      <c r="E159" s="111"/>
      <c r="F159" s="280">
        <f t="shared" si="190"/>
        <v>0</v>
      </c>
      <c r="G159" s="228"/>
      <c r="H159" s="258"/>
      <c r="I159" s="105">
        <f t="shared" si="191"/>
        <v>0</v>
      </c>
      <c r="J159" s="258"/>
      <c r="K159" s="111"/>
      <c r="L159" s="133">
        <f t="shared" si="192"/>
        <v>0</v>
      </c>
      <c r="M159" s="318"/>
      <c r="N159" s="111"/>
      <c r="O159" s="105">
        <f t="shared" si="193"/>
        <v>0</v>
      </c>
      <c r="P159" s="11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56"/>
      <c r="F162" s="143">
        <f t="shared" si="198"/>
        <v>0</v>
      </c>
      <c r="G162" s="226"/>
      <c r="H162" s="257"/>
      <c r="I162" s="110">
        <f t="shared" si="199"/>
        <v>0</v>
      </c>
      <c r="J162" s="257"/>
      <c r="K162" s="56"/>
      <c r="L162" s="132">
        <f t="shared" si="200"/>
        <v>0</v>
      </c>
      <c r="M162" s="317"/>
      <c r="N162" s="56"/>
      <c r="O162" s="110">
        <f t="shared" si="201"/>
        <v>0</v>
      </c>
      <c r="P162" s="107"/>
    </row>
    <row r="163" spans="1:16" hidden="1" x14ac:dyDescent="0.25">
      <c r="A163" s="103">
        <v>2390</v>
      </c>
      <c r="B163" s="74" t="s">
        <v>144</v>
      </c>
      <c r="C163" s="80">
        <f t="shared" si="185"/>
        <v>0</v>
      </c>
      <c r="D163" s="228"/>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c r="E164" s="118"/>
      <c r="F164" s="279">
        <f t="shared" si="198"/>
        <v>0</v>
      </c>
      <c r="G164" s="230"/>
      <c r="H164" s="260"/>
      <c r="I164" s="113">
        <f t="shared" si="199"/>
        <v>0</v>
      </c>
      <c r="J164" s="260"/>
      <c r="K164" s="118"/>
      <c r="L164" s="122">
        <f t="shared" si="200"/>
        <v>0</v>
      </c>
      <c r="M164" s="319"/>
      <c r="N164" s="118"/>
      <c r="O164" s="113">
        <f t="shared" si="201"/>
        <v>0</v>
      </c>
      <c r="P164" s="119"/>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row>
    <row r="166" spans="1:16" ht="16.5" hidden="1" customHeight="1" x14ac:dyDescent="0.25">
      <c r="A166" s="368">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c r="E169" s="56"/>
      <c r="F169" s="143">
        <f t="shared" si="204"/>
        <v>0</v>
      </c>
      <c r="G169" s="226"/>
      <c r="H169" s="257"/>
      <c r="I169" s="110">
        <f t="shared" si="205"/>
        <v>0</v>
      </c>
      <c r="J169" s="257"/>
      <c r="K169" s="56"/>
      <c r="L169" s="132">
        <f t="shared" si="206"/>
        <v>0</v>
      </c>
      <c r="M169" s="317"/>
      <c r="N169" s="56"/>
      <c r="O169" s="110">
        <f t="shared" si="207"/>
        <v>0</v>
      </c>
      <c r="P169" s="107"/>
    </row>
    <row r="170" spans="1:16" ht="24" hidden="1" x14ac:dyDescent="0.25">
      <c r="A170" s="38">
        <v>2519</v>
      </c>
      <c r="B170" s="53" t="s">
        <v>151</v>
      </c>
      <c r="C170" s="54">
        <f t="shared" si="185"/>
        <v>0</v>
      </c>
      <c r="D170" s="226"/>
      <c r="E170" s="56"/>
      <c r="F170" s="143">
        <f t="shared" si="204"/>
        <v>0</v>
      </c>
      <c r="G170" s="226"/>
      <c r="H170" s="257"/>
      <c r="I170" s="110">
        <f t="shared" si="205"/>
        <v>0</v>
      </c>
      <c r="J170" s="257"/>
      <c r="K170" s="56"/>
      <c r="L170" s="132">
        <f t="shared" si="206"/>
        <v>0</v>
      </c>
      <c r="M170" s="317"/>
      <c r="N170" s="56"/>
      <c r="O170" s="110">
        <f t="shared" si="207"/>
        <v>0</v>
      </c>
      <c r="P170" s="107"/>
    </row>
    <row r="171" spans="1:16" ht="24" hidden="1" x14ac:dyDescent="0.25">
      <c r="A171" s="108">
        <v>2520</v>
      </c>
      <c r="B171" s="53" t="s">
        <v>152</v>
      </c>
      <c r="C171" s="54">
        <f t="shared" si="185"/>
        <v>0</v>
      </c>
      <c r="D171" s="226"/>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368">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368">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56"/>
      <c r="F181" s="143">
        <f t="shared" si="222"/>
        <v>0</v>
      </c>
      <c r="G181" s="226"/>
      <c r="H181" s="257"/>
      <c r="I181" s="110">
        <f t="shared" si="223"/>
        <v>0</v>
      </c>
      <c r="J181" s="257"/>
      <c r="K181" s="56"/>
      <c r="L181" s="132">
        <f t="shared" si="224"/>
        <v>0</v>
      </c>
      <c r="M181" s="317"/>
      <c r="N181" s="56"/>
      <c r="O181" s="110">
        <f t="shared" si="225"/>
        <v>0</v>
      </c>
      <c r="P181" s="107"/>
    </row>
    <row r="182" spans="1:16" ht="72" hidden="1" x14ac:dyDescent="0.25">
      <c r="A182" s="38">
        <v>3293</v>
      </c>
      <c r="B182" s="53" t="s">
        <v>162</v>
      </c>
      <c r="C182" s="54">
        <f t="shared" si="185"/>
        <v>0</v>
      </c>
      <c r="D182" s="226"/>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368">
        <v>4240</v>
      </c>
      <c r="B189" s="48" t="s">
        <v>169</v>
      </c>
      <c r="C189" s="49">
        <f t="shared" si="185"/>
        <v>0</v>
      </c>
      <c r="D189" s="225"/>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368">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56"/>
      <c r="F193" s="143">
        <f>D193+E193</f>
        <v>0</v>
      </c>
      <c r="G193" s="226"/>
      <c r="H193" s="257"/>
      <c r="I193" s="110">
        <f>G193+H193</f>
        <v>0</v>
      </c>
      <c r="J193" s="257"/>
      <c r="K193" s="56"/>
      <c r="L193" s="132">
        <f>J193+K193</f>
        <v>0</v>
      </c>
      <c r="M193" s="317"/>
      <c r="N193" s="56"/>
      <c r="O193" s="110">
        <f>M193+N193</f>
        <v>0</v>
      </c>
      <c r="P193" s="107"/>
    </row>
    <row r="194" spans="1:16" s="21" customFormat="1" ht="24" hidden="1" x14ac:dyDescent="0.25">
      <c r="A194" s="131"/>
      <c r="B194" s="17" t="s">
        <v>174</v>
      </c>
      <c r="C194" s="94">
        <f t="shared" si="185"/>
        <v>0</v>
      </c>
      <c r="D194" s="222">
        <f>SUM(D195,D230,D269)</f>
        <v>0</v>
      </c>
      <c r="E194" s="95">
        <f t="shared" ref="E194:F194" si="251">SUM(E195,E230,E269)</f>
        <v>0</v>
      </c>
      <c r="F194" s="277">
        <f t="shared" si="251"/>
        <v>0</v>
      </c>
      <c r="G194" s="222">
        <f>SUM(G195,G230,G269)</f>
        <v>0</v>
      </c>
      <c r="H194" s="254">
        <f t="shared" ref="H194:I194" si="252">SUM(H195,H230,H269)</f>
        <v>0</v>
      </c>
      <c r="I194" s="96">
        <f t="shared" si="252"/>
        <v>0</v>
      </c>
      <c r="J194" s="254">
        <f>SUM(J195,J230,J269)</f>
        <v>0</v>
      </c>
      <c r="K194" s="95">
        <f t="shared" ref="K194:L194" si="253">SUM(K195,K230,K269)</f>
        <v>0</v>
      </c>
      <c r="L194" s="202">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99">
        <f t="shared" ref="E195:F195" si="255">E196+E204</f>
        <v>0</v>
      </c>
      <c r="F195" s="278">
        <f t="shared" si="255"/>
        <v>0</v>
      </c>
      <c r="G195" s="223">
        <f>G196+G204</f>
        <v>0</v>
      </c>
      <c r="H195" s="255">
        <f t="shared" ref="H195:I195" si="256">H196+H204</f>
        <v>0</v>
      </c>
      <c r="I195" s="100">
        <f t="shared" si="256"/>
        <v>0</v>
      </c>
      <c r="J195" s="255">
        <f>J196+J204</f>
        <v>0</v>
      </c>
      <c r="K195" s="99">
        <f t="shared" ref="K195:L195" si="257">K196+K204</f>
        <v>0</v>
      </c>
      <c r="L195" s="134">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119"/>
    </row>
    <row r="197" spans="1:16" hidden="1" x14ac:dyDescent="0.25">
      <c r="A197" s="368">
        <v>5110</v>
      </c>
      <c r="B197" s="48" t="s">
        <v>177</v>
      </c>
      <c r="C197" s="49">
        <f t="shared" si="185"/>
        <v>0</v>
      </c>
      <c r="D197" s="225"/>
      <c r="E197" s="51"/>
      <c r="F197" s="281">
        <f>D197+E197</f>
        <v>0</v>
      </c>
      <c r="G197" s="225"/>
      <c r="H197" s="256"/>
      <c r="I197" s="116">
        <f>G197+H197</f>
        <v>0</v>
      </c>
      <c r="J197" s="256"/>
      <c r="K197" s="51"/>
      <c r="L197" s="136">
        <f>J197+K197</f>
        <v>0</v>
      </c>
      <c r="M197" s="316"/>
      <c r="N197" s="51"/>
      <c r="O197" s="116">
        <f>M197+N197</f>
        <v>0</v>
      </c>
      <c r="P197" s="106"/>
    </row>
    <row r="198" spans="1:16"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c r="E203" s="56"/>
      <c r="F203" s="143">
        <f t="shared" si="267"/>
        <v>0</v>
      </c>
      <c r="G203" s="226"/>
      <c r="H203" s="257"/>
      <c r="I203" s="110">
        <f t="shared" si="268"/>
        <v>0</v>
      </c>
      <c r="J203" s="257"/>
      <c r="K203" s="56"/>
      <c r="L203" s="132">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6">
        <f>E205+E215+E216+E225+E226+E227+E229</f>
        <v>0</v>
      </c>
      <c r="F204" s="279">
        <f t="shared" ref="F204" si="271">F205+F215+F216+F225+F226+F227+F229</f>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22">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c r="E215" s="56"/>
      <c r="F215" s="143">
        <f t="shared" si="279"/>
        <v>0</v>
      </c>
      <c r="G215" s="226"/>
      <c r="H215" s="257"/>
      <c r="I215" s="110">
        <f t="shared" si="280"/>
        <v>0</v>
      </c>
      <c r="J215" s="257"/>
      <c r="K215" s="56"/>
      <c r="L215" s="132">
        <f t="shared" si="281"/>
        <v>0</v>
      </c>
      <c r="M215" s="317"/>
      <c r="N215" s="56"/>
      <c r="O215" s="110">
        <f t="shared" si="282"/>
        <v>0</v>
      </c>
      <c r="P215" s="107"/>
    </row>
    <row r="216" spans="1:16"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56"/>
      <c r="F218" s="143">
        <f t="shared" si="288"/>
        <v>0</v>
      </c>
      <c r="G218" s="226"/>
      <c r="H218" s="257"/>
      <c r="I218" s="110">
        <f t="shared" si="289"/>
        <v>0</v>
      </c>
      <c r="J218" s="257"/>
      <c r="K218" s="56"/>
      <c r="L218" s="132">
        <f t="shared" si="290"/>
        <v>0</v>
      </c>
      <c r="M218" s="317"/>
      <c r="N218" s="56"/>
      <c r="O218" s="110">
        <f t="shared" si="291"/>
        <v>0</v>
      </c>
      <c r="P218" s="107"/>
    </row>
    <row r="219" spans="1:16" hidden="1" x14ac:dyDescent="0.25">
      <c r="A219" s="38">
        <v>5233</v>
      </c>
      <c r="B219" s="53" t="s">
        <v>199</v>
      </c>
      <c r="C219" s="54">
        <f t="shared" si="283"/>
        <v>0</v>
      </c>
      <c r="D219" s="226"/>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c r="E222" s="56"/>
      <c r="F222" s="143">
        <f t="shared" si="288"/>
        <v>0</v>
      </c>
      <c r="G222" s="226"/>
      <c r="H222" s="257"/>
      <c r="I222" s="110">
        <f t="shared" si="289"/>
        <v>0</v>
      </c>
      <c r="J222" s="257"/>
      <c r="K222" s="56"/>
      <c r="L222" s="132">
        <f t="shared" si="290"/>
        <v>0</v>
      </c>
      <c r="M222" s="317"/>
      <c r="N222" s="56"/>
      <c r="O222" s="110">
        <f t="shared" si="291"/>
        <v>0</v>
      </c>
      <c r="P222" s="107"/>
    </row>
    <row r="223" spans="1:16" ht="24" hidden="1" x14ac:dyDescent="0.25">
      <c r="A223" s="38">
        <v>5238</v>
      </c>
      <c r="B223" s="53" t="s">
        <v>203</v>
      </c>
      <c r="C223" s="54">
        <f t="shared" si="283"/>
        <v>0</v>
      </c>
      <c r="D223" s="226"/>
      <c r="E223" s="56"/>
      <c r="F223" s="143">
        <f t="shared" si="288"/>
        <v>0</v>
      </c>
      <c r="G223" s="226"/>
      <c r="H223" s="257"/>
      <c r="I223" s="110">
        <f t="shared" si="289"/>
        <v>0</v>
      </c>
      <c r="J223" s="257"/>
      <c r="K223" s="56"/>
      <c r="L223" s="132">
        <f t="shared" si="290"/>
        <v>0</v>
      </c>
      <c r="M223" s="317"/>
      <c r="N223" s="56"/>
      <c r="O223" s="110">
        <f t="shared" si="291"/>
        <v>0</v>
      </c>
      <c r="P223" s="107"/>
    </row>
    <row r="224" spans="1:16" ht="24" hidden="1" x14ac:dyDescent="0.25">
      <c r="A224" s="38">
        <v>5239</v>
      </c>
      <c r="B224" s="53" t="s">
        <v>204</v>
      </c>
      <c r="C224" s="54">
        <f t="shared" si="283"/>
        <v>0</v>
      </c>
      <c r="D224" s="226"/>
      <c r="E224" s="56"/>
      <c r="F224" s="143">
        <f t="shared" si="288"/>
        <v>0</v>
      </c>
      <c r="G224" s="226"/>
      <c r="H224" s="257"/>
      <c r="I224" s="110">
        <f t="shared" si="289"/>
        <v>0</v>
      </c>
      <c r="J224" s="257"/>
      <c r="K224" s="56"/>
      <c r="L224" s="132">
        <f t="shared" si="290"/>
        <v>0</v>
      </c>
      <c r="M224" s="317"/>
      <c r="N224" s="56"/>
      <c r="O224" s="110">
        <f t="shared" si="291"/>
        <v>0</v>
      </c>
      <c r="P224" s="107"/>
    </row>
    <row r="225" spans="1:16" ht="24" hidden="1" x14ac:dyDescent="0.25">
      <c r="A225" s="108">
        <v>5240</v>
      </c>
      <c r="B225" s="53" t="s">
        <v>205</v>
      </c>
      <c r="C225" s="401">
        <f t="shared" si="283"/>
        <v>0</v>
      </c>
      <c r="D225" s="563"/>
      <c r="E225" s="56"/>
      <c r="F225" s="143">
        <f>D225+E225</f>
        <v>0</v>
      </c>
      <c r="G225" s="226"/>
      <c r="H225" s="257"/>
      <c r="I225" s="110">
        <f t="shared" si="289"/>
        <v>0</v>
      </c>
      <c r="J225" s="257"/>
      <c r="K225" s="56"/>
      <c r="L225" s="132">
        <f t="shared" si="290"/>
        <v>0</v>
      </c>
      <c r="M225" s="317"/>
      <c r="N225" s="56"/>
      <c r="O225" s="110">
        <f t="shared" si="291"/>
        <v>0</v>
      </c>
      <c r="P225" s="564"/>
    </row>
    <row r="226" spans="1:16" hidden="1" x14ac:dyDescent="0.25">
      <c r="A226" s="108">
        <v>5250</v>
      </c>
      <c r="B226" s="53" t="s">
        <v>206</v>
      </c>
      <c r="C226" s="401">
        <f t="shared" si="283"/>
        <v>0</v>
      </c>
      <c r="D226" s="563"/>
      <c r="E226" s="56"/>
      <c r="F226" s="143">
        <f t="shared" si="288"/>
        <v>0</v>
      </c>
      <c r="G226" s="226"/>
      <c r="H226" s="257"/>
      <c r="I226" s="110">
        <f t="shared" si="289"/>
        <v>0</v>
      </c>
      <c r="J226" s="257"/>
      <c r="K226" s="56"/>
      <c r="L226" s="132">
        <f t="shared" si="290"/>
        <v>0</v>
      </c>
      <c r="M226" s="317"/>
      <c r="N226" s="56"/>
      <c r="O226" s="110">
        <f t="shared" si="291"/>
        <v>0</v>
      </c>
      <c r="P226" s="107"/>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368">
        <v>6220</v>
      </c>
      <c r="B232" s="48" t="s">
        <v>212</v>
      </c>
      <c r="C232" s="49">
        <f t="shared" si="283"/>
        <v>0</v>
      </c>
      <c r="D232" s="225"/>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368">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368">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368">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368">
        <v>7210</v>
      </c>
      <c r="B271" s="48" t="s">
        <v>248</v>
      </c>
      <c r="C271" s="49">
        <f t="shared" si="283"/>
        <v>0</v>
      </c>
      <c r="D271" s="225"/>
      <c r="E271" s="51"/>
      <c r="F271" s="281">
        <f>D271+E271</f>
        <v>0</v>
      </c>
      <c r="G271" s="225"/>
      <c r="H271" s="256"/>
      <c r="I271" s="116">
        <f>G271+H271</f>
        <v>0</v>
      </c>
      <c r="J271" s="256"/>
      <c r="K271" s="51"/>
      <c r="L271" s="13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368">
        <v>7260</v>
      </c>
      <c r="B280" s="48" t="s">
        <v>255</v>
      </c>
      <c r="C280" s="49">
        <f t="shared" si="368"/>
        <v>0</v>
      </c>
      <c r="D280" s="225"/>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62"/>
      <c r="F282" s="141">
        <f>D282+E282</f>
        <v>0</v>
      </c>
      <c r="G282" s="235"/>
      <c r="H282" s="265"/>
      <c r="I282" s="302">
        <f>G282+H282</f>
        <v>0</v>
      </c>
      <c r="J282" s="265"/>
      <c r="K282" s="62"/>
      <c r="L282" s="197">
        <f>J282+K282</f>
        <v>0</v>
      </c>
      <c r="M282" s="323"/>
      <c r="N282" s="62"/>
      <c r="O282" s="302">
        <f>M282+N282</f>
        <v>0</v>
      </c>
      <c r="P282" s="151"/>
    </row>
    <row r="283" spans="1:16" x14ac:dyDescent="0.25">
      <c r="A283" s="142"/>
      <c r="B283" s="53" t="s">
        <v>256</v>
      </c>
      <c r="C283" s="54">
        <f t="shared" si="368"/>
        <v>1365</v>
      </c>
      <c r="D283" s="227">
        <f>SUM(D284:D285)</f>
        <v>0</v>
      </c>
      <c r="E283" s="445">
        <f t="shared" ref="E283:F283" si="374">SUM(E284:E285)</f>
        <v>1365</v>
      </c>
      <c r="F283" s="401">
        <f t="shared" si="374"/>
        <v>1365</v>
      </c>
      <c r="G283" s="227">
        <f>SUM(G284:G285)</f>
        <v>0</v>
      </c>
      <c r="H283" s="132">
        <f t="shared" ref="H283:I283" si="375">SUM(H284:H285)</f>
        <v>0</v>
      </c>
      <c r="I283" s="401">
        <f t="shared" si="375"/>
        <v>0</v>
      </c>
      <c r="J283" s="117">
        <f>SUM(J284:J285)</f>
        <v>0</v>
      </c>
      <c r="K283" s="445">
        <f t="shared" ref="K283:L283" si="376">SUM(K284:K285)</f>
        <v>0</v>
      </c>
      <c r="L283" s="401">
        <f t="shared" si="376"/>
        <v>0</v>
      </c>
      <c r="M283" s="54">
        <f>SUM(M284:M285)</f>
        <v>0</v>
      </c>
      <c r="N283" s="109">
        <f t="shared" ref="N283:O283" si="377">SUM(N284:N285)</f>
        <v>0</v>
      </c>
      <c r="O283" s="110">
        <f t="shared" si="377"/>
        <v>0</v>
      </c>
      <c r="P283" s="107"/>
    </row>
    <row r="284" spans="1:16" x14ac:dyDescent="0.25">
      <c r="A284" s="142" t="s">
        <v>257</v>
      </c>
      <c r="B284" s="38" t="s">
        <v>258</v>
      </c>
      <c r="C284" s="54">
        <f t="shared" si="368"/>
        <v>1365</v>
      </c>
      <c r="D284" s="226"/>
      <c r="E284" s="444">
        <v>1365</v>
      </c>
      <c r="F284" s="401">
        <f t="shared" ref="F284:F285" si="378">D284+E284</f>
        <v>1365</v>
      </c>
      <c r="G284" s="226"/>
      <c r="H284" s="580"/>
      <c r="I284" s="401">
        <f t="shared" ref="I284:I285" si="379">G284+H284</f>
        <v>0</v>
      </c>
      <c r="J284" s="257"/>
      <c r="K284" s="444"/>
      <c r="L284" s="401">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51"/>
      <c r="F285" s="281">
        <f t="shared" si="378"/>
        <v>0</v>
      </c>
      <c r="G285" s="225"/>
      <c r="H285" s="256"/>
      <c r="I285" s="116">
        <f t="shared" si="379"/>
        <v>0</v>
      </c>
      <c r="J285" s="256"/>
      <c r="K285" s="51"/>
      <c r="L285" s="136">
        <f t="shared" si="380"/>
        <v>0</v>
      </c>
      <c r="M285" s="316"/>
      <c r="N285" s="51"/>
      <c r="O285" s="116">
        <f t="shared" si="381"/>
        <v>0</v>
      </c>
      <c r="P285" s="106"/>
    </row>
    <row r="286" spans="1:16" ht="12.75" thickBot="1" x14ac:dyDescent="0.3">
      <c r="A286" s="170"/>
      <c r="B286" s="170" t="s">
        <v>261</v>
      </c>
      <c r="C286" s="306">
        <f t="shared" si="368"/>
        <v>3150</v>
      </c>
      <c r="D286" s="236">
        <f t="shared" ref="D286:O286" si="382">SUM(D283,D269,D230,D195,D187,D173,D75,D53)</f>
        <v>0</v>
      </c>
      <c r="E286" s="457">
        <f t="shared" si="382"/>
        <v>3150</v>
      </c>
      <c r="F286" s="458">
        <f t="shared" si="382"/>
        <v>3150</v>
      </c>
      <c r="G286" s="236">
        <f t="shared" si="382"/>
        <v>0</v>
      </c>
      <c r="H286" s="205">
        <f t="shared" si="382"/>
        <v>0</v>
      </c>
      <c r="I286" s="458">
        <f t="shared" si="382"/>
        <v>0</v>
      </c>
      <c r="J286" s="172">
        <f t="shared" si="382"/>
        <v>0</v>
      </c>
      <c r="K286" s="457">
        <f t="shared" si="382"/>
        <v>0</v>
      </c>
      <c r="L286" s="458">
        <f t="shared" si="382"/>
        <v>0</v>
      </c>
      <c r="M286" s="306">
        <f t="shared" si="382"/>
        <v>0</v>
      </c>
      <c r="N286" s="171">
        <f t="shared" si="382"/>
        <v>0</v>
      </c>
      <c r="O286" s="289">
        <f t="shared" si="382"/>
        <v>0</v>
      </c>
      <c r="P286" s="344"/>
    </row>
    <row r="287" spans="1:16" s="21" customFormat="1" ht="13.5" thickTop="1" thickBot="1" x14ac:dyDescent="0.3">
      <c r="A287" s="1144" t="s">
        <v>262</v>
      </c>
      <c r="B287" s="1145"/>
      <c r="C287" s="179">
        <f t="shared" si="368"/>
        <v>1365</v>
      </c>
      <c r="D287" s="237">
        <f>SUM(D24,D25,D41)-D51</f>
        <v>0</v>
      </c>
      <c r="E287" s="459">
        <f t="shared" ref="E287:F287" si="383">SUM(E24,E25,E41)-E51</f>
        <v>1365</v>
      </c>
      <c r="F287" s="460">
        <f t="shared" si="383"/>
        <v>1365</v>
      </c>
      <c r="G287" s="237">
        <f>SUM(G24,G25,G41)-G51</f>
        <v>0</v>
      </c>
      <c r="H287" s="173">
        <f t="shared" ref="H287:I287" si="384">SUM(H24,H25,H41)-H51</f>
        <v>0</v>
      </c>
      <c r="I287" s="460">
        <f t="shared" si="384"/>
        <v>0</v>
      </c>
      <c r="J287" s="266">
        <f>(J26+J43)-J51</f>
        <v>0</v>
      </c>
      <c r="K287" s="459">
        <f t="shared" ref="K287:L287" si="385">(K26+K43)-K51</f>
        <v>0</v>
      </c>
      <c r="L287" s="460">
        <f t="shared" si="385"/>
        <v>0</v>
      </c>
      <c r="M287" s="179">
        <f>M45-M51</f>
        <v>0</v>
      </c>
      <c r="N287" s="174">
        <f t="shared" ref="N287:O287" si="386">N45-N51</f>
        <v>0</v>
      </c>
      <c r="O287" s="290">
        <f t="shared" si="386"/>
        <v>0</v>
      </c>
      <c r="P287" s="181"/>
    </row>
    <row r="288" spans="1:16" s="21" customFormat="1" ht="12.75" thickTop="1" x14ac:dyDescent="0.25">
      <c r="A288" s="1134" t="s">
        <v>263</v>
      </c>
      <c r="B288" s="1135"/>
      <c r="C288" s="159">
        <f t="shared" si="368"/>
        <v>-1365</v>
      </c>
      <c r="D288" s="238">
        <f t="shared" ref="D288:O288" si="387">SUM(D289,D290)-D297+D298</f>
        <v>0</v>
      </c>
      <c r="E288" s="461">
        <f t="shared" si="387"/>
        <v>-1365</v>
      </c>
      <c r="F288" s="462">
        <f t="shared" si="387"/>
        <v>-1365</v>
      </c>
      <c r="G288" s="238">
        <f t="shared" si="387"/>
        <v>0</v>
      </c>
      <c r="H288" s="155">
        <f t="shared" si="387"/>
        <v>0</v>
      </c>
      <c r="I288" s="462">
        <f t="shared" si="387"/>
        <v>0</v>
      </c>
      <c r="J288" s="267">
        <f t="shared" si="387"/>
        <v>0</v>
      </c>
      <c r="K288" s="461">
        <f t="shared" si="387"/>
        <v>0</v>
      </c>
      <c r="L288" s="462">
        <f t="shared" si="387"/>
        <v>0</v>
      </c>
      <c r="M288" s="159">
        <f t="shared" si="387"/>
        <v>0</v>
      </c>
      <c r="N288" s="156">
        <f t="shared" si="387"/>
        <v>0</v>
      </c>
      <c r="O288" s="157">
        <f t="shared" si="387"/>
        <v>0</v>
      </c>
      <c r="P288" s="345"/>
    </row>
    <row r="289" spans="1:16" s="21" customFormat="1" ht="12.75" thickBot="1" x14ac:dyDescent="0.3">
      <c r="A289" s="84" t="s">
        <v>264</v>
      </c>
      <c r="B289" s="84" t="s">
        <v>265</v>
      </c>
      <c r="C289" s="85">
        <f t="shared" si="368"/>
        <v>-1365</v>
      </c>
      <c r="D289" s="220">
        <f t="shared" ref="D289:O289" si="388">D21-D283</f>
        <v>0</v>
      </c>
      <c r="E289" s="431">
        <f t="shared" si="388"/>
        <v>-1365</v>
      </c>
      <c r="F289" s="432">
        <f t="shared" si="388"/>
        <v>-1365</v>
      </c>
      <c r="G289" s="220">
        <f t="shared" si="388"/>
        <v>0</v>
      </c>
      <c r="H289" s="177">
        <f t="shared" si="388"/>
        <v>0</v>
      </c>
      <c r="I289" s="432">
        <f t="shared" si="388"/>
        <v>0</v>
      </c>
      <c r="J289" s="252">
        <f t="shared" si="388"/>
        <v>0</v>
      </c>
      <c r="K289" s="431">
        <f t="shared" si="388"/>
        <v>0</v>
      </c>
      <c r="L289" s="432">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B7apJOHJL0wUfu0gqwHmVUgCio0PDAMWt2BQ035fmJl+EmiMSEzxA0iZJWEFOuT0MoLDtDXc8jxfJAi+D9oPUA==" saltValue="+3AZiqGkkrvaosPL8xcY6A==" spinCount="100000" sheet="1" objects="1" scenarios="1" formatCells="0" formatColumns="0" formatRows="0"/>
  <autoFilter ref="A18:P298">
    <filterColumn colId="2">
      <filters blank="1">
        <filter val="1 200"/>
        <filter val="1 365"/>
        <filter val="-1 365"/>
        <filter val="1 785"/>
        <filter val="105"/>
        <filter val="155"/>
        <filter val="160"/>
        <filter val="285"/>
        <filter val="3 150"/>
        <filter val="480"/>
        <filter val="585"/>
        <filter val="600"/>
        <filter val="75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2018.gada 14.jūnija saistošajiem noteikumiem Nr.24
(protokols Nr.9, 4.punkts)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R10" sqref="R10"/>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386</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387</v>
      </c>
      <c r="D3" s="1120"/>
      <c r="E3" s="1120"/>
      <c r="F3" s="1120"/>
      <c r="G3" s="1120"/>
      <c r="H3" s="1120"/>
      <c r="I3" s="1120"/>
      <c r="J3" s="1120"/>
      <c r="K3" s="1120"/>
      <c r="L3" s="1120"/>
      <c r="M3" s="1120"/>
      <c r="N3" s="1120"/>
      <c r="O3" s="1120"/>
      <c r="P3" s="1121"/>
      <c r="Q3" s="390"/>
    </row>
    <row r="4" spans="1:17" ht="12.75" customHeight="1" x14ac:dyDescent="0.25">
      <c r="A4" s="4" t="s">
        <v>1</v>
      </c>
      <c r="B4" s="5"/>
      <c r="C4" s="1120" t="s">
        <v>388</v>
      </c>
      <c r="D4" s="1120"/>
      <c r="E4" s="1120"/>
      <c r="F4" s="1120"/>
      <c r="G4" s="1120"/>
      <c r="H4" s="1120"/>
      <c r="I4" s="1120"/>
      <c r="J4" s="1120"/>
      <c r="K4" s="1120"/>
      <c r="L4" s="1120"/>
      <c r="M4" s="1120"/>
      <c r="N4" s="1120"/>
      <c r="O4" s="1120"/>
      <c r="P4" s="1121"/>
      <c r="Q4" s="390"/>
    </row>
    <row r="5" spans="1:17" ht="12.75" customHeight="1" x14ac:dyDescent="0.25">
      <c r="A5" s="2" t="s">
        <v>2</v>
      </c>
      <c r="B5" s="3"/>
      <c r="C5" s="1122" t="s">
        <v>389</v>
      </c>
      <c r="D5" s="1122"/>
      <c r="E5" s="1122"/>
      <c r="F5" s="1122"/>
      <c r="G5" s="1122"/>
      <c r="H5" s="1122"/>
      <c r="I5" s="1122"/>
      <c r="J5" s="1122"/>
      <c r="K5" s="1122"/>
      <c r="L5" s="1122"/>
      <c r="M5" s="1122"/>
      <c r="N5" s="1122"/>
      <c r="O5" s="1122"/>
      <c r="P5" s="1123"/>
      <c r="Q5" s="390"/>
    </row>
    <row r="6" spans="1:17" ht="12.75" customHeight="1" x14ac:dyDescent="0.25">
      <c r="A6" s="2" t="s">
        <v>3</v>
      </c>
      <c r="B6" s="3"/>
      <c r="C6" s="1122" t="s">
        <v>390</v>
      </c>
      <c r="D6" s="1122"/>
      <c r="E6" s="1122"/>
      <c r="F6" s="1122"/>
      <c r="G6" s="1122"/>
      <c r="H6" s="1122"/>
      <c r="I6" s="1122"/>
      <c r="J6" s="1122"/>
      <c r="K6" s="1122"/>
      <c r="L6" s="1122"/>
      <c r="M6" s="1122"/>
      <c r="N6" s="1122"/>
      <c r="O6" s="1122"/>
      <c r="P6" s="1123"/>
      <c r="Q6" s="390"/>
    </row>
    <row r="7" spans="1:17" ht="29.25" customHeight="1" x14ac:dyDescent="0.25">
      <c r="A7" s="2" t="s">
        <v>4</v>
      </c>
      <c r="B7" s="3"/>
      <c r="C7" s="1120" t="s">
        <v>391</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392</v>
      </c>
      <c r="D9" s="1122"/>
      <c r="E9" s="1122"/>
      <c r="F9" s="1122"/>
      <c r="G9" s="1122"/>
      <c r="H9" s="1122"/>
      <c r="I9" s="1122"/>
      <c r="J9" s="1122"/>
      <c r="K9" s="1122"/>
      <c r="L9" s="1122"/>
      <c r="M9" s="1122"/>
      <c r="N9" s="1122"/>
      <c r="O9" s="1122"/>
      <c r="P9" s="1123"/>
      <c r="Q9" s="390"/>
    </row>
    <row r="10" spans="1:17" ht="12.75" customHeight="1" x14ac:dyDescent="0.25">
      <c r="A10" s="2"/>
      <c r="B10" s="3" t="s">
        <v>7</v>
      </c>
      <c r="C10" s="1122" t="s">
        <v>393</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394</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336077</v>
      </c>
      <c r="D20" s="208">
        <f>SUM(D21,D24,D25,D41,D43)</f>
        <v>268372</v>
      </c>
      <c r="E20" s="394">
        <f t="shared" ref="E20:F20" si="0">SUM(E21,E24,E25,E41,E43)</f>
        <v>175</v>
      </c>
      <c r="F20" s="395">
        <f t="shared" si="0"/>
        <v>268547</v>
      </c>
      <c r="G20" s="208">
        <f>SUM(G21,G24,G43)</f>
        <v>56153</v>
      </c>
      <c r="H20" s="193">
        <f t="shared" ref="H20:I20" si="1">SUM(H21,H24,H43)</f>
        <v>0</v>
      </c>
      <c r="I20" s="395">
        <f t="shared" si="1"/>
        <v>56153</v>
      </c>
      <c r="J20" s="242">
        <f>SUM(J21,J26,J43)</f>
        <v>11377</v>
      </c>
      <c r="K20" s="394">
        <f t="shared" ref="K20:L20" si="2">SUM(K21,K26,K43)</f>
        <v>0</v>
      </c>
      <c r="L20" s="395">
        <f t="shared" si="2"/>
        <v>11377</v>
      </c>
      <c r="M20" s="24">
        <f>SUM(M21,M45)</f>
        <v>0</v>
      </c>
      <c r="N20" s="25">
        <f t="shared" ref="N20:O20" si="3">SUM(N21,N45)</f>
        <v>0</v>
      </c>
      <c r="O20" s="26">
        <f t="shared" si="3"/>
        <v>0</v>
      </c>
      <c r="P20" s="326"/>
    </row>
    <row r="21" spans="1:16" ht="12.75" thickTop="1" x14ac:dyDescent="0.25">
      <c r="A21" s="27"/>
      <c r="B21" s="28" t="s">
        <v>20</v>
      </c>
      <c r="C21" s="29">
        <f t="shared" ref="C21:C84" si="4">F21+I21+L21+O21</f>
        <v>460</v>
      </c>
      <c r="D21" s="209">
        <f>SUM(D22:D23)</f>
        <v>0</v>
      </c>
      <c r="E21" s="396">
        <f t="shared" ref="E21" si="5">SUM(E22:E23)</f>
        <v>0</v>
      </c>
      <c r="F21" s="397">
        <f>SUM(F22:F23)</f>
        <v>0</v>
      </c>
      <c r="G21" s="209">
        <f>SUM(G22:G23)</f>
        <v>0</v>
      </c>
      <c r="H21" s="194">
        <f t="shared" ref="H21:I21" si="6">SUM(H22:H23)</f>
        <v>0</v>
      </c>
      <c r="I21" s="397">
        <f t="shared" si="6"/>
        <v>0</v>
      </c>
      <c r="J21" s="243">
        <f>SUM(J22:J23)</f>
        <v>460</v>
      </c>
      <c r="K21" s="396">
        <f t="shared" ref="K21:L21" si="7">SUM(K22:K23)</f>
        <v>0</v>
      </c>
      <c r="L21" s="397">
        <f t="shared" si="7"/>
        <v>460</v>
      </c>
      <c r="M21" s="29">
        <f>SUM(M22:M23)</f>
        <v>0</v>
      </c>
      <c r="N21" s="30">
        <f t="shared" ref="N21:O21" si="8">SUM(N22:N23)</f>
        <v>0</v>
      </c>
      <c r="O21" s="31">
        <f t="shared" si="8"/>
        <v>0</v>
      </c>
      <c r="P21" s="327"/>
    </row>
    <row r="22" spans="1:16" hidden="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x14ac:dyDescent="0.25">
      <c r="A23" s="37"/>
      <c r="B23" s="38" t="s">
        <v>22</v>
      </c>
      <c r="C23" s="39">
        <f t="shared" si="4"/>
        <v>460</v>
      </c>
      <c r="D23" s="211"/>
      <c r="E23" s="400"/>
      <c r="F23" s="401">
        <f>D23+E23</f>
        <v>0</v>
      </c>
      <c r="G23" s="211"/>
      <c r="H23" s="595"/>
      <c r="I23" s="559">
        <f>G23+H23</f>
        <v>0</v>
      </c>
      <c r="J23" s="245">
        <v>460</v>
      </c>
      <c r="K23" s="400"/>
      <c r="L23" s="559">
        <f>J23+K23</f>
        <v>460</v>
      </c>
      <c r="M23" s="358"/>
      <c r="N23" s="40"/>
      <c r="O23" s="301">
        <f>M23+N23</f>
        <v>0</v>
      </c>
      <c r="P23" s="165"/>
    </row>
    <row r="24" spans="1:16" s="21" customFormat="1" ht="24.75" thickBot="1" x14ac:dyDescent="0.3">
      <c r="A24" s="369">
        <v>19300</v>
      </c>
      <c r="B24" s="369" t="s">
        <v>304</v>
      </c>
      <c r="C24" s="370">
        <f>F24+I24</f>
        <v>324700</v>
      </c>
      <c r="D24" s="371">
        <v>268372</v>
      </c>
      <c r="E24" s="402">
        <v>175</v>
      </c>
      <c r="F24" s="403">
        <f>D24+E24</f>
        <v>268547</v>
      </c>
      <c r="G24" s="371">
        <v>56153</v>
      </c>
      <c r="H24" s="596"/>
      <c r="I24" s="403">
        <f>G24+H24</f>
        <v>56153</v>
      </c>
      <c r="J24" s="376" t="s">
        <v>23</v>
      </c>
      <c r="K24" s="597" t="s">
        <v>23</v>
      </c>
      <c r="L24" s="603" t="s">
        <v>23</v>
      </c>
      <c r="M24" s="379" t="s">
        <v>23</v>
      </c>
      <c r="N24" s="377" t="s">
        <v>23</v>
      </c>
      <c r="O24" s="380" t="s">
        <v>23</v>
      </c>
      <c r="P24" s="558" t="s">
        <v>395</v>
      </c>
    </row>
    <row r="25" spans="1:16"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row>
    <row r="26" spans="1:16" s="21" customFormat="1" ht="36.75" thickTop="1" x14ac:dyDescent="0.25">
      <c r="A26" s="41">
        <v>21300</v>
      </c>
      <c r="B26" s="41" t="s">
        <v>305</v>
      </c>
      <c r="C26" s="42">
        <f>L26</f>
        <v>10897</v>
      </c>
      <c r="D26" s="213" t="s">
        <v>23</v>
      </c>
      <c r="E26" s="407" t="s">
        <v>23</v>
      </c>
      <c r="F26" s="408" t="s">
        <v>23</v>
      </c>
      <c r="G26" s="213" t="s">
        <v>23</v>
      </c>
      <c r="H26" s="291" t="s">
        <v>23</v>
      </c>
      <c r="I26" s="408" t="s">
        <v>23</v>
      </c>
      <c r="J26" s="102">
        <f>SUM(J27,J31,J33,J36)</f>
        <v>10897</v>
      </c>
      <c r="K26" s="439">
        <f t="shared" ref="K26:L26" si="9">SUM(K27,K31,K33,K36)</f>
        <v>0</v>
      </c>
      <c r="L26" s="406">
        <f t="shared" si="9"/>
        <v>10897</v>
      </c>
      <c r="M26" s="309" t="s">
        <v>23</v>
      </c>
      <c r="N26" s="44" t="s">
        <v>23</v>
      </c>
      <c r="O26" s="45" t="s">
        <v>23</v>
      </c>
      <c r="P26" s="328"/>
    </row>
    <row r="27" spans="1:16" s="21" customFormat="1" ht="24" hidden="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idden="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idden="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 hidden="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 hidden="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 hidden="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x14ac:dyDescent="0.25">
      <c r="A33" s="47">
        <v>21380</v>
      </c>
      <c r="B33" s="41" t="s">
        <v>31</v>
      </c>
      <c r="C33" s="42">
        <f t="shared" si="10"/>
        <v>861</v>
      </c>
      <c r="D33" s="213" t="s">
        <v>23</v>
      </c>
      <c r="E33" s="407" t="s">
        <v>23</v>
      </c>
      <c r="F33" s="408" t="s">
        <v>23</v>
      </c>
      <c r="G33" s="213" t="s">
        <v>23</v>
      </c>
      <c r="H33" s="291" t="s">
        <v>23</v>
      </c>
      <c r="I33" s="408" t="s">
        <v>23</v>
      </c>
      <c r="J33" s="102">
        <f>SUM(J34:J35)</f>
        <v>861</v>
      </c>
      <c r="K33" s="439">
        <f t="shared" ref="K33:L33" si="13">SUM(K34:K35)</f>
        <v>0</v>
      </c>
      <c r="L33" s="406">
        <f t="shared" si="13"/>
        <v>861</v>
      </c>
      <c r="M33" s="309" t="s">
        <v>23</v>
      </c>
      <c r="N33" s="44" t="s">
        <v>23</v>
      </c>
      <c r="O33" s="45" t="s">
        <v>23</v>
      </c>
      <c r="P33" s="328"/>
    </row>
    <row r="34" spans="1:16" x14ac:dyDescent="0.25">
      <c r="A34" s="33">
        <v>21381</v>
      </c>
      <c r="B34" s="48" t="s">
        <v>306</v>
      </c>
      <c r="C34" s="49">
        <f t="shared" si="10"/>
        <v>861</v>
      </c>
      <c r="D34" s="214" t="s">
        <v>23</v>
      </c>
      <c r="E34" s="409" t="s">
        <v>23</v>
      </c>
      <c r="F34" s="410" t="s">
        <v>23</v>
      </c>
      <c r="G34" s="214" t="s">
        <v>23</v>
      </c>
      <c r="H34" s="598" t="s">
        <v>23</v>
      </c>
      <c r="I34" s="410" t="s">
        <v>23</v>
      </c>
      <c r="J34" s="256">
        <v>861</v>
      </c>
      <c r="K34" s="442"/>
      <c r="L34" s="399">
        <f>J34+K34</f>
        <v>861</v>
      </c>
      <c r="M34" s="310" t="s">
        <v>23</v>
      </c>
      <c r="N34" s="50" t="s">
        <v>23</v>
      </c>
      <c r="O34" s="52" t="s">
        <v>23</v>
      </c>
      <c r="P34" s="329"/>
    </row>
    <row r="35" spans="1:16" ht="24" hidden="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customHeight="1" x14ac:dyDescent="0.25">
      <c r="A36" s="47">
        <v>21390</v>
      </c>
      <c r="B36" s="41" t="s">
        <v>307</v>
      </c>
      <c r="C36" s="42">
        <f t="shared" si="10"/>
        <v>10036</v>
      </c>
      <c r="D36" s="213" t="s">
        <v>23</v>
      </c>
      <c r="E36" s="407" t="s">
        <v>23</v>
      </c>
      <c r="F36" s="408" t="s">
        <v>23</v>
      </c>
      <c r="G36" s="213" t="s">
        <v>23</v>
      </c>
      <c r="H36" s="291" t="s">
        <v>23</v>
      </c>
      <c r="I36" s="408" t="s">
        <v>23</v>
      </c>
      <c r="J36" s="102">
        <f>SUM(J37:J40)</f>
        <v>10036</v>
      </c>
      <c r="K36" s="439">
        <f t="shared" ref="K36:L36" si="14">SUM(K37:K40)</f>
        <v>0</v>
      </c>
      <c r="L36" s="406">
        <f t="shared" si="14"/>
        <v>10036</v>
      </c>
      <c r="M36" s="309" t="s">
        <v>23</v>
      </c>
      <c r="N36" s="44" t="s">
        <v>23</v>
      </c>
      <c r="O36" s="45" t="s">
        <v>23</v>
      </c>
      <c r="P36" s="328"/>
    </row>
    <row r="37" spans="1:16" ht="24" hidden="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idden="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idden="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 x14ac:dyDescent="0.25">
      <c r="A40" s="186">
        <v>21399</v>
      </c>
      <c r="B40" s="161" t="s">
        <v>36</v>
      </c>
      <c r="C40" s="162">
        <f t="shared" si="10"/>
        <v>10036</v>
      </c>
      <c r="D40" s="217" t="s">
        <v>23</v>
      </c>
      <c r="E40" s="415" t="s">
        <v>23</v>
      </c>
      <c r="F40" s="416" t="s">
        <v>23</v>
      </c>
      <c r="G40" s="217" t="s">
        <v>23</v>
      </c>
      <c r="H40" s="293" t="s">
        <v>23</v>
      </c>
      <c r="I40" s="416" t="s">
        <v>23</v>
      </c>
      <c r="J40" s="285">
        <v>10036</v>
      </c>
      <c r="K40" s="599"/>
      <c r="L40" s="604">
        <f>J40+K40</f>
        <v>10036</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 x14ac:dyDescent="0.25">
      <c r="A43" s="47">
        <v>21490</v>
      </c>
      <c r="B43" s="41" t="s">
        <v>38</v>
      </c>
      <c r="C43" s="64">
        <f>F43+I43+L43</f>
        <v>20</v>
      </c>
      <c r="D43" s="70">
        <f>D44</f>
        <v>0</v>
      </c>
      <c r="E43" s="422">
        <f t="shared" ref="E43:L43" si="16">E44</f>
        <v>0</v>
      </c>
      <c r="F43" s="423">
        <f t="shared" si="16"/>
        <v>0</v>
      </c>
      <c r="G43" s="70">
        <f t="shared" si="16"/>
        <v>0</v>
      </c>
      <c r="H43" s="199">
        <f t="shared" si="16"/>
        <v>0</v>
      </c>
      <c r="I43" s="423">
        <f t="shared" si="16"/>
        <v>0</v>
      </c>
      <c r="J43" s="200">
        <f t="shared" si="16"/>
        <v>20</v>
      </c>
      <c r="K43" s="422">
        <f t="shared" si="16"/>
        <v>0</v>
      </c>
      <c r="L43" s="423">
        <f t="shared" si="16"/>
        <v>20</v>
      </c>
      <c r="M43" s="309" t="s">
        <v>23</v>
      </c>
      <c r="N43" s="44" t="s">
        <v>23</v>
      </c>
      <c r="O43" s="45" t="s">
        <v>23</v>
      </c>
      <c r="P43" s="328"/>
    </row>
    <row r="44" spans="1:16" s="21" customFormat="1" ht="24" x14ac:dyDescent="0.25">
      <c r="A44" s="38">
        <v>21499</v>
      </c>
      <c r="B44" s="53" t="s">
        <v>39</v>
      </c>
      <c r="C44" s="204">
        <f>F44+I44+L44</f>
        <v>20</v>
      </c>
      <c r="D44" s="294"/>
      <c r="E44" s="424"/>
      <c r="F44" s="425">
        <f>D44+E44</f>
        <v>0</v>
      </c>
      <c r="G44" s="294"/>
      <c r="H44" s="600"/>
      <c r="I44" s="605">
        <f>G44+H44</f>
        <v>0</v>
      </c>
      <c r="J44" s="295">
        <v>20</v>
      </c>
      <c r="K44" s="424"/>
      <c r="L44" s="605">
        <f>J44+K44</f>
        <v>20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 hidden="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336077</v>
      </c>
      <c r="D50" s="220">
        <f>SUM(D51,D283)</f>
        <v>268372</v>
      </c>
      <c r="E50" s="431">
        <f t="shared" ref="E50:F50" si="19">SUM(E51,E283)</f>
        <v>175</v>
      </c>
      <c r="F50" s="432">
        <f t="shared" si="19"/>
        <v>268547</v>
      </c>
      <c r="G50" s="220">
        <f>SUM(G51,G283)</f>
        <v>56153</v>
      </c>
      <c r="H50" s="177">
        <f t="shared" ref="H50:I50" si="20">SUM(H51,H283)</f>
        <v>0</v>
      </c>
      <c r="I50" s="432">
        <f t="shared" si="20"/>
        <v>56153</v>
      </c>
      <c r="J50" s="252">
        <f>SUM(J51,J283)</f>
        <v>11377</v>
      </c>
      <c r="K50" s="431">
        <f t="shared" ref="K50:L50" si="21">SUM(K51,K283)</f>
        <v>0</v>
      </c>
      <c r="L50" s="432">
        <f t="shared" si="21"/>
        <v>11377</v>
      </c>
      <c r="M50" s="85">
        <f>SUM(M51,M283)</f>
        <v>0</v>
      </c>
      <c r="N50" s="86">
        <f t="shared" ref="N50:O50" si="22">SUM(N51,N283)</f>
        <v>0</v>
      </c>
      <c r="O50" s="87">
        <f t="shared" si="22"/>
        <v>0</v>
      </c>
      <c r="P50" s="336"/>
    </row>
    <row r="51" spans="1:16" s="21" customFormat="1" ht="36.75" thickTop="1" x14ac:dyDescent="0.25">
      <c r="A51" s="88"/>
      <c r="B51" s="89" t="s">
        <v>45</v>
      </c>
      <c r="C51" s="90">
        <f t="shared" si="4"/>
        <v>336077</v>
      </c>
      <c r="D51" s="221">
        <f>SUM(D52,D194)</f>
        <v>268372</v>
      </c>
      <c r="E51" s="433">
        <f t="shared" ref="E51:F51" si="23">SUM(E52,E194)</f>
        <v>175</v>
      </c>
      <c r="F51" s="434">
        <f t="shared" si="23"/>
        <v>268547</v>
      </c>
      <c r="G51" s="221">
        <f>SUM(G52,G194)</f>
        <v>56153</v>
      </c>
      <c r="H51" s="201">
        <f t="shared" ref="H51:I51" si="24">SUM(H52,H194)</f>
        <v>0</v>
      </c>
      <c r="I51" s="434">
        <f t="shared" si="24"/>
        <v>56153</v>
      </c>
      <c r="J51" s="253">
        <f>SUM(J52,J194)</f>
        <v>11377</v>
      </c>
      <c r="K51" s="433">
        <f t="shared" ref="K51:L51" si="25">SUM(K52,K194)</f>
        <v>0</v>
      </c>
      <c r="L51" s="434">
        <f t="shared" si="25"/>
        <v>11377</v>
      </c>
      <c r="M51" s="90">
        <f>SUM(M52,M194)</f>
        <v>0</v>
      </c>
      <c r="N51" s="91">
        <f t="shared" ref="N51:O51" si="26">SUM(N52,N194)</f>
        <v>0</v>
      </c>
      <c r="O51" s="92">
        <f t="shared" si="26"/>
        <v>0</v>
      </c>
      <c r="P51" s="337"/>
    </row>
    <row r="52" spans="1:16" s="21" customFormat="1" ht="24" x14ac:dyDescent="0.25">
      <c r="A52" s="93"/>
      <c r="B52" s="16" t="s">
        <v>46</v>
      </c>
      <c r="C52" s="94">
        <f t="shared" si="4"/>
        <v>333247</v>
      </c>
      <c r="D52" s="222">
        <f>SUM(D53,D75,D173,D187)</f>
        <v>265542</v>
      </c>
      <c r="E52" s="435">
        <f t="shared" ref="E52:F52" si="27">SUM(E53,E75,E173,E187)</f>
        <v>175</v>
      </c>
      <c r="F52" s="436">
        <f t="shared" si="27"/>
        <v>265717</v>
      </c>
      <c r="G52" s="222">
        <f>SUM(G53,G75,G173,G187)</f>
        <v>56153</v>
      </c>
      <c r="H52" s="202">
        <f t="shared" ref="H52:I52" si="28">SUM(H53,H75,H173,H187)</f>
        <v>0</v>
      </c>
      <c r="I52" s="436">
        <f t="shared" si="28"/>
        <v>56153</v>
      </c>
      <c r="J52" s="254">
        <f>SUM(J53,J75,J173,J187)</f>
        <v>11377</v>
      </c>
      <c r="K52" s="435">
        <f t="shared" ref="K52:L52" si="29">SUM(K53,K75,K173,K187)</f>
        <v>0</v>
      </c>
      <c r="L52" s="436">
        <f t="shared" si="29"/>
        <v>11377</v>
      </c>
      <c r="M52" s="94">
        <f>SUM(M53,M75,M173,M187)</f>
        <v>0</v>
      </c>
      <c r="N52" s="95">
        <f t="shared" ref="N52:O52" si="30">SUM(N53,N75,N173,N187)</f>
        <v>0</v>
      </c>
      <c r="O52" s="96">
        <f t="shared" si="30"/>
        <v>0</v>
      </c>
      <c r="P52" s="338"/>
    </row>
    <row r="53" spans="1:16" s="21" customFormat="1" x14ac:dyDescent="0.25">
      <c r="A53" s="97">
        <v>1000</v>
      </c>
      <c r="B53" s="97" t="s">
        <v>47</v>
      </c>
      <c r="C53" s="98">
        <f t="shared" si="4"/>
        <v>284608</v>
      </c>
      <c r="D53" s="223">
        <f>SUM(D54,D67)</f>
        <v>223202</v>
      </c>
      <c r="E53" s="437">
        <f t="shared" ref="E53:F53" si="31">SUM(E54,E67)</f>
        <v>0</v>
      </c>
      <c r="F53" s="438">
        <f t="shared" si="31"/>
        <v>223202</v>
      </c>
      <c r="G53" s="223">
        <f>SUM(G54,G67)</f>
        <v>56153</v>
      </c>
      <c r="H53" s="134">
        <f t="shared" ref="H53:I53" si="32">SUM(H54,H67)</f>
        <v>0</v>
      </c>
      <c r="I53" s="438">
        <f t="shared" si="32"/>
        <v>56153</v>
      </c>
      <c r="J53" s="255">
        <f>SUM(J54,J67)</f>
        <v>5253</v>
      </c>
      <c r="K53" s="437">
        <f t="shared" ref="K53:L53" si="33">SUM(K54,K67)</f>
        <v>0</v>
      </c>
      <c r="L53" s="438">
        <f t="shared" si="33"/>
        <v>5253</v>
      </c>
      <c r="M53" s="98">
        <f>SUM(M54,M67)</f>
        <v>0</v>
      </c>
      <c r="N53" s="99">
        <f t="shared" ref="N53:O53" si="34">SUM(N54,N67)</f>
        <v>0</v>
      </c>
      <c r="O53" s="100">
        <f t="shared" si="34"/>
        <v>0</v>
      </c>
      <c r="P53" s="339"/>
    </row>
    <row r="54" spans="1:16" x14ac:dyDescent="0.25">
      <c r="A54" s="41">
        <v>1100</v>
      </c>
      <c r="B54" s="101" t="s">
        <v>48</v>
      </c>
      <c r="C54" s="42">
        <f t="shared" si="4"/>
        <v>213960</v>
      </c>
      <c r="D54" s="224">
        <f>SUM(D55,D58,D66)</f>
        <v>164658</v>
      </c>
      <c r="E54" s="439">
        <f t="shared" ref="E54:F54" si="35">SUM(E55,E58,E66)</f>
        <v>0</v>
      </c>
      <c r="F54" s="406">
        <f t="shared" si="35"/>
        <v>164658</v>
      </c>
      <c r="G54" s="224">
        <f>SUM(G55,G58,G66)</f>
        <v>45052</v>
      </c>
      <c r="H54" s="122">
        <f t="shared" ref="H54:I54" si="36">SUM(H55,H58,H66)</f>
        <v>0</v>
      </c>
      <c r="I54" s="406">
        <f t="shared" si="36"/>
        <v>45052</v>
      </c>
      <c r="J54" s="102">
        <f>SUM(J55,J58,J66)</f>
        <v>4250</v>
      </c>
      <c r="K54" s="439">
        <f t="shared" ref="K54:L54" si="37">SUM(K55,K58,K66)</f>
        <v>0</v>
      </c>
      <c r="L54" s="406">
        <f t="shared" si="37"/>
        <v>4250</v>
      </c>
      <c r="M54" s="126">
        <f>SUM(M55,M58,M66)</f>
        <v>0</v>
      </c>
      <c r="N54" s="127">
        <f t="shared" ref="N54:O54" si="38">SUM(N55,N58,N66)</f>
        <v>0</v>
      </c>
      <c r="O54" s="287">
        <f t="shared" si="38"/>
        <v>0</v>
      </c>
      <c r="P54" s="340"/>
    </row>
    <row r="55" spans="1:16" x14ac:dyDescent="0.25">
      <c r="A55" s="103">
        <v>1110</v>
      </c>
      <c r="B55" s="74" t="s">
        <v>49</v>
      </c>
      <c r="C55" s="80">
        <f t="shared" si="4"/>
        <v>183091</v>
      </c>
      <c r="D55" s="128">
        <f>SUM(D56:D57)</f>
        <v>138471</v>
      </c>
      <c r="E55" s="440">
        <f t="shared" ref="E55:F55" si="39">SUM(E56:E57)</f>
        <v>0</v>
      </c>
      <c r="F55" s="441">
        <f t="shared" si="39"/>
        <v>138471</v>
      </c>
      <c r="G55" s="128">
        <f>SUM(G56:G57)</f>
        <v>44620</v>
      </c>
      <c r="H55" s="133">
        <f t="shared" ref="H55:I55" si="40">SUM(H56:H57)</f>
        <v>0</v>
      </c>
      <c r="I55" s="441">
        <f t="shared" si="40"/>
        <v>44620</v>
      </c>
      <c r="J55" s="203">
        <f>SUM(J56:J57)</f>
        <v>0</v>
      </c>
      <c r="K55" s="440">
        <f t="shared" ref="K55:L55" si="41">SUM(K56:K57)</f>
        <v>0</v>
      </c>
      <c r="L55" s="441">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customHeight="1" x14ac:dyDescent="0.25">
      <c r="A57" s="38">
        <v>1119</v>
      </c>
      <c r="B57" s="53" t="s">
        <v>51</v>
      </c>
      <c r="C57" s="54">
        <f t="shared" si="4"/>
        <v>183091</v>
      </c>
      <c r="D57" s="226">
        <v>138471</v>
      </c>
      <c r="E57" s="444"/>
      <c r="F57" s="401">
        <f t="shared" si="43"/>
        <v>138471</v>
      </c>
      <c r="G57" s="226">
        <v>44620</v>
      </c>
      <c r="H57" s="580"/>
      <c r="I57" s="401">
        <f t="shared" si="44"/>
        <v>44620</v>
      </c>
      <c r="J57" s="257"/>
      <c r="K57" s="444"/>
      <c r="L57" s="401">
        <f t="shared" si="45"/>
        <v>0</v>
      </c>
      <c r="M57" s="317"/>
      <c r="N57" s="56"/>
      <c r="O57" s="110">
        <f>M57+N57</f>
        <v>0</v>
      </c>
      <c r="P57" s="107"/>
    </row>
    <row r="58" spans="1:16" x14ac:dyDescent="0.25">
      <c r="A58" s="108">
        <v>1140</v>
      </c>
      <c r="B58" s="53" t="s">
        <v>295</v>
      </c>
      <c r="C58" s="54">
        <f t="shared" si="4"/>
        <v>24481</v>
      </c>
      <c r="D58" s="227">
        <f>SUM(D59:D65)</f>
        <v>24049</v>
      </c>
      <c r="E58" s="445">
        <f t="shared" ref="E58:F58" si="46">SUM(E59:E65)</f>
        <v>0</v>
      </c>
      <c r="F58" s="401">
        <f t="shared" si="46"/>
        <v>24049</v>
      </c>
      <c r="G58" s="227">
        <f>SUM(G59:G65)</f>
        <v>432</v>
      </c>
      <c r="H58" s="132">
        <f t="shared" ref="H58:I58" si="47">SUM(H59:H65)</f>
        <v>0</v>
      </c>
      <c r="I58" s="401">
        <f t="shared" si="47"/>
        <v>432</v>
      </c>
      <c r="J58" s="117">
        <f>SUM(J59:J65)</f>
        <v>0</v>
      </c>
      <c r="K58" s="445">
        <f t="shared" ref="K58:L58" si="48">SUM(K59:K65)</f>
        <v>0</v>
      </c>
      <c r="L58" s="401">
        <f t="shared" si="48"/>
        <v>0</v>
      </c>
      <c r="M58" s="54">
        <f>SUM(M59:M65)</f>
        <v>0</v>
      </c>
      <c r="N58" s="109">
        <f t="shared" ref="N58:O58" si="49">SUM(N59:N65)</f>
        <v>0</v>
      </c>
      <c r="O58" s="110">
        <f t="shared" si="49"/>
        <v>0</v>
      </c>
      <c r="P58" s="107"/>
    </row>
    <row r="59" spans="1:16" x14ac:dyDescent="0.25">
      <c r="A59" s="38">
        <v>1141</v>
      </c>
      <c r="B59" s="53" t="s">
        <v>52</v>
      </c>
      <c r="C59" s="54">
        <f t="shared" si="4"/>
        <v>4153</v>
      </c>
      <c r="D59" s="226">
        <v>4153</v>
      </c>
      <c r="E59" s="444"/>
      <c r="F59" s="401">
        <f t="shared" ref="F59:F66" si="50">D59+E59</f>
        <v>4153</v>
      </c>
      <c r="G59" s="226"/>
      <c r="H59" s="580"/>
      <c r="I59" s="401">
        <f t="shared" ref="I59:I66" si="51">G59+H59</f>
        <v>0</v>
      </c>
      <c r="J59" s="257"/>
      <c r="K59" s="444"/>
      <c r="L59" s="401">
        <f t="shared" ref="L59:L66" si="52">J59+K59</f>
        <v>0</v>
      </c>
      <c r="M59" s="317"/>
      <c r="N59" s="56"/>
      <c r="O59" s="110">
        <f t="shared" ref="O59:O66" si="53">M59+N59</f>
        <v>0</v>
      </c>
      <c r="P59" s="107"/>
    </row>
    <row r="60" spans="1:16" ht="24.75" customHeight="1" x14ac:dyDescent="0.25">
      <c r="A60" s="38">
        <v>1142</v>
      </c>
      <c r="B60" s="53" t="s">
        <v>53</v>
      </c>
      <c r="C60" s="54">
        <f t="shared" si="4"/>
        <v>1093</v>
      </c>
      <c r="D60" s="226">
        <v>1093</v>
      </c>
      <c r="E60" s="444"/>
      <c r="F60" s="401">
        <f t="shared" si="50"/>
        <v>1093</v>
      </c>
      <c r="G60" s="226"/>
      <c r="H60" s="580"/>
      <c r="I60" s="401">
        <f t="shared" si="51"/>
        <v>0</v>
      </c>
      <c r="J60" s="257"/>
      <c r="K60" s="444"/>
      <c r="L60" s="401">
        <f>J60+K60</f>
        <v>0</v>
      </c>
      <c r="M60" s="317"/>
      <c r="N60" s="56"/>
      <c r="O60" s="110">
        <f t="shared" si="53"/>
        <v>0</v>
      </c>
      <c r="P60" s="107"/>
    </row>
    <row r="61" spans="1:16" ht="24" hidden="1" x14ac:dyDescent="0.25">
      <c r="A61" s="38">
        <v>1145</v>
      </c>
      <c r="B61" s="53" t="s">
        <v>54</v>
      </c>
      <c r="C61" s="54">
        <f t="shared" si="4"/>
        <v>0</v>
      </c>
      <c r="D61" s="226"/>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c r="E62" s="56"/>
      <c r="F62" s="143">
        <f t="shared" si="50"/>
        <v>0</v>
      </c>
      <c r="G62" s="226"/>
      <c r="H62" s="257"/>
      <c r="I62" s="110">
        <f t="shared" si="51"/>
        <v>0</v>
      </c>
      <c r="J62" s="257"/>
      <c r="K62" s="56"/>
      <c r="L62" s="132">
        <f t="shared" si="52"/>
        <v>0</v>
      </c>
      <c r="M62" s="317"/>
      <c r="N62" s="56"/>
      <c r="O62" s="110">
        <f t="shared" si="53"/>
        <v>0</v>
      </c>
      <c r="P62" s="107"/>
    </row>
    <row r="63" spans="1:16" x14ac:dyDescent="0.25">
      <c r="A63" s="38">
        <v>1147</v>
      </c>
      <c r="B63" s="53" t="s">
        <v>56</v>
      </c>
      <c r="C63" s="54">
        <f t="shared" si="4"/>
        <v>3481</v>
      </c>
      <c r="D63" s="226">
        <v>3481</v>
      </c>
      <c r="E63" s="444"/>
      <c r="F63" s="401">
        <f t="shared" si="50"/>
        <v>3481</v>
      </c>
      <c r="G63" s="226"/>
      <c r="H63" s="580"/>
      <c r="I63" s="401">
        <f t="shared" si="51"/>
        <v>0</v>
      </c>
      <c r="J63" s="257"/>
      <c r="K63" s="444"/>
      <c r="L63" s="401">
        <f t="shared" si="52"/>
        <v>0</v>
      </c>
      <c r="M63" s="317"/>
      <c r="N63" s="56"/>
      <c r="O63" s="110">
        <f t="shared" si="53"/>
        <v>0</v>
      </c>
      <c r="P63" s="107"/>
    </row>
    <row r="64" spans="1:16" x14ac:dyDescent="0.25">
      <c r="A64" s="38">
        <v>1148</v>
      </c>
      <c r="B64" s="53" t="s">
        <v>57</v>
      </c>
      <c r="C64" s="54">
        <f t="shared" si="4"/>
        <v>14858</v>
      </c>
      <c r="D64" s="226">
        <v>14858</v>
      </c>
      <c r="E64" s="444"/>
      <c r="F64" s="401">
        <f t="shared" si="50"/>
        <v>14858</v>
      </c>
      <c r="G64" s="226"/>
      <c r="H64" s="580"/>
      <c r="I64" s="401">
        <f t="shared" si="51"/>
        <v>0</v>
      </c>
      <c r="J64" s="257"/>
      <c r="K64" s="444"/>
      <c r="L64" s="401">
        <f t="shared" si="52"/>
        <v>0</v>
      </c>
      <c r="M64" s="317"/>
      <c r="N64" s="56"/>
      <c r="O64" s="110">
        <f t="shared" si="53"/>
        <v>0</v>
      </c>
      <c r="P64" s="107"/>
    </row>
    <row r="65" spans="1:16" ht="24" customHeight="1" x14ac:dyDescent="0.25">
      <c r="A65" s="38">
        <v>1149</v>
      </c>
      <c r="B65" s="53" t="s">
        <v>58</v>
      </c>
      <c r="C65" s="54">
        <f>F65+I65+L65+O65</f>
        <v>896</v>
      </c>
      <c r="D65" s="226">
        <v>464</v>
      </c>
      <c r="E65" s="444"/>
      <c r="F65" s="401">
        <f t="shared" si="50"/>
        <v>464</v>
      </c>
      <c r="G65" s="226">
        <v>432</v>
      </c>
      <c r="H65" s="580"/>
      <c r="I65" s="401">
        <f t="shared" si="51"/>
        <v>432</v>
      </c>
      <c r="J65" s="257"/>
      <c r="K65" s="444"/>
      <c r="L65" s="401">
        <f t="shared" si="52"/>
        <v>0</v>
      </c>
      <c r="M65" s="317"/>
      <c r="N65" s="56"/>
      <c r="O65" s="110">
        <f t="shared" si="53"/>
        <v>0</v>
      </c>
      <c r="P65" s="107"/>
    </row>
    <row r="66" spans="1:16" ht="36" x14ac:dyDescent="0.25">
      <c r="A66" s="103">
        <v>1150</v>
      </c>
      <c r="B66" s="74" t="s">
        <v>59</v>
      </c>
      <c r="C66" s="80">
        <f>F66+I66+L66+O66</f>
        <v>6388</v>
      </c>
      <c r="D66" s="228">
        <v>2138</v>
      </c>
      <c r="E66" s="446"/>
      <c r="F66" s="441">
        <f t="shared" si="50"/>
        <v>2138</v>
      </c>
      <c r="G66" s="228"/>
      <c r="H66" s="582"/>
      <c r="I66" s="441">
        <f t="shared" si="51"/>
        <v>0</v>
      </c>
      <c r="J66" s="258">
        <v>4250</v>
      </c>
      <c r="K66" s="446"/>
      <c r="L66" s="441">
        <f t="shared" si="52"/>
        <v>4250</v>
      </c>
      <c r="M66" s="318"/>
      <c r="N66" s="111"/>
      <c r="O66" s="105">
        <f t="shared" si="53"/>
        <v>0</v>
      </c>
      <c r="P66" s="112"/>
    </row>
    <row r="67" spans="1:16" ht="24" x14ac:dyDescent="0.25">
      <c r="A67" s="41">
        <v>1200</v>
      </c>
      <c r="B67" s="101" t="s">
        <v>296</v>
      </c>
      <c r="C67" s="42">
        <f t="shared" si="4"/>
        <v>70648</v>
      </c>
      <c r="D67" s="224">
        <f>SUM(D68:D69)</f>
        <v>58544</v>
      </c>
      <c r="E67" s="439">
        <f t="shared" ref="E67:F67" si="54">SUM(E68:E69)</f>
        <v>0</v>
      </c>
      <c r="F67" s="406">
        <f t="shared" si="54"/>
        <v>58544</v>
      </c>
      <c r="G67" s="224">
        <f>SUM(G68:G69)</f>
        <v>11101</v>
      </c>
      <c r="H67" s="122">
        <f t="shared" ref="H67:I67" si="55">SUM(H68:H69)</f>
        <v>0</v>
      </c>
      <c r="I67" s="406">
        <f t="shared" si="55"/>
        <v>11101</v>
      </c>
      <c r="J67" s="102">
        <f>SUM(J68:J69)</f>
        <v>1003</v>
      </c>
      <c r="K67" s="439">
        <f t="shared" ref="K67:L67" si="56">SUM(K68:K69)</f>
        <v>0</v>
      </c>
      <c r="L67" s="406">
        <f t="shared" si="56"/>
        <v>1003</v>
      </c>
      <c r="M67" s="42">
        <f>SUM(M68:M69)</f>
        <v>0</v>
      </c>
      <c r="N67" s="46">
        <f t="shared" ref="N67:O67" si="57">SUM(N68:N69)</f>
        <v>0</v>
      </c>
      <c r="O67" s="113">
        <f t="shared" si="57"/>
        <v>0</v>
      </c>
      <c r="P67" s="119"/>
    </row>
    <row r="68" spans="1:16" ht="24" x14ac:dyDescent="0.25">
      <c r="A68" s="368">
        <v>1210</v>
      </c>
      <c r="B68" s="48" t="s">
        <v>60</v>
      </c>
      <c r="C68" s="49">
        <f t="shared" si="4"/>
        <v>53782</v>
      </c>
      <c r="D68" s="225">
        <v>41878</v>
      </c>
      <c r="E68" s="442"/>
      <c r="F68" s="443">
        <f>D68+E68</f>
        <v>41878</v>
      </c>
      <c r="G68" s="225">
        <v>10901</v>
      </c>
      <c r="H68" s="584"/>
      <c r="I68" s="443">
        <f>G68+H68</f>
        <v>10901</v>
      </c>
      <c r="J68" s="256">
        <v>1003</v>
      </c>
      <c r="K68" s="442"/>
      <c r="L68" s="443">
        <f>J68+K68</f>
        <v>1003</v>
      </c>
      <c r="M68" s="316"/>
      <c r="N68" s="51"/>
      <c r="O68" s="116">
        <f>M68+N68</f>
        <v>0</v>
      </c>
      <c r="P68" s="106"/>
    </row>
    <row r="69" spans="1:16" ht="24" x14ac:dyDescent="0.25">
      <c r="A69" s="108">
        <v>1220</v>
      </c>
      <c r="B69" s="53" t="s">
        <v>61</v>
      </c>
      <c r="C69" s="54">
        <f t="shared" si="4"/>
        <v>16866</v>
      </c>
      <c r="D69" s="227">
        <f>SUM(D70:D74)</f>
        <v>16666</v>
      </c>
      <c r="E69" s="445">
        <f t="shared" ref="E69:F69" si="58">SUM(E70:E74)</f>
        <v>0</v>
      </c>
      <c r="F69" s="401">
        <f t="shared" si="58"/>
        <v>16666</v>
      </c>
      <c r="G69" s="227">
        <f>SUM(G70:G74)</f>
        <v>200</v>
      </c>
      <c r="H69" s="132">
        <f t="shared" ref="H69:I69" si="59">SUM(H70:H74)</f>
        <v>0</v>
      </c>
      <c r="I69" s="401">
        <f t="shared" si="59"/>
        <v>200</v>
      </c>
      <c r="J69" s="117">
        <f>SUM(J70:J74)</f>
        <v>0</v>
      </c>
      <c r="K69" s="445">
        <f t="shared" ref="K69:L69" si="60">SUM(K70:K74)</f>
        <v>0</v>
      </c>
      <c r="L69" s="401">
        <f t="shared" si="60"/>
        <v>0</v>
      </c>
      <c r="M69" s="54">
        <f>SUM(M70:M74)</f>
        <v>0</v>
      </c>
      <c r="N69" s="109">
        <f t="shared" ref="N69:O69" si="61">SUM(N70:N74)</f>
        <v>0</v>
      </c>
      <c r="O69" s="110">
        <f t="shared" si="61"/>
        <v>0</v>
      </c>
      <c r="P69" s="107"/>
    </row>
    <row r="70" spans="1:16" ht="48" x14ac:dyDescent="0.25">
      <c r="A70" s="38">
        <v>1221</v>
      </c>
      <c r="B70" s="53" t="s">
        <v>297</v>
      </c>
      <c r="C70" s="54">
        <f t="shared" si="4"/>
        <v>9385</v>
      </c>
      <c r="D70" s="226">
        <v>9185</v>
      </c>
      <c r="E70" s="444"/>
      <c r="F70" s="401">
        <f t="shared" ref="F70:F74" si="62">D70+E70</f>
        <v>9185</v>
      </c>
      <c r="G70" s="226">
        <v>200</v>
      </c>
      <c r="H70" s="580"/>
      <c r="I70" s="401">
        <f t="shared" ref="I70:I74" si="63">G70+H70</f>
        <v>200</v>
      </c>
      <c r="J70" s="257"/>
      <c r="K70" s="444"/>
      <c r="L70" s="401">
        <f t="shared" ref="L70:L74" si="64">J70+K70</f>
        <v>0</v>
      </c>
      <c r="M70" s="317"/>
      <c r="N70" s="56"/>
      <c r="O70" s="110">
        <f t="shared" ref="O70:O74" si="65">M70+N70</f>
        <v>0</v>
      </c>
      <c r="P70" s="107"/>
    </row>
    <row r="71" spans="1:16" hidden="1" x14ac:dyDescent="0.25">
      <c r="A71" s="38">
        <v>1223</v>
      </c>
      <c r="B71" s="53" t="s">
        <v>62</v>
      </c>
      <c r="C71" s="54">
        <f t="shared" si="4"/>
        <v>0</v>
      </c>
      <c r="D71" s="226"/>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c r="E72" s="56"/>
      <c r="F72" s="143">
        <f t="shared" si="62"/>
        <v>0</v>
      </c>
      <c r="G72" s="226"/>
      <c r="H72" s="257"/>
      <c r="I72" s="110">
        <f t="shared" si="63"/>
        <v>0</v>
      </c>
      <c r="J72" s="257"/>
      <c r="K72" s="56"/>
      <c r="L72" s="132">
        <f t="shared" si="64"/>
        <v>0</v>
      </c>
      <c r="M72" s="317"/>
      <c r="N72" s="56"/>
      <c r="O72" s="110">
        <f t="shared" si="65"/>
        <v>0</v>
      </c>
      <c r="P72" s="107"/>
    </row>
    <row r="73" spans="1:16" ht="36" x14ac:dyDescent="0.25">
      <c r="A73" s="38">
        <v>1227</v>
      </c>
      <c r="B73" s="53" t="s">
        <v>64</v>
      </c>
      <c r="C73" s="54">
        <f t="shared" si="4"/>
        <v>6830</v>
      </c>
      <c r="D73" s="226">
        <v>6830</v>
      </c>
      <c r="E73" s="444"/>
      <c r="F73" s="401">
        <f t="shared" si="62"/>
        <v>6830</v>
      </c>
      <c r="G73" s="226"/>
      <c r="H73" s="580"/>
      <c r="I73" s="401">
        <f t="shared" si="63"/>
        <v>0</v>
      </c>
      <c r="J73" s="257"/>
      <c r="K73" s="444"/>
      <c r="L73" s="401">
        <f t="shared" si="64"/>
        <v>0</v>
      </c>
      <c r="M73" s="317"/>
      <c r="N73" s="56"/>
      <c r="O73" s="110">
        <f t="shared" si="65"/>
        <v>0</v>
      </c>
      <c r="P73" s="107"/>
    </row>
    <row r="74" spans="1:16" ht="48" x14ac:dyDescent="0.25">
      <c r="A74" s="38">
        <v>1228</v>
      </c>
      <c r="B74" s="53" t="s">
        <v>298</v>
      </c>
      <c r="C74" s="54">
        <f t="shared" si="4"/>
        <v>651</v>
      </c>
      <c r="D74" s="226">
        <v>651</v>
      </c>
      <c r="E74" s="444"/>
      <c r="F74" s="401">
        <f t="shared" si="62"/>
        <v>651</v>
      </c>
      <c r="G74" s="226"/>
      <c r="H74" s="580"/>
      <c r="I74" s="401">
        <f t="shared" si="63"/>
        <v>0</v>
      </c>
      <c r="J74" s="257"/>
      <c r="K74" s="444"/>
      <c r="L74" s="401">
        <f t="shared" si="64"/>
        <v>0</v>
      </c>
      <c r="M74" s="317"/>
      <c r="N74" s="56"/>
      <c r="O74" s="110">
        <f t="shared" si="65"/>
        <v>0</v>
      </c>
      <c r="P74" s="107"/>
    </row>
    <row r="75" spans="1:16" x14ac:dyDescent="0.25">
      <c r="A75" s="97">
        <v>2000</v>
      </c>
      <c r="B75" s="97" t="s">
        <v>65</v>
      </c>
      <c r="C75" s="98">
        <f t="shared" si="4"/>
        <v>48639</v>
      </c>
      <c r="D75" s="223">
        <f>SUM(D76,D83,D130,D164,D165,D172)</f>
        <v>42340</v>
      </c>
      <c r="E75" s="437">
        <f t="shared" ref="E75:F75" si="66">SUM(E76,E83,E130,E164,E165,E172)</f>
        <v>175</v>
      </c>
      <c r="F75" s="438">
        <f t="shared" si="66"/>
        <v>42515</v>
      </c>
      <c r="G75" s="223">
        <f>SUM(G76,G83,G130,G164,G165,G172)</f>
        <v>0</v>
      </c>
      <c r="H75" s="134">
        <f t="shared" ref="H75:I75" si="67">SUM(H76,H83,H130,H164,H165,H172)</f>
        <v>0</v>
      </c>
      <c r="I75" s="438">
        <f t="shared" si="67"/>
        <v>0</v>
      </c>
      <c r="J75" s="255">
        <f>SUM(J76,J83,J130,J164,J165,J172)</f>
        <v>6124</v>
      </c>
      <c r="K75" s="437">
        <f t="shared" ref="K75:L75" si="68">SUM(K76,K83,K130,K164,K165,K172)</f>
        <v>0</v>
      </c>
      <c r="L75" s="438">
        <f t="shared" si="68"/>
        <v>6124</v>
      </c>
      <c r="M75" s="98">
        <f>SUM(M76,M83,M130,M164,M165,M172)</f>
        <v>0</v>
      </c>
      <c r="N75" s="99">
        <f t="shared" ref="N75:O75" si="69">SUM(N76,N83,N130,N164,N165,N172)</f>
        <v>0</v>
      </c>
      <c r="O75" s="100">
        <f t="shared" si="69"/>
        <v>0</v>
      </c>
      <c r="P75" s="339"/>
    </row>
    <row r="76" spans="1:16" ht="24" x14ac:dyDescent="0.25">
      <c r="A76" s="41">
        <v>2100</v>
      </c>
      <c r="B76" s="101" t="s">
        <v>66</v>
      </c>
      <c r="C76" s="42">
        <f t="shared" si="4"/>
        <v>1103</v>
      </c>
      <c r="D76" s="224">
        <f>SUM(D77,D80)</f>
        <v>1103</v>
      </c>
      <c r="E76" s="439">
        <f t="shared" ref="E76:F76" si="70">SUM(E77,E80)</f>
        <v>0</v>
      </c>
      <c r="F76" s="406">
        <f t="shared" si="70"/>
        <v>1103</v>
      </c>
      <c r="G76" s="224">
        <f>SUM(G77,G80)</f>
        <v>0</v>
      </c>
      <c r="H76" s="122">
        <f t="shared" ref="H76:I76" si="71">SUM(H77,H80)</f>
        <v>0</v>
      </c>
      <c r="I76" s="406">
        <f t="shared" si="71"/>
        <v>0</v>
      </c>
      <c r="J76" s="102">
        <f>SUM(J77,J80)</f>
        <v>0</v>
      </c>
      <c r="K76" s="439">
        <f t="shared" ref="K76:L76" si="72">SUM(K77,K80)</f>
        <v>0</v>
      </c>
      <c r="L76" s="406">
        <f t="shared" si="72"/>
        <v>0</v>
      </c>
      <c r="M76" s="42">
        <f>SUM(M77,M80)</f>
        <v>0</v>
      </c>
      <c r="N76" s="46">
        <f t="shared" ref="N76:O76" si="73">SUM(N77,N80)</f>
        <v>0</v>
      </c>
      <c r="O76" s="113">
        <f t="shared" si="73"/>
        <v>0</v>
      </c>
      <c r="P76" s="119"/>
    </row>
    <row r="77" spans="1:16" ht="24" x14ac:dyDescent="0.25">
      <c r="A77" s="368">
        <v>2110</v>
      </c>
      <c r="B77" s="48" t="s">
        <v>67</v>
      </c>
      <c r="C77" s="49">
        <f t="shared" si="4"/>
        <v>143</v>
      </c>
      <c r="D77" s="229">
        <f>SUM(D78:D79)</f>
        <v>143</v>
      </c>
      <c r="E77" s="447">
        <f t="shared" ref="E77:F77" si="74">SUM(E78:E79)</f>
        <v>0</v>
      </c>
      <c r="F77" s="443">
        <f t="shared" si="74"/>
        <v>143</v>
      </c>
      <c r="G77" s="229">
        <f>SUM(G78:G79)</f>
        <v>0</v>
      </c>
      <c r="H77" s="136">
        <f t="shared" ref="H77:I77" si="75">SUM(H78:H79)</f>
        <v>0</v>
      </c>
      <c r="I77" s="443">
        <f t="shared" si="75"/>
        <v>0</v>
      </c>
      <c r="J77" s="259">
        <f>SUM(J78:J79)</f>
        <v>0</v>
      </c>
      <c r="K77" s="447">
        <f t="shared" ref="K77:L77" si="76">SUM(K78:K79)</f>
        <v>0</v>
      </c>
      <c r="L77" s="443">
        <f t="shared" si="76"/>
        <v>0</v>
      </c>
      <c r="M77" s="49">
        <f>SUM(M78:M79)</f>
        <v>0</v>
      </c>
      <c r="N77" s="115">
        <f t="shared" ref="N77:O77" si="77">SUM(N78:N79)</f>
        <v>0</v>
      </c>
      <c r="O77" s="116">
        <f t="shared" si="77"/>
        <v>0</v>
      </c>
      <c r="P77" s="106"/>
    </row>
    <row r="78" spans="1:16" x14ac:dyDescent="0.25">
      <c r="A78" s="38">
        <v>2111</v>
      </c>
      <c r="B78" s="53" t="s">
        <v>68</v>
      </c>
      <c r="C78" s="54">
        <f t="shared" si="4"/>
        <v>83</v>
      </c>
      <c r="D78" s="226">
        <v>83</v>
      </c>
      <c r="E78" s="444"/>
      <c r="F78" s="401">
        <f t="shared" ref="F78:F79" si="78">D78+E78</f>
        <v>83</v>
      </c>
      <c r="G78" s="226"/>
      <c r="H78" s="580"/>
      <c r="I78" s="401">
        <f t="shared" ref="I78:I79" si="79">G78+H78</f>
        <v>0</v>
      </c>
      <c r="J78" s="257"/>
      <c r="K78" s="444"/>
      <c r="L78" s="401">
        <f t="shared" ref="L78:L79" si="80">J78+K78</f>
        <v>0</v>
      </c>
      <c r="M78" s="317"/>
      <c r="N78" s="56"/>
      <c r="O78" s="110">
        <f t="shared" ref="O78:O79" si="81">M78+N78</f>
        <v>0</v>
      </c>
      <c r="P78" s="107"/>
    </row>
    <row r="79" spans="1:16" ht="24" x14ac:dyDescent="0.25">
      <c r="A79" s="38">
        <v>2112</v>
      </c>
      <c r="B79" s="53" t="s">
        <v>69</v>
      </c>
      <c r="C79" s="54">
        <f t="shared" si="4"/>
        <v>60</v>
      </c>
      <c r="D79" s="226">
        <v>60</v>
      </c>
      <c r="E79" s="444"/>
      <c r="F79" s="401">
        <f t="shared" si="78"/>
        <v>60</v>
      </c>
      <c r="G79" s="226"/>
      <c r="H79" s="580"/>
      <c r="I79" s="401">
        <f t="shared" si="79"/>
        <v>0</v>
      </c>
      <c r="J79" s="257"/>
      <c r="K79" s="444"/>
      <c r="L79" s="401">
        <f t="shared" si="80"/>
        <v>0</v>
      </c>
      <c r="M79" s="317"/>
      <c r="N79" s="56"/>
      <c r="O79" s="110">
        <f t="shared" si="81"/>
        <v>0</v>
      </c>
      <c r="P79" s="107"/>
    </row>
    <row r="80" spans="1:16" ht="24" x14ac:dyDescent="0.25">
      <c r="A80" s="108">
        <v>2120</v>
      </c>
      <c r="B80" s="53" t="s">
        <v>70</v>
      </c>
      <c r="C80" s="54">
        <f t="shared" si="4"/>
        <v>960</v>
      </c>
      <c r="D80" s="227">
        <f>SUM(D81:D82)</f>
        <v>960</v>
      </c>
      <c r="E80" s="445">
        <f t="shared" ref="E80:F80" si="82">SUM(E81:E82)</f>
        <v>0</v>
      </c>
      <c r="F80" s="401">
        <f t="shared" si="82"/>
        <v>960</v>
      </c>
      <c r="G80" s="227">
        <f>SUM(G81:G82)</f>
        <v>0</v>
      </c>
      <c r="H80" s="132">
        <f t="shared" ref="H80:I80" si="83">SUM(H81:H82)</f>
        <v>0</v>
      </c>
      <c r="I80" s="401">
        <f t="shared" si="83"/>
        <v>0</v>
      </c>
      <c r="J80" s="117">
        <f>SUM(J81:J82)</f>
        <v>0</v>
      </c>
      <c r="K80" s="445">
        <f t="shared" ref="K80:L80" si="84">SUM(K81:K82)</f>
        <v>0</v>
      </c>
      <c r="L80" s="401">
        <f t="shared" si="84"/>
        <v>0</v>
      </c>
      <c r="M80" s="54">
        <f>SUM(M81:M82)</f>
        <v>0</v>
      </c>
      <c r="N80" s="109">
        <f t="shared" ref="N80:O80" si="85">SUM(N81:N82)</f>
        <v>0</v>
      </c>
      <c r="O80" s="110">
        <f t="shared" si="85"/>
        <v>0</v>
      </c>
      <c r="P80" s="107"/>
    </row>
    <row r="81" spans="1:16" x14ac:dyDescent="0.25">
      <c r="A81" s="38">
        <v>2121</v>
      </c>
      <c r="B81" s="53" t="s">
        <v>68</v>
      </c>
      <c r="C81" s="54">
        <f t="shared" si="4"/>
        <v>766</v>
      </c>
      <c r="D81" s="226">
        <v>766</v>
      </c>
      <c r="E81" s="444"/>
      <c r="F81" s="401">
        <f t="shared" ref="F81:F82" si="86">D81+E81</f>
        <v>766</v>
      </c>
      <c r="G81" s="226"/>
      <c r="H81" s="580"/>
      <c r="I81" s="401">
        <f t="shared" ref="I81:I82" si="87">G81+H81</f>
        <v>0</v>
      </c>
      <c r="J81" s="257"/>
      <c r="K81" s="444"/>
      <c r="L81" s="401">
        <f t="shared" ref="L81:L82" si="88">J81+K81</f>
        <v>0</v>
      </c>
      <c r="M81" s="317"/>
      <c r="N81" s="56"/>
      <c r="O81" s="110">
        <f t="shared" ref="O81:O82" si="89">M81+N81</f>
        <v>0</v>
      </c>
      <c r="P81" s="361"/>
    </row>
    <row r="82" spans="1:16" s="367" customFormat="1" ht="24" x14ac:dyDescent="0.25">
      <c r="A82" s="465">
        <v>2122</v>
      </c>
      <c r="B82" s="528" t="s">
        <v>69</v>
      </c>
      <c r="C82" s="551">
        <f t="shared" si="4"/>
        <v>194</v>
      </c>
      <c r="D82" s="552">
        <v>194</v>
      </c>
      <c r="E82" s="601"/>
      <c r="F82" s="585">
        <f t="shared" si="86"/>
        <v>194</v>
      </c>
      <c r="G82" s="552"/>
      <c r="H82" s="602"/>
      <c r="I82" s="585">
        <f t="shared" si="87"/>
        <v>0</v>
      </c>
      <c r="J82" s="554"/>
      <c r="K82" s="601"/>
      <c r="L82" s="585">
        <f t="shared" si="88"/>
        <v>0</v>
      </c>
      <c r="M82" s="556"/>
      <c r="N82" s="553"/>
      <c r="O82" s="555">
        <f t="shared" si="89"/>
        <v>0</v>
      </c>
      <c r="P82" s="557"/>
    </row>
    <row r="83" spans="1:16" x14ac:dyDescent="0.25">
      <c r="A83" s="41">
        <v>2200</v>
      </c>
      <c r="B83" s="101" t="s">
        <v>71</v>
      </c>
      <c r="C83" s="42">
        <f t="shared" si="4"/>
        <v>27547</v>
      </c>
      <c r="D83" s="224">
        <f>SUM(D84,D89,D95,D103,D112,D116,D122,D128)</f>
        <v>25458</v>
      </c>
      <c r="E83" s="439">
        <f t="shared" ref="E83:F83" si="90">SUM(E84,E89,E95,E103,E112,E116,E122,E128)</f>
        <v>213</v>
      </c>
      <c r="F83" s="406">
        <f t="shared" si="90"/>
        <v>25671</v>
      </c>
      <c r="G83" s="224">
        <f>SUM(G84,G89,G95,G103,G112,G116,G122,G128)</f>
        <v>0</v>
      </c>
      <c r="H83" s="122">
        <f t="shared" ref="H83:I83" si="91">SUM(H84,H89,H95,H103,H112,H116,H122,H128)</f>
        <v>0</v>
      </c>
      <c r="I83" s="406">
        <f t="shared" si="91"/>
        <v>0</v>
      </c>
      <c r="J83" s="102">
        <f>SUM(J84,J89,J95,J103,J112,J116,J122,J128)</f>
        <v>1876</v>
      </c>
      <c r="K83" s="439">
        <f t="shared" ref="K83:L83" si="92">SUM(K84,K89,K95,K103,K112,K116,K122,K128)</f>
        <v>0</v>
      </c>
      <c r="L83" s="406">
        <f t="shared" si="92"/>
        <v>1876</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1672</v>
      </c>
      <c r="D84" s="128">
        <f>SUM(D85:D88)</f>
        <v>1652</v>
      </c>
      <c r="E84" s="440">
        <f t="shared" ref="E84:F84" si="94">SUM(E85:E88)</f>
        <v>0</v>
      </c>
      <c r="F84" s="441">
        <f t="shared" si="94"/>
        <v>1652</v>
      </c>
      <c r="G84" s="128">
        <f>SUM(G85:G88)</f>
        <v>0</v>
      </c>
      <c r="H84" s="133">
        <f t="shared" ref="H84:I84" si="95">SUM(H85:H88)</f>
        <v>0</v>
      </c>
      <c r="I84" s="441">
        <f t="shared" si="95"/>
        <v>0</v>
      </c>
      <c r="J84" s="203">
        <f>SUM(J85:J88)</f>
        <v>20</v>
      </c>
      <c r="K84" s="440">
        <f t="shared" ref="K84:L84" si="96">SUM(K85:K88)</f>
        <v>0</v>
      </c>
      <c r="L84" s="441">
        <f t="shared" si="96"/>
        <v>20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x14ac:dyDescent="0.25">
      <c r="A86" s="38">
        <v>2212</v>
      </c>
      <c r="B86" s="53" t="s">
        <v>74</v>
      </c>
      <c r="C86" s="54">
        <f t="shared" si="98"/>
        <v>986</v>
      </c>
      <c r="D86" s="226">
        <v>986</v>
      </c>
      <c r="E86" s="444"/>
      <c r="F86" s="401">
        <f t="shared" si="99"/>
        <v>986</v>
      </c>
      <c r="G86" s="226"/>
      <c r="H86" s="580"/>
      <c r="I86" s="401">
        <f t="shared" si="100"/>
        <v>0</v>
      </c>
      <c r="J86" s="257"/>
      <c r="K86" s="444"/>
      <c r="L86" s="401">
        <f t="shared" si="101"/>
        <v>0</v>
      </c>
      <c r="M86" s="317"/>
      <c r="N86" s="56"/>
      <c r="O86" s="110">
        <f t="shared" si="102"/>
        <v>0</v>
      </c>
      <c r="P86" s="107"/>
    </row>
    <row r="87" spans="1:16" ht="24" x14ac:dyDescent="0.25">
      <c r="A87" s="38">
        <v>2214</v>
      </c>
      <c r="B87" s="53" t="s">
        <v>75</v>
      </c>
      <c r="C87" s="54">
        <f t="shared" si="98"/>
        <v>636</v>
      </c>
      <c r="D87" s="226">
        <v>616</v>
      </c>
      <c r="E87" s="444"/>
      <c r="F87" s="401">
        <f t="shared" si="99"/>
        <v>616</v>
      </c>
      <c r="G87" s="226"/>
      <c r="H87" s="580"/>
      <c r="I87" s="401">
        <f t="shared" si="100"/>
        <v>0</v>
      </c>
      <c r="J87" s="257">
        <v>20</v>
      </c>
      <c r="K87" s="444"/>
      <c r="L87" s="401">
        <f t="shared" si="101"/>
        <v>20</v>
      </c>
      <c r="M87" s="317"/>
      <c r="N87" s="56"/>
      <c r="O87" s="110">
        <f t="shared" si="102"/>
        <v>0</v>
      </c>
      <c r="P87" s="107"/>
    </row>
    <row r="88" spans="1:16" x14ac:dyDescent="0.25">
      <c r="A88" s="38">
        <v>2219</v>
      </c>
      <c r="B88" s="53" t="s">
        <v>76</v>
      </c>
      <c r="C88" s="54">
        <f t="shared" si="98"/>
        <v>50</v>
      </c>
      <c r="D88" s="226">
        <v>50</v>
      </c>
      <c r="E88" s="444"/>
      <c r="F88" s="401">
        <f t="shared" si="99"/>
        <v>50</v>
      </c>
      <c r="G88" s="226"/>
      <c r="H88" s="580"/>
      <c r="I88" s="401">
        <f t="shared" si="100"/>
        <v>0</v>
      </c>
      <c r="J88" s="257"/>
      <c r="K88" s="444"/>
      <c r="L88" s="401">
        <f t="shared" si="101"/>
        <v>0</v>
      </c>
      <c r="M88" s="317"/>
      <c r="N88" s="56"/>
      <c r="O88" s="110">
        <f t="shared" si="102"/>
        <v>0</v>
      </c>
      <c r="P88" s="107"/>
    </row>
    <row r="89" spans="1:16" ht="24" x14ac:dyDescent="0.25">
      <c r="A89" s="108">
        <v>2220</v>
      </c>
      <c r="B89" s="53" t="s">
        <v>77</v>
      </c>
      <c r="C89" s="54">
        <f t="shared" si="98"/>
        <v>13794</v>
      </c>
      <c r="D89" s="227">
        <f>SUM(D90:D94)</f>
        <v>12588</v>
      </c>
      <c r="E89" s="445">
        <f t="shared" ref="E89:F89" si="103">SUM(E90:E94)</f>
        <v>0</v>
      </c>
      <c r="F89" s="401">
        <f t="shared" si="103"/>
        <v>12588</v>
      </c>
      <c r="G89" s="227">
        <f>SUM(G90:G94)</f>
        <v>0</v>
      </c>
      <c r="H89" s="132">
        <f t="shared" ref="H89:I89" si="104">SUM(H90:H94)</f>
        <v>0</v>
      </c>
      <c r="I89" s="401">
        <f t="shared" si="104"/>
        <v>0</v>
      </c>
      <c r="J89" s="117">
        <f>SUM(J90:J94)</f>
        <v>1206</v>
      </c>
      <c r="K89" s="445">
        <f t="shared" ref="K89:L89" si="105">SUM(K90:K94)</f>
        <v>0</v>
      </c>
      <c r="L89" s="401">
        <f t="shared" si="105"/>
        <v>1206</v>
      </c>
      <c r="M89" s="54">
        <f>SUM(M90:M94)</f>
        <v>0</v>
      </c>
      <c r="N89" s="109">
        <f t="shared" ref="N89:O89" si="106">SUM(N90:N94)</f>
        <v>0</v>
      </c>
      <c r="O89" s="110">
        <f t="shared" si="106"/>
        <v>0</v>
      </c>
      <c r="P89" s="107"/>
    </row>
    <row r="90" spans="1:16" ht="24" x14ac:dyDescent="0.25">
      <c r="A90" s="38">
        <v>2221</v>
      </c>
      <c r="B90" s="53" t="s">
        <v>289</v>
      </c>
      <c r="C90" s="54">
        <f t="shared" si="98"/>
        <v>8276</v>
      </c>
      <c r="D90" s="226">
        <v>7170</v>
      </c>
      <c r="E90" s="444"/>
      <c r="F90" s="401">
        <f t="shared" ref="F90:F94" si="107">D90+E90</f>
        <v>7170</v>
      </c>
      <c r="G90" s="226"/>
      <c r="H90" s="580"/>
      <c r="I90" s="401">
        <f t="shared" ref="I90:I94" si="108">G90+H90</f>
        <v>0</v>
      </c>
      <c r="J90" s="257">
        <v>1106</v>
      </c>
      <c r="K90" s="444"/>
      <c r="L90" s="401">
        <f t="shared" ref="L90:L94" si="109">J90+K90</f>
        <v>1106</v>
      </c>
      <c r="M90" s="317"/>
      <c r="N90" s="56"/>
      <c r="O90" s="110">
        <f t="shared" ref="O90:O94" si="110">M90+N90</f>
        <v>0</v>
      </c>
      <c r="P90" s="107"/>
    </row>
    <row r="91" spans="1:16" x14ac:dyDescent="0.25">
      <c r="A91" s="38">
        <v>2222</v>
      </c>
      <c r="B91" s="53" t="s">
        <v>78</v>
      </c>
      <c r="C91" s="54">
        <f t="shared" si="98"/>
        <v>580</v>
      </c>
      <c r="D91" s="226">
        <v>580</v>
      </c>
      <c r="E91" s="444"/>
      <c r="F91" s="401">
        <f t="shared" si="107"/>
        <v>580</v>
      </c>
      <c r="G91" s="226"/>
      <c r="H91" s="580"/>
      <c r="I91" s="401">
        <f t="shared" si="108"/>
        <v>0</v>
      </c>
      <c r="J91" s="257"/>
      <c r="K91" s="444"/>
      <c r="L91" s="401">
        <f t="shared" si="109"/>
        <v>0</v>
      </c>
      <c r="M91" s="317"/>
      <c r="N91" s="56"/>
      <c r="O91" s="110">
        <f t="shared" si="110"/>
        <v>0</v>
      </c>
      <c r="P91" s="107"/>
    </row>
    <row r="92" spans="1:16" x14ac:dyDescent="0.25">
      <c r="A92" s="38">
        <v>2223</v>
      </c>
      <c r="B92" s="53" t="s">
        <v>79</v>
      </c>
      <c r="C92" s="54">
        <f t="shared" si="98"/>
        <v>4341</v>
      </c>
      <c r="D92" s="226">
        <v>4241</v>
      </c>
      <c r="E92" s="444"/>
      <c r="F92" s="401">
        <f t="shared" si="107"/>
        <v>4241</v>
      </c>
      <c r="G92" s="226"/>
      <c r="H92" s="580"/>
      <c r="I92" s="401">
        <f t="shared" si="108"/>
        <v>0</v>
      </c>
      <c r="J92" s="257">
        <v>100</v>
      </c>
      <c r="K92" s="444"/>
      <c r="L92" s="401">
        <f t="shared" si="109"/>
        <v>100</v>
      </c>
      <c r="M92" s="317"/>
      <c r="N92" s="56"/>
      <c r="O92" s="110">
        <f t="shared" si="110"/>
        <v>0</v>
      </c>
      <c r="P92" s="107"/>
    </row>
    <row r="93" spans="1:16" ht="48" x14ac:dyDescent="0.25">
      <c r="A93" s="38">
        <v>2224</v>
      </c>
      <c r="B93" s="53" t="s">
        <v>299</v>
      </c>
      <c r="C93" s="54">
        <f t="shared" si="98"/>
        <v>597</v>
      </c>
      <c r="D93" s="226">
        <v>597</v>
      </c>
      <c r="E93" s="444"/>
      <c r="F93" s="401">
        <f t="shared" si="107"/>
        <v>597</v>
      </c>
      <c r="G93" s="226"/>
      <c r="H93" s="580"/>
      <c r="I93" s="401">
        <f t="shared" si="108"/>
        <v>0</v>
      </c>
      <c r="J93" s="257"/>
      <c r="K93" s="444"/>
      <c r="L93" s="401">
        <f t="shared" si="109"/>
        <v>0</v>
      </c>
      <c r="M93" s="317"/>
      <c r="N93" s="56"/>
      <c r="O93" s="110">
        <f t="shared" si="110"/>
        <v>0</v>
      </c>
      <c r="P93" s="107"/>
    </row>
    <row r="94" spans="1:16" ht="24" hidden="1" x14ac:dyDescent="0.25">
      <c r="A94" s="38">
        <v>2229</v>
      </c>
      <c r="B94" s="53" t="s">
        <v>80</v>
      </c>
      <c r="C94" s="54">
        <f t="shared" si="98"/>
        <v>0</v>
      </c>
      <c r="D94" s="226"/>
      <c r="E94" s="56"/>
      <c r="F94" s="143">
        <f t="shared" si="107"/>
        <v>0</v>
      </c>
      <c r="G94" s="226"/>
      <c r="H94" s="257"/>
      <c r="I94" s="110">
        <f t="shared" si="108"/>
        <v>0</v>
      </c>
      <c r="J94" s="257"/>
      <c r="K94" s="56"/>
      <c r="L94" s="132">
        <f t="shared" si="109"/>
        <v>0</v>
      </c>
      <c r="M94" s="317"/>
      <c r="N94" s="56"/>
      <c r="O94" s="110">
        <f t="shared" si="110"/>
        <v>0</v>
      </c>
      <c r="P94" s="107"/>
    </row>
    <row r="95" spans="1:16" ht="36" x14ac:dyDescent="0.25">
      <c r="A95" s="108">
        <v>2230</v>
      </c>
      <c r="B95" s="53" t="s">
        <v>81</v>
      </c>
      <c r="C95" s="54">
        <f t="shared" si="98"/>
        <v>1455</v>
      </c>
      <c r="D95" s="227">
        <f>SUM(D96:D102)</f>
        <v>1405</v>
      </c>
      <c r="E95" s="445">
        <f t="shared" ref="E95:F95" si="111">SUM(E96:E102)</f>
        <v>0</v>
      </c>
      <c r="F95" s="401">
        <f t="shared" si="111"/>
        <v>1405</v>
      </c>
      <c r="G95" s="227">
        <f>SUM(G96:G102)</f>
        <v>0</v>
      </c>
      <c r="H95" s="132">
        <f t="shared" ref="H95:I95" si="112">SUM(H96:H102)</f>
        <v>0</v>
      </c>
      <c r="I95" s="401">
        <f t="shared" si="112"/>
        <v>0</v>
      </c>
      <c r="J95" s="117">
        <f>SUM(J96:J102)</f>
        <v>50</v>
      </c>
      <c r="K95" s="445">
        <f t="shared" ref="K95:L95" si="113">SUM(K96:K102)</f>
        <v>0</v>
      </c>
      <c r="L95" s="401">
        <f t="shared" si="113"/>
        <v>50</v>
      </c>
      <c r="M95" s="54">
        <f>SUM(M96:M102)</f>
        <v>0</v>
      </c>
      <c r="N95" s="109">
        <f t="shared" ref="N95:O95" si="114">SUM(N96:N102)</f>
        <v>0</v>
      </c>
      <c r="O95" s="110">
        <f t="shared" si="114"/>
        <v>0</v>
      </c>
      <c r="P95" s="107"/>
    </row>
    <row r="96" spans="1:16" ht="24" x14ac:dyDescent="0.25">
      <c r="A96" s="38">
        <v>2231</v>
      </c>
      <c r="B96" s="53" t="s">
        <v>82</v>
      </c>
      <c r="C96" s="54">
        <f t="shared" si="98"/>
        <v>250</v>
      </c>
      <c r="D96" s="226">
        <v>250</v>
      </c>
      <c r="E96" s="444"/>
      <c r="F96" s="401">
        <f t="shared" ref="F96:F102" si="115">D96+E96</f>
        <v>250</v>
      </c>
      <c r="G96" s="226"/>
      <c r="H96" s="580"/>
      <c r="I96" s="401">
        <f t="shared" ref="I96:I102" si="116">G96+H96</f>
        <v>0</v>
      </c>
      <c r="J96" s="257"/>
      <c r="K96" s="444"/>
      <c r="L96" s="401">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56"/>
      <c r="F97" s="143">
        <f t="shared" si="115"/>
        <v>0</v>
      </c>
      <c r="G97" s="226"/>
      <c r="H97" s="257"/>
      <c r="I97" s="110">
        <f t="shared" si="116"/>
        <v>0</v>
      </c>
      <c r="J97" s="257"/>
      <c r="K97" s="56"/>
      <c r="L97" s="132">
        <f t="shared" si="117"/>
        <v>0</v>
      </c>
      <c r="M97" s="317"/>
      <c r="N97" s="56"/>
      <c r="O97" s="110">
        <f t="shared" si="118"/>
        <v>0</v>
      </c>
      <c r="P97" s="107"/>
    </row>
    <row r="98" spans="1:16" ht="24" hidden="1" x14ac:dyDescent="0.25">
      <c r="A98" s="33">
        <v>2233</v>
      </c>
      <c r="B98" s="48" t="s">
        <v>84</v>
      </c>
      <c r="C98" s="49">
        <f t="shared" si="98"/>
        <v>0</v>
      </c>
      <c r="D98" s="225"/>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c r="E99" s="56"/>
      <c r="F99" s="143">
        <f t="shared" si="115"/>
        <v>0</v>
      </c>
      <c r="G99" s="226"/>
      <c r="H99" s="257"/>
      <c r="I99" s="110">
        <f t="shared" si="116"/>
        <v>0</v>
      </c>
      <c r="J99" s="257"/>
      <c r="K99" s="56"/>
      <c r="L99" s="132">
        <f t="shared" si="117"/>
        <v>0</v>
      </c>
      <c r="M99" s="317"/>
      <c r="N99" s="56"/>
      <c r="O99" s="110">
        <f t="shared" si="118"/>
        <v>0</v>
      </c>
      <c r="P99" s="107"/>
    </row>
    <row r="100" spans="1:16" ht="24" hidden="1" x14ac:dyDescent="0.25">
      <c r="A100" s="38">
        <v>2235</v>
      </c>
      <c r="B100" s="53" t="s">
        <v>86</v>
      </c>
      <c r="C100" s="54">
        <f t="shared" si="98"/>
        <v>0</v>
      </c>
      <c r="D100" s="226"/>
      <c r="E100" s="56"/>
      <c r="F100" s="143">
        <f t="shared" si="115"/>
        <v>0</v>
      </c>
      <c r="G100" s="226"/>
      <c r="H100" s="257"/>
      <c r="I100" s="110">
        <f t="shared" si="116"/>
        <v>0</v>
      </c>
      <c r="J100" s="257"/>
      <c r="K100" s="56"/>
      <c r="L100" s="132">
        <f t="shared" si="117"/>
        <v>0</v>
      </c>
      <c r="M100" s="317"/>
      <c r="N100" s="56"/>
      <c r="O100" s="110">
        <f t="shared" si="118"/>
        <v>0</v>
      </c>
      <c r="P100" s="107"/>
    </row>
    <row r="101" spans="1:16" hidden="1" x14ac:dyDescent="0.25">
      <c r="A101" s="38">
        <v>2236</v>
      </c>
      <c r="B101" s="53" t="s">
        <v>87</v>
      </c>
      <c r="C101" s="54">
        <f t="shared" si="98"/>
        <v>0</v>
      </c>
      <c r="D101" s="226"/>
      <c r="E101" s="56"/>
      <c r="F101" s="143">
        <f t="shared" si="115"/>
        <v>0</v>
      </c>
      <c r="G101" s="226"/>
      <c r="H101" s="257"/>
      <c r="I101" s="110">
        <f t="shared" si="116"/>
        <v>0</v>
      </c>
      <c r="J101" s="257"/>
      <c r="K101" s="56"/>
      <c r="L101" s="132">
        <f t="shared" si="117"/>
        <v>0</v>
      </c>
      <c r="M101" s="317"/>
      <c r="N101" s="56"/>
      <c r="O101" s="110">
        <f t="shared" si="118"/>
        <v>0</v>
      </c>
      <c r="P101" s="107"/>
    </row>
    <row r="102" spans="1:16" ht="24" x14ac:dyDescent="0.25">
      <c r="A102" s="38">
        <v>2239</v>
      </c>
      <c r="B102" s="53" t="s">
        <v>88</v>
      </c>
      <c r="C102" s="54">
        <f t="shared" si="98"/>
        <v>1205</v>
      </c>
      <c r="D102" s="226">
        <v>1155</v>
      </c>
      <c r="E102" s="444"/>
      <c r="F102" s="401">
        <f t="shared" si="115"/>
        <v>1155</v>
      </c>
      <c r="G102" s="226"/>
      <c r="H102" s="580"/>
      <c r="I102" s="401">
        <f t="shared" si="116"/>
        <v>0</v>
      </c>
      <c r="J102" s="257">
        <v>50</v>
      </c>
      <c r="K102" s="444"/>
      <c r="L102" s="401">
        <f t="shared" si="117"/>
        <v>50</v>
      </c>
      <c r="M102" s="317"/>
      <c r="N102" s="56"/>
      <c r="O102" s="110">
        <f t="shared" si="118"/>
        <v>0</v>
      </c>
      <c r="P102" s="107"/>
    </row>
    <row r="103" spans="1:16" ht="36" x14ac:dyDescent="0.25">
      <c r="A103" s="108">
        <v>2240</v>
      </c>
      <c r="B103" s="53" t="s">
        <v>89</v>
      </c>
      <c r="C103" s="54">
        <f t="shared" si="98"/>
        <v>3813</v>
      </c>
      <c r="D103" s="227">
        <f>SUM(D104:D111)</f>
        <v>3713</v>
      </c>
      <c r="E103" s="445">
        <f t="shared" ref="E103:F103" si="119">SUM(E104:E111)</f>
        <v>0</v>
      </c>
      <c r="F103" s="401">
        <f t="shared" si="119"/>
        <v>3713</v>
      </c>
      <c r="G103" s="227">
        <f>SUM(G104:G111)</f>
        <v>0</v>
      </c>
      <c r="H103" s="132">
        <f t="shared" ref="H103:I103" si="120">SUM(H104:H111)</f>
        <v>0</v>
      </c>
      <c r="I103" s="401">
        <f t="shared" si="120"/>
        <v>0</v>
      </c>
      <c r="J103" s="117">
        <f>SUM(J104:J111)</f>
        <v>100</v>
      </c>
      <c r="K103" s="445">
        <f t="shared" ref="K103:L103" si="121">SUM(K104:K111)</f>
        <v>0</v>
      </c>
      <c r="L103" s="401">
        <f t="shared" si="121"/>
        <v>100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56"/>
      <c r="F105" s="143">
        <f t="shared" si="123"/>
        <v>0</v>
      </c>
      <c r="G105" s="226"/>
      <c r="H105" s="257"/>
      <c r="I105" s="110">
        <f t="shared" si="124"/>
        <v>0</v>
      </c>
      <c r="J105" s="257"/>
      <c r="K105" s="56"/>
      <c r="L105" s="132">
        <f t="shared" si="125"/>
        <v>0</v>
      </c>
      <c r="M105" s="317"/>
      <c r="N105" s="56"/>
      <c r="O105" s="110">
        <f t="shared" si="126"/>
        <v>0</v>
      </c>
      <c r="P105" s="107"/>
    </row>
    <row r="106" spans="1:16" ht="24" x14ac:dyDescent="0.25">
      <c r="A106" s="38">
        <v>2243</v>
      </c>
      <c r="B106" s="53" t="s">
        <v>92</v>
      </c>
      <c r="C106" s="54">
        <f t="shared" si="98"/>
        <v>200</v>
      </c>
      <c r="D106" s="226">
        <v>200</v>
      </c>
      <c r="E106" s="444"/>
      <c r="F106" s="401">
        <f t="shared" si="123"/>
        <v>200</v>
      </c>
      <c r="G106" s="226"/>
      <c r="H106" s="580"/>
      <c r="I106" s="401">
        <f t="shared" si="124"/>
        <v>0</v>
      </c>
      <c r="J106" s="257"/>
      <c r="K106" s="444"/>
      <c r="L106" s="401">
        <f t="shared" si="125"/>
        <v>0</v>
      </c>
      <c r="M106" s="317"/>
      <c r="N106" s="56"/>
      <c r="O106" s="110">
        <f t="shared" si="126"/>
        <v>0</v>
      </c>
      <c r="P106" s="107"/>
    </row>
    <row r="107" spans="1:16" x14ac:dyDescent="0.25">
      <c r="A107" s="38">
        <v>2244</v>
      </c>
      <c r="B107" s="53" t="s">
        <v>93</v>
      </c>
      <c r="C107" s="54">
        <f t="shared" si="98"/>
        <v>3613</v>
      </c>
      <c r="D107" s="226">
        <v>3513</v>
      </c>
      <c r="E107" s="444"/>
      <c r="F107" s="401">
        <f t="shared" si="123"/>
        <v>3513</v>
      </c>
      <c r="G107" s="226"/>
      <c r="H107" s="580"/>
      <c r="I107" s="401">
        <f t="shared" si="124"/>
        <v>0</v>
      </c>
      <c r="J107" s="257">
        <v>100</v>
      </c>
      <c r="K107" s="444"/>
      <c r="L107" s="401">
        <f t="shared" si="125"/>
        <v>100</v>
      </c>
      <c r="M107" s="317"/>
      <c r="N107" s="56"/>
      <c r="O107" s="110">
        <f t="shared" si="126"/>
        <v>0</v>
      </c>
      <c r="P107" s="107"/>
    </row>
    <row r="108" spans="1:16" ht="24" hidden="1" x14ac:dyDescent="0.25">
      <c r="A108" s="38">
        <v>2246</v>
      </c>
      <c r="B108" s="53" t="s">
        <v>94</v>
      </c>
      <c r="C108" s="54">
        <f t="shared" si="98"/>
        <v>0</v>
      </c>
      <c r="D108" s="226"/>
      <c r="E108" s="56"/>
      <c r="F108" s="143">
        <f t="shared" si="123"/>
        <v>0</v>
      </c>
      <c r="G108" s="226"/>
      <c r="H108" s="257"/>
      <c r="I108" s="110">
        <f t="shared" si="124"/>
        <v>0</v>
      </c>
      <c r="J108" s="257"/>
      <c r="K108" s="56"/>
      <c r="L108" s="132">
        <f t="shared" si="125"/>
        <v>0</v>
      </c>
      <c r="M108" s="317"/>
      <c r="N108" s="56"/>
      <c r="O108" s="110">
        <f t="shared" si="126"/>
        <v>0</v>
      </c>
      <c r="P108" s="107"/>
    </row>
    <row r="109" spans="1:16" hidden="1" x14ac:dyDescent="0.25">
      <c r="A109" s="38">
        <v>2247</v>
      </c>
      <c r="B109" s="53" t="s">
        <v>95</v>
      </c>
      <c r="C109" s="54">
        <f t="shared" si="98"/>
        <v>0</v>
      </c>
      <c r="D109" s="226"/>
      <c r="E109" s="56"/>
      <c r="F109" s="143">
        <f t="shared" si="123"/>
        <v>0</v>
      </c>
      <c r="G109" s="226"/>
      <c r="H109" s="257"/>
      <c r="I109" s="110">
        <f t="shared" si="124"/>
        <v>0</v>
      </c>
      <c r="J109" s="257"/>
      <c r="K109" s="56"/>
      <c r="L109" s="132">
        <f t="shared" si="125"/>
        <v>0</v>
      </c>
      <c r="M109" s="317"/>
      <c r="N109" s="56"/>
      <c r="O109" s="110">
        <f t="shared" si="126"/>
        <v>0</v>
      </c>
      <c r="P109" s="107"/>
    </row>
    <row r="110" spans="1:16" ht="24" hidden="1" x14ac:dyDescent="0.25">
      <c r="A110" s="38">
        <v>2248</v>
      </c>
      <c r="B110" s="53" t="s">
        <v>300</v>
      </c>
      <c r="C110" s="54">
        <f t="shared" si="98"/>
        <v>0</v>
      </c>
      <c r="D110" s="226"/>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5">
      <c r="A111" s="38">
        <v>2249</v>
      </c>
      <c r="B111" s="53" t="s">
        <v>96</v>
      </c>
      <c r="C111" s="54">
        <f t="shared" si="98"/>
        <v>0</v>
      </c>
      <c r="D111" s="226"/>
      <c r="E111" s="56"/>
      <c r="F111" s="143">
        <f t="shared" si="123"/>
        <v>0</v>
      </c>
      <c r="G111" s="226"/>
      <c r="H111" s="257"/>
      <c r="I111" s="110">
        <f t="shared" si="124"/>
        <v>0</v>
      </c>
      <c r="J111" s="257"/>
      <c r="K111" s="56"/>
      <c r="L111" s="132">
        <f t="shared" si="125"/>
        <v>0</v>
      </c>
      <c r="M111" s="317"/>
      <c r="N111" s="56"/>
      <c r="O111" s="110">
        <f t="shared" si="126"/>
        <v>0</v>
      </c>
      <c r="P111" s="107"/>
    </row>
    <row r="112" spans="1:16" x14ac:dyDescent="0.25">
      <c r="A112" s="108">
        <v>2250</v>
      </c>
      <c r="B112" s="53" t="s">
        <v>97</v>
      </c>
      <c r="C112" s="54">
        <f t="shared" si="98"/>
        <v>213</v>
      </c>
      <c r="D112" s="227">
        <f>SUM(D113:D115)</f>
        <v>0</v>
      </c>
      <c r="E112" s="445">
        <f t="shared" ref="E112:F112" si="127">SUM(E113:E115)</f>
        <v>213</v>
      </c>
      <c r="F112" s="401">
        <f t="shared" si="127"/>
        <v>213</v>
      </c>
      <c r="G112" s="227">
        <f>SUM(G113:G115)</f>
        <v>0</v>
      </c>
      <c r="H112" s="132">
        <f t="shared" ref="H112:I112" si="128">SUM(H113:H115)</f>
        <v>0</v>
      </c>
      <c r="I112" s="401">
        <f t="shared" si="128"/>
        <v>0</v>
      </c>
      <c r="J112" s="117">
        <f>SUM(J113:J115)</f>
        <v>0</v>
      </c>
      <c r="K112" s="445">
        <f t="shared" ref="K112:L112" si="129">SUM(K113:K115)</f>
        <v>0</v>
      </c>
      <c r="L112" s="401">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56"/>
      <c r="F114" s="143">
        <f t="shared" si="131"/>
        <v>0</v>
      </c>
      <c r="G114" s="226"/>
      <c r="H114" s="257"/>
      <c r="I114" s="110">
        <f t="shared" si="132"/>
        <v>0</v>
      </c>
      <c r="J114" s="257"/>
      <c r="K114" s="56"/>
      <c r="L114" s="132">
        <f t="shared" si="133"/>
        <v>0</v>
      </c>
      <c r="M114" s="317"/>
      <c r="N114" s="56"/>
      <c r="O114" s="110">
        <f t="shared" si="134"/>
        <v>0</v>
      </c>
      <c r="P114" s="107"/>
    </row>
    <row r="115" spans="1:16" ht="36" x14ac:dyDescent="0.25">
      <c r="A115" s="38">
        <v>2259</v>
      </c>
      <c r="B115" s="53" t="s">
        <v>100</v>
      </c>
      <c r="C115" s="54">
        <f t="shared" si="98"/>
        <v>213</v>
      </c>
      <c r="D115" s="226"/>
      <c r="E115" s="444">
        <v>213</v>
      </c>
      <c r="F115" s="401">
        <f t="shared" si="131"/>
        <v>213</v>
      </c>
      <c r="G115" s="226"/>
      <c r="H115" s="580"/>
      <c r="I115" s="401">
        <f t="shared" si="132"/>
        <v>0</v>
      </c>
      <c r="J115" s="257"/>
      <c r="K115" s="444"/>
      <c r="L115" s="401">
        <f t="shared" si="133"/>
        <v>0</v>
      </c>
      <c r="M115" s="317"/>
      <c r="N115" s="56"/>
      <c r="O115" s="110">
        <f t="shared" si="134"/>
        <v>0</v>
      </c>
      <c r="P115" s="361" t="s">
        <v>396</v>
      </c>
    </row>
    <row r="116" spans="1:16" x14ac:dyDescent="0.25">
      <c r="A116" s="108">
        <v>2260</v>
      </c>
      <c r="B116" s="53" t="s">
        <v>101</v>
      </c>
      <c r="C116" s="54">
        <f t="shared" si="98"/>
        <v>1235</v>
      </c>
      <c r="D116" s="227">
        <f>SUM(D117:D121)</f>
        <v>735</v>
      </c>
      <c r="E116" s="445">
        <f t="shared" ref="E116:F116" si="135">SUM(E117:E121)</f>
        <v>0</v>
      </c>
      <c r="F116" s="401">
        <f t="shared" si="135"/>
        <v>735</v>
      </c>
      <c r="G116" s="227">
        <f>SUM(G117:G121)</f>
        <v>0</v>
      </c>
      <c r="H116" s="132">
        <f t="shared" ref="H116:I116" si="136">SUM(H117:H121)</f>
        <v>0</v>
      </c>
      <c r="I116" s="401">
        <f t="shared" si="136"/>
        <v>0</v>
      </c>
      <c r="J116" s="117">
        <f>SUM(J117:J121)</f>
        <v>500</v>
      </c>
      <c r="K116" s="445">
        <f t="shared" ref="K116:L116" si="137">SUM(K117:K121)</f>
        <v>0</v>
      </c>
      <c r="L116" s="401">
        <f t="shared" si="137"/>
        <v>500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x14ac:dyDescent="0.25">
      <c r="A118" s="38">
        <v>2262</v>
      </c>
      <c r="B118" s="53" t="s">
        <v>103</v>
      </c>
      <c r="C118" s="54">
        <f t="shared" si="98"/>
        <v>1200</v>
      </c>
      <c r="D118" s="226">
        <v>700</v>
      </c>
      <c r="E118" s="444"/>
      <c r="F118" s="401">
        <f t="shared" si="139"/>
        <v>700</v>
      </c>
      <c r="G118" s="226"/>
      <c r="H118" s="580"/>
      <c r="I118" s="401">
        <f t="shared" si="140"/>
        <v>0</v>
      </c>
      <c r="J118" s="257">
        <v>500</v>
      </c>
      <c r="K118" s="444"/>
      <c r="L118" s="401">
        <f t="shared" si="141"/>
        <v>500</v>
      </c>
      <c r="M118" s="317"/>
      <c r="N118" s="56"/>
      <c r="O118" s="110">
        <f t="shared" si="142"/>
        <v>0</v>
      </c>
      <c r="P118" s="107"/>
    </row>
    <row r="119" spans="1:16" hidden="1" x14ac:dyDescent="0.25">
      <c r="A119" s="38">
        <v>2263</v>
      </c>
      <c r="B119" s="53" t="s">
        <v>104</v>
      </c>
      <c r="C119" s="54">
        <f t="shared" si="98"/>
        <v>0</v>
      </c>
      <c r="D119" s="226"/>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c r="E120" s="56"/>
      <c r="F120" s="143">
        <f t="shared" si="139"/>
        <v>0</v>
      </c>
      <c r="G120" s="226"/>
      <c r="H120" s="257"/>
      <c r="I120" s="110">
        <f t="shared" si="140"/>
        <v>0</v>
      </c>
      <c r="J120" s="257"/>
      <c r="K120" s="56"/>
      <c r="L120" s="132">
        <f t="shared" si="141"/>
        <v>0</v>
      </c>
      <c r="M120" s="317"/>
      <c r="N120" s="56"/>
      <c r="O120" s="110">
        <f t="shared" si="142"/>
        <v>0</v>
      </c>
      <c r="P120" s="107"/>
    </row>
    <row r="121" spans="1:16" x14ac:dyDescent="0.25">
      <c r="A121" s="38">
        <v>2269</v>
      </c>
      <c r="B121" s="53" t="s">
        <v>106</v>
      </c>
      <c r="C121" s="54">
        <f t="shared" si="98"/>
        <v>35</v>
      </c>
      <c r="D121" s="226">
        <v>35</v>
      </c>
      <c r="E121" s="444"/>
      <c r="F121" s="401">
        <f t="shared" si="139"/>
        <v>35</v>
      </c>
      <c r="G121" s="226"/>
      <c r="H121" s="580"/>
      <c r="I121" s="401">
        <f t="shared" si="140"/>
        <v>0</v>
      </c>
      <c r="J121" s="257"/>
      <c r="K121" s="444"/>
      <c r="L121" s="401">
        <f t="shared" si="141"/>
        <v>0</v>
      </c>
      <c r="M121" s="317"/>
      <c r="N121" s="56"/>
      <c r="O121" s="110">
        <f t="shared" si="142"/>
        <v>0</v>
      </c>
      <c r="P121" s="107"/>
    </row>
    <row r="122" spans="1:16" x14ac:dyDescent="0.25">
      <c r="A122" s="108">
        <v>2270</v>
      </c>
      <c r="B122" s="53" t="s">
        <v>107</v>
      </c>
      <c r="C122" s="54">
        <f t="shared" si="98"/>
        <v>5365</v>
      </c>
      <c r="D122" s="227">
        <f>SUM(D123:D127)</f>
        <v>5365</v>
      </c>
      <c r="E122" s="445">
        <f t="shared" ref="E122:F122" si="143">SUM(E123:E127)</f>
        <v>0</v>
      </c>
      <c r="F122" s="401">
        <f t="shared" si="143"/>
        <v>5365</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56"/>
      <c r="F124" s="143">
        <f t="shared" si="147"/>
        <v>0</v>
      </c>
      <c r="G124" s="226"/>
      <c r="H124" s="257"/>
      <c r="I124" s="110">
        <f t="shared" si="148"/>
        <v>0</v>
      </c>
      <c r="J124" s="257"/>
      <c r="K124" s="56"/>
      <c r="L124" s="132">
        <f t="shared" si="149"/>
        <v>0</v>
      </c>
      <c r="M124" s="317"/>
      <c r="N124" s="56"/>
      <c r="O124" s="110">
        <f t="shared" si="150"/>
        <v>0</v>
      </c>
      <c r="P124" s="107"/>
    </row>
    <row r="125" spans="1:16" ht="24" x14ac:dyDescent="0.25">
      <c r="A125" s="38">
        <v>2275</v>
      </c>
      <c r="B125" s="53" t="s">
        <v>109</v>
      </c>
      <c r="C125" s="54">
        <f t="shared" si="98"/>
        <v>18</v>
      </c>
      <c r="D125" s="226">
        <v>5018</v>
      </c>
      <c r="E125" s="444">
        <v>-5000</v>
      </c>
      <c r="F125" s="401">
        <f t="shared" si="147"/>
        <v>18</v>
      </c>
      <c r="G125" s="226"/>
      <c r="H125" s="580"/>
      <c r="I125" s="401">
        <f t="shared" si="148"/>
        <v>0</v>
      </c>
      <c r="J125" s="257"/>
      <c r="K125" s="444"/>
      <c r="L125" s="401">
        <f t="shared" si="149"/>
        <v>0</v>
      </c>
      <c r="M125" s="317"/>
      <c r="N125" s="56"/>
      <c r="O125" s="110">
        <f t="shared" si="150"/>
        <v>0</v>
      </c>
      <c r="P125" s="361" t="s">
        <v>397</v>
      </c>
    </row>
    <row r="126" spans="1:16" ht="36" hidden="1" x14ac:dyDescent="0.25">
      <c r="A126" s="38">
        <v>2276</v>
      </c>
      <c r="B126" s="53" t="s">
        <v>110</v>
      </c>
      <c r="C126" s="54">
        <f t="shared" si="98"/>
        <v>0</v>
      </c>
      <c r="D126" s="226"/>
      <c r="E126" s="56"/>
      <c r="F126" s="143">
        <f t="shared" si="147"/>
        <v>0</v>
      </c>
      <c r="G126" s="226"/>
      <c r="H126" s="257"/>
      <c r="I126" s="110">
        <f t="shared" si="148"/>
        <v>0</v>
      </c>
      <c r="J126" s="257"/>
      <c r="K126" s="56"/>
      <c r="L126" s="132">
        <f t="shared" si="149"/>
        <v>0</v>
      </c>
      <c r="M126" s="317"/>
      <c r="N126" s="56"/>
      <c r="O126" s="110">
        <f t="shared" si="150"/>
        <v>0</v>
      </c>
      <c r="P126" s="107"/>
    </row>
    <row r="127" spans="1:16" ht="31.5" customHeight="1" x14ac:dyDescent="0.25">
      <c r="A127" s="38">
        <v>2279</v>
      </c>
      <c r="B127" s="53" t="s">
        <v>111</v>
      </c>
      <c r="C127" s="54">
        <f t="shared" si="98"/>
        <v>5347</v>
      </c>
      <c r="D127" s="226">
        <v>347</v>
      </c>
      <c r="E127" s="444">
        <v>5000</v>
      </c>
      <c r="F127" s="401">
        <f t="shared" si="147"/>
        <v>5347</v>
      </c>
      <c r="G127" s="226"/>
      <c r="H127" s="580"/>
      <c r="I127" s="401">
        <f t="shared" si="148"/>
        <v>0</v>
      </c>
      <c r="J127" s="257"/>
      <c r="K127" s="444"/>
      <c r="L127" s="401">
        <f t="shared" si="149"/>
        <v>0</v>
      </c>
      <c r="M127" s="317"/>
      <c r="N127" s="56"/>
      <c r="O127" s="110">
        <f t="shared" si="150"/>
        <v>0</v>
      </c>
      <c r="P127" s="361" t="s">
        <v>398</v>
      </c>
    </row>
    <row r="128" spans="1:16" ht="24" hidden="1" x14ac:dyDescent="0.25">
      <c r="A128" s="368">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56"/>
      <c r="F129" s="143">
        <f>D129+E129</f>
        <v>0</v>
      </c>
      <c r="G129" s="226"/>
      <c r="H129" s="257"/>
      <c r="I129" s="110">
        <f>G129+H129</f>
        <v>0</v>
      </c>
      <c r="J129" s="257"/>
      <c r="K129" s="56"/>
      <c r="L129" s="132">
        <f>J129+K129</f>
        <v>0</v>
      </c>
      <c r="M129" s="317"/>
      <c r="N129" s="56"/>
      <c r="O129" s="110">
        <f>M129+N129</f>
        <v>0</v>
      </c>
      <c r="P129" s="107"/>
    </row>
    <row r="130" spans="1:16" ht="38.25" customHeight="1" x14ac:dyDescent="0.25">
      <c r="A130" s="41">
        <v>2300</v>
      </c>
      <c r="B130" s="101" t="s">
        <v>113</v>
      </c>
      <c r="C130" s="42">
        <f t="shared" si="98"/>
        <v>19989</v>
      </c>
      <c r="D130" s="224">
        <f>SUM(D131,D136,D140,D141,D144,D151,D159,D160,D163)</f>
        <v>15779</v>
      </c>
      <c r="E130" s="439">
        <f t="shared" ref="E130:F130" si="152">SUM(E131,E136,E140,E141,E144,E151,E159,E160,E163)</f>
        <v>-38</v>
      </c>
      <c r="F130" s="406">
        <f t="shared" si="152"/>
        <v>15741</v>
      </c>
      <c r="G130" s="224">
        <f>SUM(G131,G136,G140,G141,G144,G151,G159,G160,G163)</f>
        <v>0</v>
      </c>
      <c r="H130" s="122">
        <f t="shared" ref="H130:I130" si="153">SUM(H131,H136,H140,H141,H144,H151,H159,H160,H163)</f>
        <v>0</v>
      </c>
      <c r="I130" s="406">
        <f t="shared" si="153"/>
        <v>0</v>
      </c>
      <c r="J130" s="102">
        <f>SUM(J131,J136,J140,J141,J144,J151,J159,J160,J163)</f>
        <v>4248</v>
      </c>
      <c r="K130" s="439">
        <f t="shared" ref="K130:L130" si="154">SUM(K131,K136,K140,K141,K144,K151,K159,K160,K163)</f>
        <v>0</v>
      </c>
      <c r="L130" s="406">
        <f t="shared" si="154"/>
        <v>4248</v>
      </c>
      <c r="M130" s="42">
        <f>SUM(M131,M136,M140,M141,M144,M151,M159,M160,M163)</f>
        <v>0</v>
      </c>
      <c r="N130" s="46">
        <f t="shared" ref="N130:O130" si="155">SUM(N131,N136,N140,N141,N144,N151,N159,N160,N163)</f>
        <v>0</v>
      </c>
      <c r="O130" s="113">
        <f t="shared" si="155"/>
        <v>0</v>
      </c>
      <c r="P130" s="119"/>
    </row>
    <row r="131" spans="1:16" ht="24" x14ac:dyDescent="0.25">
      <c r="A131" s="368">
        <v>2310</v>
      </c>
      <c r="B131" s="48" t="s">
        <v>114</v>
      </c>
      <c r="C131" s="49">
        <f t="shared" si="98"/>
        <v>2877</v>
      </c>
      <c r="D131" s="229">
        <f t="shared" ref="D131:O131" si="156">SUM(D132:D135)</f>
        <v>2456</v>
      </c>
      <c r="E131" s="447">
        <f t="shared" si="156"/>
        <v>-9</v>
      </c>
      <c r="F131" s="443">
        <f t="shared" si="156"/>
        <v>2447</v>
      </c>
      <c r="G131" s="229">
        <f t="shared" si="156"/>
        <v>0</v>
      </c>
      <c r="H131" s="136">
        <f t="shared" si="156"/>
        <v>0</v>
      </c>
      <c r="I131" s="443">
        <f t="shared" si="156"/>
        <v>0</v>
      </c>
      <c r="J131" s="259">
        <f t="shared" si="156"/>
        <v>430</v>
      </c>
      <c r="K131" s="447">
        <f t="shared" si="156"/>
        <v>0</v>
      </c>
      <c r="L131" s="443">
        <f t="shared" si="156"/>
        <v>430</v>
      </c>
      <c r="M131" s="49">
        <f t="shared" si="156"/>
        <v>0</v>
      </c>
      <c r="N131" s="115">
        <f t="shared" si="156"/>
        <v>0</v>
      </c>
      <c r="O131" s="116">
        <f t="shared" si="156"/>
        <v>0</v>
      </c>
      <c r="P131" s="106"/>
    </row>
    <row r="132" spans="1:16" ht="21" customHeight="1" x14ac:dyDescent="0.25">
      <c r="A132" s="38">
        <v>2311</v>
      </c>
      <c r="B132" s="53" t="s">
        <v>115</v>
      </c>
      <c r="C132" s="54">
        <f t="shared" si="98"/>
        <v>863</v>
      </c>
      <c r="D132" s="226">
        <v>872</v>
      </c>
      <c r="E132" s="444">
        <v>-9</v>
      </c>
      <c r="F132" s="401">
        <f t="shared" ref="F132:F135" si="157">D132+E132</f>
        <v>863</v>
      </c>
      <c r="G132" s="226"/>
      <c r="H132" s="580"/>
      <c r="I132" s="401">
        <f t="shared" ref="I132:I135" si="158">G132+H132</f>
        <v>0</v>
      </c>
      <c r="J132" s="257"/>
      <c r="K132" s="444"/>
      <c r="L132" s="401">
        <f t="shared" ref="L132:L135" si="159">J132+K132</f>
        <v>0</v>
      </c>
      <c r="M132" s="317"/>
      <c r="N132" s="56"/>
      <c r="O132" s="110">
        <f t="shared" ref="O132:O135" si="160">M132+N132</f>
        <v>0</v>
      </c>
      <c r="P132" s="361" t="s">
        <v>399</v>
      </c>
    </row>
    <row r="133" spans="1:16" x14ac:dyDescent="0.25">
      <c r="A133" s="38">
        <v>2312</v>
      </c>
      <c r="B133" s="53" t="s">
        <v>116</v>
      </c>
      <c r="C133" s="54">
        <f t="shared" si="98"/>
        <v>715</v>
      </c>
      <c r="D133" s="226">
        <v>500</v>
      </c>
      <c r="E133" s="444"/>
      <c r="F133" s="401">
        <f t="shared" si="157"/>
        <v>500</v>
      </c>
      <c r="G133" s="226"/>
      <c r="H133" s="580"/>
      <c r="I133" s="401">
        <f t="shared" si="158"/>
        <v>0</v>
      </c>
      <c r="J133" s="257">
        <v>215</v>
      </c>
      <c r="K133" s="444"/>
      <c r="L133" s="401">
        <f t="shared" si="159"/>
        <v>215</v>
      </c>
      <c r="M133" s="317"/>
      <c r="N133" s="56"/>
      <c r="O133" s="110">
        <f t="shared" si="160"/>
        <v>0</v>
      </c>
      <c r="P133" s="361"/>
    </row>
    <row r="134" spans="1:16" hidden="1" x14ac:dyDescent="0.25">
      <c r="A134" s="38">
        <v>2313</v>
      </c>
      <c r="B134" s="53" t="s">
        <v>117</v>
      </c>
      <c r="C134" s="54">
        <f t="shared" si="98"/>
        <v>0</v>
      </c>
      <c r="D134" s="226"/>
      <c r="E134" s="56"/>
      <c r="F134" s="143">
        <f t="shared" si="157"/>
        <v>0</v>
      </c>
      <c r="G134" s="226"/>
      <c r="H134" s="257"/>
      <c r="I134" s="110">
        <f t="shared" si="158"/>
        <v>0</v>
      </c>
      <c r="J134" s="257"/>
      <c r="K134" s="56"/>
      <c r="L134" s="132">
        <f t="shared" si="159"/>
        <v>0</v>
      </c>
      <c r="M134" s="317"/>
      <c r="N134" s="56"/>
      <c r="O134" s="110">
        <f t="shared" si="160"/>
        <v>0</v>
      </c>
      <c r="P134" s="107"/>
    </row>
    <row r="135" spans="1:16" ht="43.5" customHeight="1" x14ac:dyDescent="0.25">
      <c r="A135" s="38">
        <v>2314</v>
      </c>
      <c r="B135" s="53" t="s">
        <v>291</v>
      </c>
      <c r="C135" s="54">
        <f t="shared" si="98"/>
        <v>1299</v>
      </c>
      <c r="D135" s="226">
        <v>1084</v>
      </c>
      <c r="E135" s="444"/>
      <c r="F135" s="401">
        <f t="shared" si="157"/>
        <v>1084</v>
      </c>
      <c r="G135" s="226"/>
      <c r="H135" s="580"/>
      <c r="I135" s="401">
        <f t="shared" si="158"/>
        <v>0</v>
      </c>
      <c r="J135" s="257">
        <v>215</v>
      </c>
      <c r="K135" s="444"/>
      <c r="L135" s="401">
        <f t="shared" si="159"/>
        <v>215</v>
      </c>
      <c r="M135" s="317"/>
      <c r="N135" s="56"/>
      <c r="O135" s="110">
        <f t="shared" si="160"/>
        <v>0</v>
      </c>
      <c r="P135" s="361"/>
    </row>
    <row r="136" spans="1:16" x14ac:dyDescent="0.25">
      <c r="A136" s="108">
        <v>2320</v>
      </c>
      <c r="B136" s="53" t="s">
        <v>118</v>
      </c>
      <c r="C136" s="54">
        <f t="shared" si="98"/>
        <v>2761</v>
      </c>
      <c r="D136" s="227">
        <f>SUM(D137:D139)</f>
        <v>2461</v>
      </c>
      <c r="E136" s="445">
        <f t="shared" ref="E136:F136" si="161">SUM(E137:E139)</f>
        <v>0</v>
      </c>
      <c r="F136" s="401">
        <f t="shared" si="161"/>
        <v>2461</v>
      </c>
      <c r="G136" s="227">
        <f>SUM(G137:G139)</f>
        <v>0</v>
      </c>
      <c r="H136" s="132">
        <f t="shared" ref="H136:I136" si="162">SUM(H137:H139)</f>
        <v>0</v>
      </c>
      <c r="I136" s="401">
        <f t="shared" si="162"/>
        <v>0</v>
      </c>
      <c r="J136" s="117">
        <f>SUM(J137:J139)</f>
        <v>300</v>
      </c>
      <c r="K136" s="445">
        <f t="shared" ref="K136:L136" si="163">SUM(K137:K139)</f>
        <v>0</v>
      </c>
      <c r="L136" s="401">
        <f t="shared" si="163"/>
        <v>300</v>
      </c>
      <c r="M136" s="54">
        <f>SUM(M137:M139)</f>
        <v>0</v>
      </c>
      <c r="N136" s="109">
        <f t="shared" ref="N136:O136" si="164">SUM(N137:N139)</f>
        <v>0</v>
      </c>
      <c r="O136" s="110">
        <f t="shared" si="164"/>
        <v>0</v>
      </c>
      <c r="P136" s="107"/>
    </row>
    <row r="137" spans="1:16" x14ac:dyDescent="0.25">
      <c r="A137" s="38">
        <v>2321</v>
      </c>
      <c r="B137" s="53" t="s">
        <v>119</v>
      </c>
      <c r="C137" s="54">
        <f t="shared" si="98"/>
        <v>1921</v>
      </c>
      <c r="D137" s="226">
        <v>1921</v>
      </c>
      <c r="E137" s="444"/>
      <c r="F137" s="401">
        <f t="shared" ref="F137:F140" si="165">D137+E137</f>
        <v>1921</v>
      </c>
      <c r="G137" s="226"/>
      <c r="H137" s="580"/>
      <c r="I137" s="401">
        <f t="shared" ref="I137:I140" si="166">G137+H137</f>
        <v>0</v>
      </c>
      <c r="J137" s="257"/>
      <c r="K137" s="444"/>
      <c r="L137" s="401">
        <f t="shared" ref="L137:L140" si="167">J137+K137</f>
        <v>0</v>
      </c>
      <c r="M137" s="317"/>
      <c r="N137" s="56"/>
      <c r="O137" s="110">
        <f t="shared" ref="O137:O140" si="168">M137+N137</f>
        <v>0</v>
      </c>
      <c r="P137" s="107"/>
    </row>
    <row r="138" spans="1:16" x14ac:dyDescent="0.25">
      <c r="A138" s="38">
        <v>2322</v>
      </c>
      <c r="B138" s="53" t="s">
        <v>120</v>
      </c>
      <c r="C138" s="54">
        <f t="shared" si="98"/>
        <v>840</v>
      </c>
      <c r="D138" s="226">
        <v>540</v>
      </c>
      <c r="E138" s="444"/>
      <c r="F138" s="401">
        <f t="shared" si="165"/>
        <v>540</v>
      </c>
      <c r="G138" s="226"/>
      <c r="H138" s="580"/>
      <c r="I138" s="401">
        <f t="shared" si="166"/>
        <v>0</v>
      </c>
      <c r="J138" s="257">
        <v>300</v>
      </c>
      <c r="K138" s="444"/>
      <c r="L138" s="401">
        <f t="shared" si="167"/>
        <v>300</v>
      </c>
      <c r="M138" s="317"/>
      <c r="N138" s="56"/>
      <c r="O138" s="110">
        <f t="shared" si="168"/>
        <v>0</v>
      </c>
      <c r="P138" s="107"/>
    </row>
    <row r="139" spans="1:16" ht="10.5" hidden="1" customHeight="1" x14ac:dyDescent="0.25">
      <c r="A139" s="38">
        <v>2329</v>
      </c>
      <c r="B139" s="53" t="s">
        <v>121</v>
      </c>
      <c r="C139" s="54">
        <f t="shared" si="98"/>
        <v>0</v>
      </c>
      <c r="D139" s="226"/>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c r="E140" s="56"/>
      <c r="F140" s="143">
        <f t="shared" si="165"/>
        <v>0</v>
      </c>
      <c r="G140" s="226"/>
      <c r="H140" s="257"/>
      <c r="I140" s="110">
        <f t="shared" si="166"/>
        <v>0</v>
      </c>
      <c r="J140" s="257"/>
      <c r="K140" s="56"/>
      <c r="L140" s="132">
        <f t="shared" si="167"/>
        <v>0</v>
      </c>
      <c r="M140" s="317"/>
      <c r="N140" s="56"/>
      <c r="O140" s="110">
        <f t="shared" si="168"/>
        <v>0</v>
      </c>
      <c r="P140" s="107"/>
    </row>
    <row r="141" spans="1:16" ht="48" x14ac:dyDescent="0.25">
      <c r="A141" s="108">
        <v>2340</v>
      </c>
      <c r="B141" s="53" t="s">
        <v>302</v>
      </c>
      <c r="C141" s="54">
        <f t="shared" si="98"/>
        <v>70</v>
      </c>
      <c r="D141" s="227">
        <f>SUM(D142:D143)</f>
        <v>70</v>
      </c>
      <c r="E141" s="445">
        <f t="shared" ref="E141:F141" si="169">SUM(E142:E143)</f>
        <v>0</v>
      </c>
      <c r="F141" s="401">
        <f t="shared" si="169"/>
        <v>70</v>
      </c>
      <c r="G141" s="227">
        <f>SUM(G142:G143)</f>
        <v>0</v>
      </c>
      <c r="H141" s="132">
        <f t="shared" ref="H141:I141" si="170">SUM(H142:H143)</f>
        <v>0</v>
      </c>
      <c r="I141" s="401">
        <f t="shared" si="170"/>
        <v>0</v>
      </c>
      <c r="J141" s="117">
        <f>SUM(J142:J143)</f>
        <v>0</v>
      </c>
      <c r="K141" s="445">
        <f t="shared" ref="K141:L141" si="171">SUM(K142:K143)</f>
        <v>0</v>
      </c>
      <c r="L141" s="401">
        <f t="shared" si="171"/>
        <v>0</v>
      </c>
      <c r="M141" s="54">
        <f>SUM(M142:M143)</f>
        <v>0</v>
      </c>
      <c r="N141" s="109">
        <f t="shared" ref="N141:O141" si="172">SUM(N142:N143)</f>
        <v>0</v>
      </c>
      <c r="O141" s="110">
        <f t="shared" si="172"/>
        <v>0</v>
      </c>
      <c r="P141" s="107"/>
    </row>
    <row r="142" spans="1:16" x14ac:dyDescent="0.25">
      <c r="A142" s="38">
        <v>2341</v>
      </c>
      <c r="B142" s="53" t="s">
        <v>123</v>
      </c>
      <c r="C142" s="54">
        <f t="shared" si="98"/>
        <v>70</v>
      </c>
      <c r="D142" s="226">
        <v>70</v>
      </c>
      <c r="E142" s="444"/>
      <c r="F142" s="401">
        <f t="shared" ref="F142:F143" si="173">D142+E142</f>
        <v>70</v>
      </c>
      <c r="G142" s="226"/>
      <c r="H142" s="580"/>
      <c r="I142" s="401">
        <f t="shared" ref="I142:I143" si="174">G142+H142</f>
        <v>0</v>
      </c>
      <c r="J142" s="257"/>
      <c r="K142" s="444"/>
      <c r="L142" s="401">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56"/>
      <c r="F143" s="143">
        <f t="shared" si="173"/>
        <v>0</v>
      </c>
      <c r="G143" s="226"/>
      <c r="H143" s="257"/>
      <c r="I143" s="110">
        <f t="shared" si="174"/>
        <v>0</v>
      </c>
      <c r="J143" s="257"/>
      <c r="K143" s="56"/>
      <c r="L143" s="132">
        <f t="shared" si="175"/>
        <v>0</v>
      </c>
      <c r="M143" s="317"/>
      <c r="N143" s="56"/>
      <c r="O143" s="110">
        <f t="shared" si="176"/>
        <v>0</v>
      </c>
      <c r="P143" s="107"/>
    </row>
    <row r="144" spans="1:16" ht="24" x14ac:dyDescent="0.25">
      <c r="A144" s="103">
        <v>2350</v>
      </c>
      <c r="B144" s="74" t="s">
        <v>125</v>
      </c>
      <c r="C144" s="80">
        <f t="shared" si="98"/>
        <v>4211</v>
      </c>
      <c r="D144" s="128">
        <f>SUM(D145:D150)</f>
        <v>4040</v>
      </c>
      <c r="E144" s="440">
        <f t="shared" ref="E144:F144" si="177">SUM(E145:E150)</f>
        <v>-29</v>
      </c>
      <c r="F144" s="441">
        <f t="shared" si="177"/>
        <v>4011</v>
      </c>
      <c r="G144" s="128">
        <f>SUM(G145:G150)</f>
        <v>0</v>
      </c>
      <c r="H144" s="133">
        <f t="shared" ref="H144:I144" si="178">SUM(H145:H150)</f>
        <v>0</v>
      </c>
      <c r="I144" s="441">
        <f t="shared" si="178"/>
        <v>0</v>
      </c>
      <c r="J144" s="203">
        <f>SUM(J145:J150)</f>
        <v>200</v>
      </c>
      <c r="K144" s="440">
        <f t="shared" ref="K144:L144" si="179">SUM(K145:K150)</f>
        <v>0</v>
      </c>
      <c r="L144" s="441">
        <f t="shared" si="179"/>
        <v>200</v>
      </c>
      <c r="M144" s="80">
        <f>SUM(M145:M150)</f>
        <v>0</v>
      </c>
      <c r="N144" s="104">
        <f t="shared" ref="N144:O144" si="180">SUM(N145:N150)</f>
        <v>0</v>
      </c>
      <c r="O144" s="105">
        <f t="shared" si="180"/>
        <v>0</v>
      </c>
      <c r="P144" s="112"/>
    </row>
    <row r="145" spans="1:16" x14ac:dyDescent="0.25">
      <c r="A145" s="33">
        <v>2351</v>
      </c>
      <c r="B145" s="48" t="s">
        <v>126</v>
      </c>
      <c r="C145" s="49">
        <f t="shared" si="98"/>
        <v>800</v>
      </c>
      <c r="D145" s="225">
        <v>700</v>
      </c>
      <c r="E145" s="442"/>
      <c r="F145" s="443">
        <f t="shared" ref="F145:F150" si="181">D145+E145</f>
        <v>700</v>
      </c>
      <c r="G145" s="225"/>
      <c r="H145" s="584"/>
      <c r="I145" s="443">
        <f t="shared" ref="I145:I150" si="182">G145+H145</f>
        <v>0</v>
      </c>
      <c r="J145" s="256">
        <v>100</v>
      </c>
      <c r="K145" s="442"/>
      <c r="L145" s="443">
        <f t="shared" ref="L145:L150" si="183">J145+K145</f>
        <v>100</v>
      </c>
      <c r="M145" s="316"/>
      <c r="N145" s="51"/>
      <c r="O145" s="116">
        <f t="shared" ref="O145:O150" si="184">M145+N145</f>
        <v>0</v>
      </c>
      <c r="P145" s="106"/>
    </row>
    <row r="146" spans="1:16" x14ac:dyDescent="0.25">
      <c r="A146" s="38">
        <v>2352</v>
      </c>
      <c r="B146" s="53" t="s">
        <v>127</v>
      </c>
      <c r="C146" s="54">
        <f t="shared" si="98"/>
        <v>1390</v>
      </c>
      <c r="D146" s="226">
        <v>1290</v>
      </c>
      <c r="E146" s="444"/>
      <c r="F146" s="401">
        <f t="shared" si="181"/>
        <v>1290</v>
      </c>
      <c r="G146" s="226"/>
      <c r="H146" s="580"/>
      <c r="I146" s="401">
        <f t="shared" si="182"/>
        <v>0</v>
      </c>
      <c r="J146" s="257">
        <v>100</v>
      </c>
      <c r="K146" s="444"/>
      <c r="L146" s="401">
        <f t="shared" si="183"/>
        <v>100</v>
      </c>
      <c r="M146" s="317"/>
      <c r="N146" s="56"/>
      <c r="O146" s="110">
        <f t="shared" si="184"/>
        <v>0</v>
      </c>
      <c r="P146" s="361"/>
    </row>
    <row r="147" spans="1:16" ht="24" x14ac:dyDescent="0.25">
      <c r="A147" s="38">
        <v>2353</v>
      </c>
      <c r="B147" s="53" t="s">
        <v>128</v>
      </c>
      <c r="C147" s="54">
        <f t="shared" si="98"/>
        <v>1950</v>
      </c>
      <c r="D147" s="226">
        <v>1950</v>
      </c>
      <c r="E147" s="444"/>
      <c r="F147" s="401">
        <f t="shared" si="181"/>
        <v>1950</v>
      </c>
      <c r="G147" s="226"/>
      <c r="H147" s="580"/>
      <c r="I147" s="401">
        <f t="shared" si="182"/>
        <v>0</v>
      </c>
      <c r="J147" s="257"/>
      <c r="K147" s="444"/>
      <c r="L147" s="401">
        <f t="shared" si="183"/>
        <v>0</v>
      </c>
      <c r="M147" s="317"/>
      <c r="N147" s="56"/>
      <c r="O147" s="110">
        <f t="shared" si="184"/>
        <v>0</v>
      </c>
      <c r="P147" s="107"/>
    </row>
    <row r="148" spans="1:16" ht="24" hidden="1" x14ac:dyDescent="0.25">
      <c r="A148" s="38">
        <v>2354</v>
      </c>
      <c r="B148" s="53" t="s">
        <v>129</v>
      </c>
      <c r="C148" s="54">
        <f t="shared" si="98"/>
        <v>0</v>
      </c>
      <c r="D148" s="226"/>
      <c r="E148" s="56"/>
      <c r="F148" s="143">
        <f t="shared" si="181"/>
        <v>0</v>
      </c>
      <c r="G148" s="226"/>
      <c r="H148" s="257"/>
      <c r="I148" s="110">
        <f t="shared" si="182"/>
        <v>0</v>
      </c>
      <c r="J148" s="257"/>
      <c r="K148" s="56"/>
      <c r="L148" s="132">
        <f t="shared" si="183"/>
        <v>0</v>
      </c>
      <c r="M148" s="317"/>
      <c r="N148" s="56"/>
      <c r="O148" s="110">
        <f t="shared" si="184"/>
        <v>0</v>
      </c>
      <c r="P148" s="107"/>
    </row>
    <row r="149" spans="1:16" ht="29.25" customHeight="1" x14ac:dyDescent="0.25">
      <c r="A149" s="38">
        <v>2355</v>
      </c>
      <c r="B149" s="53" t="s">
        <v>130</v>
      </c>
      <c r="C149" s="54">
        <f t="shared" ref="C149:C212" si="185">F149+I149+L149+O149</f>
        <v>71</v>
      </c>
      <c r="D149" s="226">
        <v>100</v>
      </c>
      <c r="E149" s="444">
        <v>-29</v>
      </c>
      <c r="F149" s="401">
        <f t="shared" si="181"/>
        <v>71</v>
      </c>
      <c r="G149" s="226"/>
      <c r="H149" s="580"/>
      <c r="I149" s="401">
        <f t="shared" si="182"/>
        <v>0</v>
      </c>
      <c r="J149" s="257"/>
      <c r="K149" s="444"/>
      <c r="L149" s="401">
        <f t="shared" si="183"/>
        <v>0</v>
      </c>
      <c r="M149" s="317"/>
      <c r="N149" s="56"/>
      <c r="O149" s="110">
        <f t="shared" si="184"/>
        <v>0</v>
      </c>
      <c r="P149" s="37" t="s">
        <v>400</v>
      </c>
    </row>
    <row r="150" spans="1:16" ht="24" hidden="1" x14ac:dyDescent="0.25">
      <c r="A150" s="38">
        <v>2359</v>
      </c>
      <c r="B150" s="53" t="s">
        <v>131</v>
      </c>
      <c r="C150" s="54">
        <f t="shared" si="185"/>
        <v>0</v>
      </c>
      <c r="D150" s="226"/>
      <c r="E150" s="56"/>
      <c r="F150" s="143">
        <f t="shared" si="181"/>
        <v>0</v>
      </c>
      <c r="G150" s="226"/>
      <c r="H150" s="257"/>
      <c r="I150" s="110">
        <f t="shared" si="182"/>
        <v>0</v>
      </c>
      <c r="J150" s="257"/>
      <c r="K150" s="56"/>
      <c r="L150" s="132">
        <f t="shared" si="183"/>
        <v>0</v>
      </c>
      <c r="M150" s="317"/>
      <c r="N150" s="56"/>
      <c r="O150" s="110">
        <f t="shared" si="184"/>
        <v>0</v>
      </c>
      <c r="P150" s="107"/>
    </row>
    <row r="151" spans="1:16" ht="24.75" customHeight="1" x14ac:dyDescent="0.25">
      <c r="A151" s="108">
        <v>2360</v>
      </c>
      <c r="B151" s="53" t="s">
        <v>132</v>
      </c>
      <c r="C151" s="54">
        <f t="shared" si="185"/>
        <v>4323</v>
      </c>
      <c r="D151" s="227">
        <f>SUM(D152:D158)</f>
        <v>1488</v>
      </c>
      <c r="E151" s="445">
        <f t="shared" ref="E151:F151" si="186">SUM(E152:E158)</f>
        <v>0</v>
      </c>
      <c r="F151" s="401">
        <f t="shared" si="186"/>
        <v>1488</v>
      </c>
      <c r="G151" s="227">
        <f>SUM(G152:G158)</f>
        <v>0</v>
      </c>
      <c r="H151" s="132">
        <f t="shared" ref="H151:I151" si="187">SUM(H152:H158)</f>
        <v>0</v>
      </c>
      <c r="I151" s="401">
        <f t="shared" si="187"/>
        <v>0</v>
      </c>
      <c r="J151" s="117">
        <f>SUM(J152:J158)</f>
        <v>2835</v>
      </c>
      <c r="K151" s="445">
        <f t="shared" ref="K151:L151" si="188">SUM(K152:K158)</f>
        <v>0</v>
      </c>
      <c r="L151" s="401">
        <f t="shared" si="188"/>
        <v>2835</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56"/>
      <c r="F153" s="143">
        <f t="shared" si="190"/>
        <v>0</v>
      </c>
      <c r="G153" s="226"/>
      <c r="H153" s="257"/>
      <c r="I153" s="110">
        <f t="shared" si="191"/>
        <v>0</v>
      </c>
      <c r="J153" s="257"/>
      <c r="K153" s="56"/>
      <c r="L153" s="132">
        <f t="shared" si="192"/>
        <v>0</v>
      </c>
      <c r="M153" s="317"/>
      <c r="N153" s="56"/>
      <c r="O153" s="110">
        <f t="shared" si="193"/>
        <v>0</v>
      </c>
      <c r="P153" s="107"/>
    </row>
    <row r="154" spans="1:16" x14ac:dyDescent="0.25">
      <c r="A154" s="37">
        <v>2363</v>
      </c>
      <c r="B154" s="53" t="s">
        <v>135</v>
      </c>
      <c r="C154" s="54">
        <f t="shared" si="185"/>
        <v>4323</v>
      </c>
      <c r="D154" s="226">
        <v>1488</v>
      </c>
      <c r="E154" s="444"/>
      <c r="F154" s="401">
        <f t="shared" si="190"/>
        <v>1488</v>
      </c>
      <c r="G154" s="226"/>
      <c r="H154" s="580"/>
      <c r="I154" s="401">
        <f t="shared" si="191"/>
        <v>0</v>
      </c>
      <c r="J154" s="257">
        <v>2835</v>
      </c>
      <c r="K154" s="444"/>
      <c r="L154" s="401">
        <f t="shared" si="192"/>
        <v>2835</v>
      </c>
      <c r="M154" s="317"/>
      <c r="N154" s="56"/>
      <c r="O154" s="110">
        <f t="shared" si="193"/>
        <v>0</v>
      </c>
      <c r="P154" s="107"/>
    </row>
    <row r="155" spans="1:16" hidden="1" x14ac:dyDescent="0.25">
      <c r="A155" s="37">
        <v>2364</v>
      </c>
      <c r="B155" s="53" t="s">
        <v>136</v>
      </c>
      <c r="C155" s="54">
        <f t="shared" si="185"/>
        <v>0</v>
      </c>
      <c r="D155" s="226"/>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c r="E158" s="56"/>
      <c r="F158" s="143">
        <f t="shared" si="190"/>
        <v>0</v>
      </c>
      <c r="G158" s="226"/>
      <c r="H158" s="257"/>
      <c r="I158" s="110">
        <f t="shared" si="191"/>
        <v>0</v>
      </c>
      <c r="J158" s="257"/>
      <c r="K158" s="56"/>
      <c r="L158" s="132">
        <f t="shared" si="192"/>
        <v>0</v>
      </c>
      <c r="M158" s="317"/>
      <c r="N158" s="56"/>
      <c r="O158" s="110">
        <f t="shared" si="193"/>
        <v>0</v>
      </c>
      <c r="P158" s="107"/>
    </row>
    <row r="159" spans="1:16" x14ac:dyDescent="0.25">
      <c r="A159" s="103">
        <v>2370</v>
      </c>
      <c r="B159" s="74" t="s">
        <v>140</v>
      </c>
      <c r="C159" s="80">
        <f t="shared" si="185"/>
        <v>4947</v>
      </c>
      <c r="D159" s="228">
        <v>4464</v>
      </c>
      <c r="E159" s="446"/>
      <c r="F159" s="441">
        <f t="shared" si="190"/>
        <v>4464</v>
      </c>
      <c r="G159" s="228"/>
      <c r="H159" s="582"/>
      <c r="I159" s="441">
        <f t="shared" si="191"/>
        <v>0</v>
      </c>
      <c r="J159" s="258">
        <v>483</v>
      </c>
      <c r="K159" s="446"/>
      <c r="L159" s="441">
        <f t="shared" si="192"/>
        <v>483</v>
      </c>
      <c r="M159" s="318"/>
      <c r="N159" s="111"/>
      <c r="O159" s="105">
        <f t="shared" si="193"/>
        <v>0</v>
      </c>
      <c r="P159" s="382"/>
    </row>
    <row r="160" spans="1:16" x14ac:dyDescent="0.25">
      <c r="A160" s="103">
        <v>2380</v>
      </c>
      <c r="B160" s="74" t="s">
        <v>141</v>
      </c>
      <c r="C160" s="80">
        <f t="shared" si="185"/>
        <v>800</v>
      </c>
      <c r="D160" s="128">
        <f>SUM(D161:D162)</f>
        <v>800</v>
      </c>
      <c r="E160" s="440">
        <f t="shared" ref="E160:F160" si="194">SUM(E161:E162)</f>
        <v>0</v>
      </c>
      <c r="F160" s="441">
        <f t="shared" si="194"/>
        <v>800</v>
      </c>
      <c r="G160" s="128">
        <f>SUM(G161:G162)</f>
        <v>0</v>
      </c>
      <c r="H160" s="133">
        <f t="shared" ref="H160:I160" si="195">SUM(H161:H162)</f>
        <v>0</v>
      </c>
      <c r="I160" s="441">
        <f t="shared" si="195"/>
        <v>0</v>
      </c>
      <c r="J160" s="203">
        <f>SUM(J161:J162)</f>
        <v>0</v>
      </c>
      <c r="K160" s="440">
        <f t="shared" ref="K160:L160" si="196">SUM(K161:K162)</f>
        <v>0</v>
      </c>
      <c r="L160" s="441">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x14ac:dyDescent="0.25">
      <c r="A162" s="37">
        <v>2389</v>
      </c>
      <c r="B162" s="53" t="s">
        <v>143</v>
      </c>
      <c r="C162" s="54">
        <f t="shared" si="185"/>
        <v>800</v>
      </c>
      <c r="D162" s="226">
        <v>800</v>
      </c>
      <c r="E162" s="444"/>
      <c r="F162" s="401">
        <f t="shared" si="198"/>
        <v>800</v>
      </c>
      <c r="G162" s="226"/>
      <c r="H162" s="580"/>
      <c r="I162" s="401">
        <f t="shared" si="199"/>
        <v>0</v>
      </c>
      <c r="J162" s="257"/>
      <c r="K162" s="444"/>
      <c r="L162" s="401">
        <f t="shared" si="200"/>
        <v>0</v>
      </c>
      <c r="M162" s="317"/>
      <c r="N162" s="56"/>
      <c r="O162" s="110">
        <f t="shared" si="201"/>
        <v>0</v>
      </c>
      <c r="P162" s="107"/>
    </row>
    <row r="163" spans="1:16" hidden="1" x14ac:dyDescent="0.25">
      <c r="A163" s="103">
        <v>2390</v>
      </c>
      <c r="B163" s="74" t="s">
        <v>144</v>
      </c>
      <c r="C163" s="80">
        <f t="shared" si="185"/>
        <v>0</v>
      </c>
      <c r="D163" s="228"/>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c r="E164" s="118"/>
      <c r="F164" s="279">
        <f t="shared" si="198"/>
        <v>0</v>
      </c>
      <c r="G164" s="230"/>
      <c r="H164" s="260"/>
      <c r="I164" s="113">
        <f t="shared" si="199"/>
        <v>0</v>
      </c>
      <c r="J164" s="260"/>
      <c r="K164" s="118"/>
      <c r="L164" s="122">
        <f t="shared" si="200"/>
        <v>0</v>
      </c>
      <c r="M164" s="319"/>
      <c r="N164" s="118"/>
      <c r="O164" s="113">
        <f t="shared" si="201"/>
        <v>0</v>
      </c>
      <c r="P164" s="119"/>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row>
    <row r="166" spans="1:16" ht="16.5" hidden="1" customHeight="1" x14ac:dyDescent="0.25">
      <c r="A166" s="368">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c r="E169" s="56"/>
      <c r="F169" s="143">
        <f t="shared" si="204"/>
        <v>0</v>
      </c>
      <c r="G169" s="226"/>
      <c r="H169" s="257"/>
      <c r="I169" s="110">
        <f t="shared" si="205"/>
        <v>0</v>
      </c>
      <c r="J169" s="257"/>
      <c r="K169" s="56"/>
      <c r="L169" s="132">
        <f t="shared" si="206"/>
        <v>0</v>
      </c>
      <c r="M169" s="317"/>
      <c r="N169" s="56"/>
      <c r="O169" s="110">
        <f t="shared" si="207"/>
        <v>0</v>
      </c>
      <c r="P169" s="107"/>
    </row>
    <row r="170" spans="1:16" ht="24" hidden="1" x14ac:dyDescent="0.25">
      <c r="A170" s="38">
        <v>2519</v>
      </c>
      <c r="B170" s="53" t="s">
        <v>151</v>
      </c>
      <c r="C170" s="54">
        <f t="shared" si="185"/>
        <v>0</v>
      </c>
      <c r="D170" s="226"/>
      <c r="E170" s="56"/>
      <c r="F170" s="143">
        <f t="shared" si="204"/>
        <v>0</v>
      </c>
      <c r="G170" s="226"/>
      <c r="H170" s="257"/>
      <c r="I170" s="110">
        <f t="shared" si="205"/>
        <v>0</v>
      </c>
      <c r="J170" s="257"/>
      <c r="K170" s="56"/>
      <c r="L170" s="132">
        <f t="shared" si="206"/>
        <v>0</v>
      </c>
      <c r="M170" s="317"/>
      <c r="N170" s="56"/>
      <c r="O170" s="110">
        <f t="shared" si="207"/>
        <v>0</v>
      </c>
      <c r="P170" s="107"/>
    </row>
    <row r="171" spans="1:16" ht="24" hidden="1" x14ac:dyDescent="0.25">
      <c r="A171" s="108">
        <v>2520</v>
      </c>
      <c r="B171" s="53" t="s">
        <v>152</v>
      </c>
      <c r="C171" s="54">
        <f t="shared" si="185"/>
        <v>0</v>
      </c>
      <c r="D171" s="226"/>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368">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368">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56"/>
      <c r="F181" s="143">
        <f t="shared" si="222"/>
        <v>0</v>
      </c>
      <c r="G181" s="226"/>
      <c r="H181" s="257"/>
      <c r="I181" s="110">
        <f t="shared" si="223"/>
        <v>0</v>
      </c>
      <c r="J181" s="257"/>
      <c r="K181" s="56"/>
      <c r="L181" s="132">
        <f t="shared" si="224"/>
        <v>0</v>
      </c>
      <c r="M181" s="317"/>
      <c r="N181" s="56"/>
      <c r="O181" s="110">
        <f t="shared" si="225"/>
        <v>0</v>
      </c>
      <c r="P181" s="107"/>
    </row>
    <row r="182" spans="1:16" ht="72" hidden="1" x14ac:dyDescent="0.25">
      <c r="A182" s="38">
        <v>3293</v>
      </c>
      <c r="B182" s="53" t="s">
        <v>162</v>
      </c>
      <c r="C182" s="54">
        <f t="shared" si="185"/>
        <v>0</v>
      </c>
      <c r="D182" s="226"/>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368">
        <v>4240</v>
      </c>
      <c r="B189" s="48" t="s">
        <v>169</v>
      </c>
      <c r="C189" s="49">
        <f t="shared" si="185"/>
        <v>0</v>
      </c>
      <c r="D189" s="225"/>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368">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56"/>
      <c r="F193" s="143">
        <f>D193+E193</f>
        <v>0</v>
      </c>
      <c r="G193" s="226"/>
      <c r="H193" s="257"/>
      <c r="I193" s="110">
        <f>G193+H193</f>
        <v>0</v>
      </c>
      <c r="J193" s="257"/>
      <c r="K193" s="56"/>
      <c r="L193" s="132">
        <f>J193+K193</f>
        <v>0</v>
      </c>
      <c r="M193" s="317"/>
      <c r="N193" s="56"/>
      <c r="O193" s="110">
        <f>M193+N193</f>
        <v>0</v>
      </c>
      <c r="P193" s="107"/>
    </row>
    <row r="194" spans="1:16" s="21" customFormat="1" ht="24" x14ac:dyDescent="0.25">
      <c r="A194" s="131"/>
      <c r="B194" s="17" t="s">
        <v>174</v>
      </c>
      <c r="C194" s="94">
        <f t="shared" si="185"/>
        <v>2830</v>
      </c>
      <c r="D194" s="222">
        <f>SUM(D195,D230,D269)</f>
        <v>2830</v>
      </c>
      <c r="E194" s="435">
        <f t="shared" ref="E194:F194" si="251">SUM(E195,E230,E269)</f>
        <v>0</v>
      </c>
      <c r="F194" s="436">
        <f t="shared" si="251"/>
        <v>2830</v>
      </c>
      <c r="G194" s="222">
        <f>SUM(G195,G230,G269)</f>
        <v>0</v>
      </c>
      <c r="H194" s="202">
        <f t="shared" ref="H194:I194" si="252">SUM(H195,H230,H269)</f>
        <v>0</v>
      </c>
      <c r="I194" s="436">
        <f t="shared" si="252"/>
        <v>0</v>
      </c>
      <c r="J194" s="254">
        <f>SUM(J195,J230,J269)</f>
        <v>0</v>
      </c>
      <c r="K194" s="435">
        <f t="shared" ref="K194:L194" si="253">SUM(K195,K230,K269)</f>
        <v>0</v>
      </c>
      <c r="L194" s="43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2830</v>
      </c>
      <c r="D195" s="223">
        <f>D196+D204</f>
        <v>2830</v>
      </c>
      <c r="E195" s="437">
        <f t="shared" ref="E195:F195" si="255">E196+E204</f>
        <v>0</v>
      </c>
      <c r="F195" s="438">
        <f t="shared" si="255"/>
        <v>2830</v>
      </c>
      <c r="G195" s="223">
        <f>G196+G204</f>
        <v>0</v>
      </c>
      <c r="H195" s="134">
        <f t="shared" ref="H195:I195" si="256">H196+H204</f>
        <v>0</v>
      </c>
      <c r="I195" s="438">
        <f t="shared" si="256"/>
        <v>0</v>
      </c>
      <c r="J195" s="255">
        <f>J196+J204</f>
        <v>0</v>
      </c>
      <c r="K195" s="437">
        <f t="shared" ref="K195:L195" si="257">K196+K204</f>
        <v>0</v>
      </c>
      <c r="L195" s="438">
        <f t="shared" si="257"/>
        <v>0</v>
      </c>
      <c r="M195" s="98">
        <f>M196+M204</f>
        <v>0</v>
      </c>
      <c r="N195" s="99">
        <f t="shared" ref="N195:O195" si="258">N196+N204</f>
        <v>0</v>
      </c>
      <c r="O195" s="100">
        <f t="shared" si="258"/>
        <v>0</v>
      </c>
      <c r="P195" s="339"/>
    </row>
    <row r="196" spans="1:16" x14ac:dyDescent="0.25">
      <c r="A196" s="41">
        <v>5100</v>
      </c>
      <c r="B196" s="101" t="s">
        <v>176</v>
      </c>
      <c r="C196" s="42">
        <f t="shared" si="185"/>
        <v>130</v>
      </c>
      <c r="D196" s="224">
        <f>D197+D198+D201+D202+D203</f>
        <v>130</v>
      </c>
      <c r="E196" s="439">
        <f t="shared" ref="E196:F196" si="259">E197+E198+E201+E202+E203</f>
        <v>0</v>
      </c>
      <c r="F196" s="406">
        <f t="shared" si="259"/>
        <v>130</v>
      </c>
      <c r="G196" s="224">
        <f>G197+G198+G201+G202+G203</f>
        <v>0</v>
      </c>
      <c r="H196" s="122">
        <f t="shared" ref="H196:I196" si="260">H197+H198+H201+H202+H203</f>
        <v>0</v>
      </c>
      <c r="I196" s="406">
        <f t="shared" si="260"/>
        <v>0</v>
      </c>
      <c r="J196" s="102">
        <f>J197+J198+J201+J202+J203</f>
        <v>0</v>
      </c>
      <c r="K196" s="439">
        <f t="shared" ref="K196:L196" si="261">K197+K198+K201+K202+K203</f>
        <v>0</v>
      </c>
      <c r="L196" s="406">
        <f t="shared" si="261"/>
        <v>0</v>
      </c>
      <c r="M196" s="42">
        <f>M197+M198+M201+M202+M203</f>
        <v>0</v>
      </c>
      <c r="N196" s="46">
        <f t="shared" ref="N196:O196" si="262">N197+N198+N201+N202+N203</f>
        <v>0</v>
      </c>
      <c r="O196" s="113">
        <f t="shared" si="262"/>
        <v>0</v>
      </c>
      <c r="P196" s="119"/>
    </row>
    <row r="197" spans="1:16" hidden="1" x14ac:dyDescent="0.25">
      <c r="A197" s="368">
        <v>5110</v>
      </c>
      <c r="B197" s="48" t="s">
        <v>177</v>
      </c>
      <c r="C197" s="49">
        <f t="shared" si="185"/>
        <v>0</v>
      </c>
      <c r="D197" s="225"/>
      <c r="E197" s="51"/>
      <c r="F197" s="281">
        <f>D197+E197</f>
        <v>0</v>
      </c>
      <c r="G197" s="225"/>
      <c r="H197" s="256"/>
      <c r="I197" s="116">
        <f>G197+H197</f>
        <v>0</v>
      </c>
      <c r="J197" s="256"/>
      <c r="K197" s="51"/>
      <c r="L197" s="136">
        <f>J197+K197</f>
        <v>0</v>
      </c>
      <c r="M197" s="316"/>
      <c r="N197" s="51"/>
      <c r="O197" s="116">
        <f>M197+N197</f>
        <v>0</v>
      </c>
      <c r="P197" s="106"/>
    </row>
    <row r="198" spans="1:16" ht="24" x14ac:dyDescent="0.25">
      <c r="A198" s="108">
        <v>5120</v>
      </c>
      <c r="B198" s="53" t="s">
        <v>178</v>
      </c>
      <c r="C198" s="54">
        <f t="shared" si="185"/>
        <v>130</v>
      </c>
      <c r="D198" s="227">
        <f>D199+D200</f>
        <v>130</v>
      </c>
      <c r="E198" s="445">
        <f t="shared" ref="E198:F198" si="263">E199+E200</f>
        <v>0</v>
      </c>
      <c r="F198" s="401">
        <f t="shared" si="263"/>
        <v>130</v>
      </c>
      <c r="G198" s="227">
        <f>G199+G200</f>
        <v>0</v>
      </c>
      <c r="H198" s="132">
        <f t="shared" ref="H198:I198" si="264">H199+H200</f>
        <v>0</v>
      </c>
      <c r="I198" s="401">
        <f t="shared" si="264"/>
        <v>0</v>
      </c>
      <c r="J198" s="117">
        <f>J199+J200</f>
        <v>0</v>
      </c>
      <c r="K198" s="445">
        <f t="shared" ref="K198:L198" si="265">K199+K200</f>
        <v>0</v>
      </c>
      <c r="L198" s="401">
        <f t="shared" si="265"/>
        <v>0</v>
      </c>
      <c r="M198" s="54">
        <f>M199+M200</f>
        <v>0</v>
      </c>
      <c r="N198" s="109">
        <f t="shared" ref="N198:O198" si="266">N199+N200</f>
        <v>0</v>
      </c>
      <c r="O198" s="110">
        <f t="shared" si="266"/>
        <v>0</v>
      </c>
      <c r="P198" s="107"/>
    </row>
    <row r="199" spans="1:16" x14ac:dyDescent="0.25">
      <c r="A199" s="38">
        <v>5121</v>
      </c>
      <c r="B199" s="53" t="s">
        <v>179</v>
      </c>
      <c r="C199" s="54">
        <f t="shared" si="185"/>
        <v>130</v>
      </c>
      <c r="D199" s="226">
        <v>130</v>
      </c>
      <c r="E199" s="444"/>
      <c r="F199" s="401">
        <f t="shared" ref="F199:F203" si="267">D199+E199</f>
        <v>130</v>
      </c>
      <c r="G199" s="226"/>
      <c r="H199" s="580"/>
      <c r="I199" s="401">
        <f t="shared" ref="I199:I203" si="268">G199+H199</f>
        <v>0</v>
      </c>
      <c r="J199" s="257"/>
      <c r="K199" s="444"/>
      <c r="L199" s="401">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c r="E203" s="56"/>
      <c r="F203" s="143">
        <f t="shared" si="267"/>
        <v>0</v>
      </c>
      <c r="G203" s="226"/>
      <c r="H203" s="257"/>
      <c r="I203" s="110">
        <f t="shared" si="268"/>
        <v>0</v>
      </c>
      <c r="J203" s="257"/>
      <c r="K203" s="56"/>
      <c r="L203" s="132">
        <f t="shared" si="269"/>
        <v>0</v>
      </c>
      <c r="M203" s="317"/>
      <c r="N203" s="56"/>
      <c r="O203" s="110">
        <f t="shared" si="270"/>
        <v>0</v>
      </c>
      <c r="P203" s="107"/>
    </row>
    <row r="204" spans="1:16" x14ac:dyDescent="0.25">
      <c r="A204" s="41">
        <v>5200</v>
      </c>
      <c r="B204" s="101" t="s">
        <v>184</v>
      </c>
      <c r="C204" s="42">
        <f t="shared" si="185"/>
        <v>2700</v>
      </c>
      <c r="D204" s="224">
        <f>D205+D215+D216+D225+D226+D227+D229</f>
        <v>2700</v>
      </c>
      <c r="E204" s="439">
        <f t="shared" ref="E204:F204" si="271">E205+E215+E216+E225+E226+E227+E229</f>
        <v>0</v>
      </c>
      <c r="F204" s="406">
        <f t="shared" si="271"/>
        <v>2700</v>
      </c>
      <c r="G204" s="224">
        <f>G205+G215+G216+G225+G226+G227+G229</f>
        <v>0</v>
      </c>
      <c r="H204" s="122">
        <f t="shared" ref="H204:I204" si="272">H205+H215+H216+H225+H226+H227+H229</f>
        <v>0</v>
      </c>
      <c r="I204" s="406">
        <f t="shared" si="272"/>
        <v>0</v>
      </c>
      <c r="J204" s="102">
        <f>J205+J215+J216+J225+J226+J227+J229</f>
        <v>0</v>
      </c>
      <c r="K204" s="439">
        <f t="shared" ref="K204:L204" si="273">K205+K215+K216+K225+K226+K227+K229</f>
        <v>0</v>
      </c>
      <c r="L204" s="406">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c r="E215" s="56"/>
      <c r="F215" s="143">
        <f t="shared" si="279"/>
        <v>0</v>
      </c>
      <c r="G215" s="226"/>
      <c r="H215" s="257"/>
      <c r="I215" s="110">
        <f t="shared" si="280"/>
        <v>0</v>
      </c>
      <c r="J215" s="257"/>
      <c r="K215" s="56"/>
      <c r="L215" s="132">
        <f t="shared" si="281"/>
        <v>0</v>
      </c>
      <c r="M215" s="317"/>
      <c r="N215" s="56"/>
      <c r="O215" s="110">
        <f t="shared" si="282"/>
        <v>0</v>
      </c>
      <c r="P215" s="107"/>
    </row>
    <row r="216" spans="1:16" x14ac:dyDescent="0.25">
      <c r="A216" s="108">
        <v>5230</v>
      </c>
      <c r="B216" s="53" t="s">
        <v>196</v>
      </c>
      <c r="C216" s="54">
        <f t="shared" si="283"/>
        <v>2700</v>
      </c>
      <c r="D216" s="227">
        <f>SUM(D217:D224)</f>
        <v>2700</v>
      </c>
      <c r="E216" s="445">
        <f t="shared" ref="E216:F216" si="284">SUM(E217:E224)</f>
        <v>0</v>
      </c>
      <c r="F216" s="401">
        <f t="shared" si="284"/>
        <v>2700</v>
      </c>
      <c r="G216" s="227">
        <f>SUM(G217:G224)</f>
        <v>0</v>
      </c>
      <c r="H216" s="132">
        <f t="shared" ref="H216:I216" si="285">SUM(H217:H224)</f>
        <v>0</v>
      </c>
      <c r="I216" s="401">
        <f t="shared" si="285"/>
        <v>0</v>
      </c>
      <c r="J216" s="117">
        <f>SUM(J217:J224)</f>
        <v>0</v>
      </c>
      <c r="K216" s="445">
        <f t="shared" ref="K216:L216" si="286">SUM(K217:K224)</f>
        <v>0</v>
      </c>
      <c r="L216" s="401">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56"/>
      <c r="F218" s="143">
        <f t="shared" si="288"/>
        <v>0</v>
      </c>
      <c r="G218" s="226"/>
      <c r="H218" s="257"/>
      <c r="I218" s="110">
        <f t="shared" si="289"/>
        <v>0</v>
      </c>
      <c r="J218" s="257"/>
      <c r="K218" s="56"/>
      <c r="L218" s="132">
        <f t="shared" si="290"/>
        <v>0</v>
      </c>
      <c r="M218" s="317"/>
      <c r="N218" s="56"/>
      <c r="O218" s="110">
        <f t="shared" si="291"/>
        <v>0</v>
      </c>
      <c r="P218" s="107"/>
    </row>
    <row r="219" spans="1:16" hidden="1" x14ac:dyDescent="0.25">
      <c r="A219" s="38">
        <v>5233</v>
      </c>
      <c r="B219" s="53" t="s">
        <v>199</v>
      </c>
      <c r="C219" s="54">
        <f t="shared" si="283"/>
        <v>0</v>
      </c>
      <c r="D219" s="226"/>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c r="E222" s="56"/>
      <c r="F222" s="143">
        <f t="shared" si="288"/>
        <v>0</v>
      </c>
      <c r="G222" s="226"/>
      <c r="H222" s="257"/>
      <c r="I222" s="110">
        <f t="shared" si="289"/>
        <v>0</v>
      </c>
      <c r="J222" s="257"/>
      <c r="K222" s="56"/>
      <c r="L222" s="132">
        <f t="shared" si="290"/>
        <v>0</v>
      </c>
      <c r="M222" s="317"/>
      <c r="N222" s="56"/>
      <c r="O222" s="110">
        <f t="shared" si="291"/>
        <v>0</v>
      </c>
      <c r="P222" s="107"/>
    </row>
    <row r="223" spans="1:16" ht="24" x14ac:dyDescent="0.25">
      <c r="A223" s="38">
        <v>5238</v>
      </c>
      <c r="B223" s="53" t="s">
        <v>203</v>
      </c>
      <c r="C223" s="54">
        <f t="shared" si="283"/>
        <v>2700</v>
      </c>
      <c r="D223" s="226">
        <v>2700</v>
      </c>
      <c r="E223" s="444"/>
      <c r="F223" s="401">
        <f t="shared" si="288"/>
        <v>2700</v>
      </c>
      <c r="G223" s="226"/>
      <c r="H223" s="580"/>
      <c r="I223" s="401">
        <f t="shared" si="289"/>
        <v>0</v>
      </c>
      <c r="J223" s="257"/>
      <c r="K223" s="444"/>
      <c r="L223" s="401">
        <f t="shared" si="290"/>
        <v>0</v>
      </c>
      <c r="M223" s="317"/>
      <c r="N223" s="56"/>
      <c r="O223" s="110">
        <f t="shared" si="291"/>
        <v>0</v>
      </c>
      <c r="P223" s="107"/>
    </row>
    <row r="224" spans="1:16" ht="24" hidden="1" x14ac:dyDescent="0.25">
      <c r="A224" s="38">
        <v>5239</v>
      </c>
      <c r="B224" s="53" t="s">
        <v>204</v>
      </c>
      <c r="C224" s="54">
        <f t="shared" si="283"/>
        <v>0</v>
      </c>
      <c r="D224" s="226"/>
      <c r="E224" s="56"/>
      <c r="F224" s="143">
        <f t="shared" si="288"/>
        <v>0</v>
      </c>
      <c r="G224" s="226"/>
      <c r="H224" s="257"/>
      <c r="I224" s="110">
        <f t="shared" si="289"/>
        <v>0</v>
      </c>
      <c r="J224" s="257"/>
      <c r="K224" s="56"/>
      <c r="L224" s="132">
        <f t="shared" si="290"/>
        <v>0</v>
      </c>
      <c r="M224" s="317"/>
      <c r="N224" s="56"/>
      <c r="O224" s="110">
        <f t="shared" si="291"/>
        <v>0</v>
      </c>
      <c r="P224" s="107"/>
    </row>
    <row r="225" spans="1:16" ht="24" hidden="1" x14ac:dyDescent="0.25">
      <c r="A225" s="108">
        <v>5240</v>
      </c>
      <c r="B225" s="53" t="s">
        <v>205</v>
      </c>
      <c r="C225" s="54">
        <f t="shared" si="283"/>
        <v>0</v>
      </c>
      <c r="D225" s="226"/>
      <c r="E225" s="56"/>
      <c r="F225" s="143">
        <f t="shared" si="288"/>
        <v>0</v>
      </c>
      <c r="G225" s="226"/>
      <c r="H225" s="257"/>
      <c r="I225" s="110">
        <f t="shared" si="289"/>
        <v>0</v>
      </c>
      <c r="J225" s="257"/>
      <c r="K225" s="56"/>
      <c r="L225" s="132">
        <f t="shared" si="290"/>
        <v>0</v>
      </c>
      <c r="M225" s="317"/>
      <c r="N225" s="56"/>
      <c r="O225" s="110">
        <f t="shared" si="291"/>
        <v>0</v>
      </c>
      <c r="P225" s="107"/>
    </row>
    <row r="226" spans="1:16" hidden="1" x14ac:dyDescent="0.25">
      <c r="A226" s="108">
        <v>5250</v>
      </c>
      <c r="B226" s="53" t="s">
        <v>206</v>
      </c>
      <c r="C226" s="54">
        <f t="shared" si="283"/>
        <v>0</v>
      </c>
      <c r="D226" s="226"/>
      <c r="E226" s="56"/>
      <c r="F226" s="143">
        <f t="shared" si="288"/>
        <v>0</v>
      </c>
      <c r="G226" s="226"/>
      <c r="H226" s="257"/>
      <c r="I226" s="110">
        <f t="shared" si="289"/>
        <v>0</v>
      </c>
      <c r="J226" s="257"/>
      <c r="K226" s="56"/>
      <c r="L226" s="132">
        <f t="shared" si="290"/>
        <v>0</v>
      </c>
      <c r="M226" s="317"/>
      <c r="N226" s="56"/>
      <c r="O226" s="110">
        <f t="shared" si="291"/>
        <v>0</v>
      </c>
      <c r="P226" s="107"/>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368">
        <v>6220</v>
      </c>
      <c r="B232" s="48" t="s">
        <v>212</v>
      </c>
      <c r="C232" s="49">
        <f t="shared" si="283"/>
        <v>0</v>
      </c>
      <c r="D232" s="225"/>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368">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368">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368">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368">
        <v>7210</v>
      </c>
      <c r="B271" s="48" t="s">
        <v>248</v>
      </c>
      <c r="C271" s="49">
        <f t="shared" si="283"/>
        <v>0</v>
      </c>
      <c r="D271" s="225"/>
      <c r="E271" s="51"/>
      <c r="F271" s="281">
        <f>D271+E271</f>
        <v>0</v>
      </c>
      <c r="G271" s="225"/>
      <c r="H271" s="256"/>
      <c r="I271" s="116">
        <f>G271+H271</f>
        <v>0</v>
      </c>
      <c r="J271" s="256"/>
      <c r="K271" s="51"/>
      <c r="L271" s="13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368">
        <v>7260</v>
      </c>
      <c r="B280" s="48" t="s">
        <v>255</v>
      </c>
      <c r="C280" s="49">
        <f t="shared" si="368"/>
        <v>0</v>
      </c>
      <c r="D280" s="225"/>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62"/>
      <c r="F282" s="141">
        <f>D282+E282</f>
        <v>0</v>
      </c>
      <c r="G282" s="235"/>
      <c r="H282" s="265"/>
      <c r="I282" s="302">
        <f>G282+H282</f>
        <v>0</v>
      </c>
      <c r="J282" s="265"/>
      <c r="K282" s="62"/>
      <c r="L282" s="197">
        <f>J282+K282</f>
        <v>0</v>
      </c>
      <c r="M282" s="323"/>
      <c r="N282" s="62"/>
      <c r="O282" s="302">
        <f>M282+N282</f>
        <v>0</v>
      </c>
      <c r="P282" s="151"/>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51"/>
      <c r="F285" s="281">
        <f t="shared" si="378"/>
        <v>0</v>
      </c>
      <c r="G285" s="225"/>
      <c r="H285" s="256"/>
      <c r="I285" s="116">
        <f t="shared" si="379"/>
        <v>0</v>
      </c>
      <c r="J285" s="256"/>
      <c r="K285" s="51"/>
      <c r="L285" s="136">
        <f t="shared" si="380"/>
        <v>0</v>
      </c>
      <c r="M285" s="316"/>
      <c r="N285" s="51"/>
      <c r="O285" s="116">
        <f t="shared" si="381"/>
        <v>0</v>
      </c>
      <c r="P285" s="106"/>
    </row>
    <row r="286" spans="1:16" ht="12.75" thickBot="1" x14ac:dyDescent="0.3">
      <c r="A286" s="170"/>
      <c r="B286" s="170" t="s">
        <v>261</v>
      </c>
      <c r="C286" s="306">
        <f t="shared" si="368"/>
        <v>336077</v>
      </c>
      <c r="D286" s="236">
        <f t="shared" ref="D286:O286" si="382">SUM(D283,D269,D230,D195,D187,D173,D75,D53)</f>
        <v>268372</v>
      </c>
      <c r="E286" s="457">
        <f t="shared" si="382"/>
        <v>175</v>
      </c>
      <c r="F286" s="458">
        <f t="shared" si="382"/>
        <v>268547</v>
      </c>
      <c r="G286" s="236">
        <f t="shared" si="382"/>
        <v>56153</v>
      </c>
      <c r="H286" s="205">
        <f t="shared" si="382"/>
        <v>0</v>
      </c>
      <c r="I286" s="458">
        <f t="shared" si="382"/>
        <v>56153</v>
      </c>
      <c r="J286" s="172">
        <f t="shared" si="382"/>
        <v>11377</v>
      </c>
      <c r="K286" s="457">
        <f t="shared" si="382"/>
        <v>0</v>
      </c>
      <c r="L286" s="458">
        <f t="shared" si="382"/>
        <v>11377</v>
      </c>
      <c r="M286" s="306">
        <f t="shared" si="382"/>
        <v>0</v>
      </c>
      <c r="N286" s="171">
        <f t="shared" si="382"/>
        <v>0</v>
      </c>
      <c r="O286" s="289">
        <f t="shared" si="382"/>
        <v>0</v>
      </c>
      <c r="P286" s="344"/>
    </row>
    <row r="287" spans="1:16" s="21" customFormat="1" ht="13.5" thickTop="1" thickBot="1" x14ac:dyDescent="0.3">
      <c r="A287" s="1144" t="s">
        <v>262</v>
      </c>
      <c r="B287" s="1145"/>
      <c r="C287" s="179">
        <f t="shared" si="368"/>
        <v>-460</v>
      </c>
      <c r="D287" s="237">
        <f>SUM(D24,D25,D41)-D51</f>
        <v>0</v>
      </c>
      <c r="E287" s="459">
        <f t="shared" ref="E287:F287" si="383">SUM(E24,E25,E41)-E51</f>
        <v>0</v>
      </c>
      <c r="F287" s="460">
        <f t="shared" si="383"/>
        <v>0</v>
      </c>
      <c r="G287" s="237">
        <f>SUM(G24,G25,G41)-G51</f>
        <v>0</v>
      </c>
      <c r="H287" s="173">
        <f t="shared" ref="H287:I287" si="384">SUM(H24,H25,H41)-H51</f>
        <v>0</v>
      </c>
      <c r="I287" s="460">
        <f t="shared" si="384"/>
        <v>0</v>
      </c>
      <c r="J287" s="266">
        <f>(J26+J43)-J51</f>
        <v>-460</v>
      </c>
      <c r="K287" s="459">
        <f t="shared" ref="K287:L287" si="385">(K26+K43)-K51</f>
        <v>0</v>
      </c>
      <c r="L287" s="460">
        <f t="shared" si="385"/>
        <v>-460</v>
      </c>
      <c r="M287" s="179">
        <f>M45-M51</f>
        <v>0</v>
      </c>
      <c r="N287" s="174">
        <f t="shared" ref="N287:O287" si="386">N45-N51</f>
        <v>0</v>
      </c>
      <c r="O287" s="290">
        <f t="shared" si="386"/>
        <v>0</v>
      </c>
      <c r="P287" s="181"/>
    </row>
    <row r="288" spans="1:16" s="21" customFormat="1" ht="12.75" thickTop="1" x14ac:dyDescent="0.25">
      <c r="A288" s="1134" t="s">
        <v>263</v>
      </c>
      <c r="B288" s="1135"/>
      <c r="C288" s="159">
        <f t="shared" si="368"/>
        <v>460</v>
      </c>
      <c r="D288" s="238">
        <f t="shared" ref="D288:O288" si="387">SUM(D289,D290)-D297+D298</f>
        <v>0</v>
      </c>
      <c r="E288" s="461">
        <f t="shared" si="387"/>
        <v>0</v>
      </c>
      <c r="F288" s="462">
        <f t="shared" si="387"/>
        <v>0</v>
      </c>
      <c r="G288" s="238">
        <f t="shared" si="387"/>
        <v>0</v>
      </c>
      <c r="H288" s="155">
        <f t="shared" si="387"/>
        <v>0</v>
      </c>
      <c r="I288" s="462">
        <f t="shared" si="387"/>
        <v>0</v>
      </c>
      <c r="J288" s="267">
        <f t="shared" si="387"/>
        <v>460</v>
      </c>
      <c r="K288" s="461">
        <f t="shared" si="387"/>
        <v>0</v>
      </c>
      <c r="L288" s="462">
        <f t="shared" si="387"/>
        <v>460</v>
      </c>
      <c r="M288" s="159">
        <f t="shared" si="387"/>
        <v>0</v>
      </c>
      <c r="N288" s="156">
        <f t="shared" si="387"/>
        <v>0</v>
      </c>
      <c r="O288" s="157">
        <f t="shared" si="387"/>
        <v>0</v>
      </c>
      <c r="P288" s="345"/>
    </row>
    <row r="289" spans="1:16" s="21" customFormat="1" ht="12.75" thickBot="1" x14ac:dyDescent="0.3">
      <c r="A289" s="84" t="s">
        <v>264</v>
      </c>
      <c r="B289" s="84" t="s">
        <v>265</v>
      </c>
      <c r="C289" s="85">
        <f t="shared" si="368"/>
        <v>460</v>
      </c>
      <c r="D289" s="220">
        <f t="shared" ref="D289:O289" si="388">D21-D283</f>
        <v>0</v>
      </c>
      <c r="E289" s="431">
        <f t="shared" si="388"/>
        <v>0</v>
      </c>
      <c r="F289" s="432">
        <f t="shared" si="388"/>
        <v>0</v>
      </c>
      <c r="G289" s="220">
        <f t="shared" si="388"/>
        <v>0</v>
      </c>
      <c r="H289" s="177">
        <f t="shared" si="388"/>
        <v>0</v>
      </c>
      <c r="I289" s="432">
        <f t="shared" si="388"/>
        <v>0</v>
      </c>
      <c r="J289" s="252">
        <f t="shared" si="388"/>
        <v>460</v>
      </c>
      <c r="K289" s="431">
        <f t="shared" si="388"/>
        <v>0</v>
      </c>
      <c r="L289" s="432">
        <f t="shared" si="388"/>
        <v>460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EnJRwnQOJaIYCkB2dE+py2NB6pDfzXQ2MUmY04IQt2PhYFzdWE4+O4jbFqXsmF4cV8BqrhPJV8svDJrJVgJWJA==" saltValue="KDlfUM1344HIIYDJrAkscg==" spinCount="100000" sheet="1" objects="1" scenarios="1" formatCells="0" formatColumns="0" formatRows="0"/>
  <autoFilter ref="A18:P298">
    <filterColumn colId="2">
      <filters blank="1">
        <filter val="1 093"/>
        <filter val="1 103"/>
        <filter val="1 200"/>
        <filter val="1 205"/>
        <filter val="1 235"/>
        <filter val="1 299"/>
        <filter val="1 390"/>
        <filter val="1 455"/>
        <filter val="1 672"/>
        <filter val="1 921"/>
        <filter val="1 950"/>
        <filter val="10 036"/>
        <filter val="10 897"/>
        <filter val="13 794"/>
        <filter val="130"/>
        <filter val="14 858"/>
        <filter val="143"/>
        <filter val="16 866"/>
        <filter val="18"/>
        <filter val="183 091"/>
        <filter val="19 989"/>
        <filter val="194"/>
        <filter val="2 700"/>
        <filter val="2 761"/>
        <filter val="2 830"/>
        <filter val="2 877"/>
        <filter val="20"/>
        <filter val="200"/>
        <filter val="213"/>
        <filter val="213 960"/>
        <filter val="24 481"/>
        <filter val="250"/>
        <filter val="27 547"/>
        <filter val="284 608"/>
        <filter val="3 481"/>
        <filter val="3 613"/>
        <filter val="3 813"/>
        <filter val="324 700"/>
        <filter val="333 247"/>
        <filter val="336 077"/>
        <filter val="35"/>
        <filter val="4 153"/>
        <filter val="4 211"/>
        <filter val="4 323"/>
        <filter val="4 341"/>
        <filter val="4 947"/>
        <filter val="460"/>
        <filter val="-460"/>
        <filter val="48 639"/>
        <filter val="5 347"/>
        <filter val="5 365"/>
        <filter val="50"/>
        <filter val="53 782"/>
        <filter val="580"/>
        <filter val="597"/>
        <filter val="6 388"/>
        <filter val="6 830"/>
        <filter val="60"/>
        <filter val="636"/>
        <filter val="651"/>
        <filter val="70"/>
        <filter val="70 648"/>
        <filter val="71"/>
        <filter val="715"/>
        <filter val="766"/>
        <filter val="8 276"/>
        <filter val="800"/>
        <filter val="83"/>
        <filter val="840"/>
        <filter val="861"/>
        <filter val="863"/>
        <filter val="896"/>
        <filter val="9 385"/>
        <filter val="960"/>
        <filter val="98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2018.gada 14.jūnija saistošajiem noteikumiem Nr.24
(protokols Nr.9, 4.punkts)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7" sqref="T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877</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871</v>
      </c>
      <c r="D3" s="1120"/>
      <c r="E3" s="1120"/>
      <c r="F3" s="1120"/>
      <c r="G3" s="1120"/>
      <c r="H3" s="1120"/>
      <c r="I3" s="1120"/>
      <c r="J3" s="1120"/>
      <c r="K3" s="1120"/>
      <c r="L3" s="1120"/>
      <c r="M3" s="1120"/>
      <c r="N3" s="1120"/>
      <c r="O3" s="1120"/>
      <c r="P3" s="1121"/>
      <c r="Q3" s="390"/>
    </row>
    <row r="4" spans="1:17" ht="12.75" customHeight="1" x14ac:dyDescent="0.25">
      <c r="A4" s="4" t="s">
        <v>1</v>
      </c>
      <c r="B4" s="5"/>
      <c r="C4" s="1120" t="s">
        <v>872</v>
      </c>
      <c r="D4" s="1120"/>
      <c r="E4" s="1120"/>
      <c r="F4" s="1120"/>
      <c r="G4" s="1120"/>
      <c r="H4" s="1120"/>
      <c r="I4" s="1120"/>
      <c r="J4" s="1120"/>
      <c r="K4" s="1120"/>
      <c r="L4" s="1120"/>
      <c r="M4" s="1120"/>
      <c r="N4" s="1120"/>
      <c r="O4" s="1120"/>
      <c r="P4" s="1121"/>
      <c r="Q4" s="390"/>
    </row>
    <row r="5" spans="1:17" ht="12.75" customHeight="1" x14ac:dyDescent="0.25">
      <c r="A5" s="2" t="s">
        <v>2</v>
      </c>
      <c r="B5" s="3"/>
      <c r="C5" s="1122" t="s">
        <v>873</v>
      </c>
      <c r="D5" s="1122"/>
      <c r="E5" s="1122"/>
      <c r="F5" s="1122"/>
      <c r="G5" s="1122"/>
      <c r="H5" s="1122"/>
      <c r="I5" s="1122"/>
      <c r="J5" s="1122"/>
      <c r="K5" s="1122"/>
      <c r="L5" s="1122"/>
      <c r="M5" s="1122"/>
      <c r="N5" s="1122"/>
      <c r="O5" s="1122"/>
      <c r="P5" s="1123"/>
      <c r="Q5" s="390"/>
    </row>
    <row r="6" spans="1:17" ht="12.75" customHeight="1" x14ac:dyDescent="0.25">
      <c r="A6" s="2" t="s">
        <v>3</v>
      </c>
      <c r="B6" s="3"/>
      <c r="C6" s="1122" t="s">
        <v>818</v>
      </c>
      <c r="D6" s="1122"/>
      <c r="E6" s="1122"/>
      <c r="F6" s="1122"/>
      <c r="G6" s="1122"/>
      <c r="H6" s="1122"/>
      <c r="I6" s="1122"/>
      <c r="J6" s="1122"/>
      <c r="K6" s="1122"/>
      <c r="L6" s="1122"/>
      <c r="M6" s="1122"/>
      <c r="N6" s="1122"/>
      <c r="O6" s="1122"/>
      <c r="P6" s="1123"/>
      <c r="Q6" s="390"/>
    </row>
    <row r="7" spans="1:17" ht="27" customHeight="1" x14ac:dyDescent="0.25">
      <c r="A7" s="2" t="s">
        <v>4</v>
      </c>
      <c r="B7" s="3"/>
      <c r="C7" s="1120" t="s">
        <v>874</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2" t="s">
        <v>875</v>
      </c>
      <c r="D11" s="1122"/>
      <c r="E11" s="1122"/>
      <c r="F11" s="1122"/>
      <c r="G11" s="1122"/>
      <c r="H11" s="1122"/>
      <c r="I11" s="1122"/>
      <c r="J11" s="1122"/>
      <c r="K11" s="1122"/>
      <c r="L11" s="1122"/>
      <c r="M11" s="1122"/>
      <c r="N11" s="1122"/>
      <c r="O11" s="1122"/>
      <c r="P11" s="1123"/>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11627</v>
      </c>
      <c r="D20" s="208">
        <f>SUM(D21,D24,D25,D41,D43)</f>
        <v>0</v>
      </c>
      <c r="E20" s="394">
        <f t="shared" ref="E20:F20" si="0">SUM(E21,E24,E25,E41,E43)</f>
        <v>11627</v>
      </c>
      <c r="F20" s="395">
        <f t="shared" si="0"/>
        <v>11627</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hidden="1" thickTop="1" thickBot="1" x14ac:dyDescent="0.3">
      <c r="A24" s="369">
        <v>19300</v>
      </c>
      <c r="B24" s="369" t="s">
        <v>304</v>
      </c>
      <c r="C24" s="370">
        <f>F24+I24</f>
        <v>0</v>
      </c>
      <c r="D24" s="371"/>
      <c r="E24" s="402"/>
      <c r="F24" s="403">
        <f>D24+E24</f>
        <v>0</v>
      </c>
      <c r="G24" s="371"/>
      <c r="H24" s="374"/>
      <c r="I24" s="375">
        <f>G24+H24</f>
        <v>0</v>
      </c>
      <c r="J24" s="376" t="s">
        <v>23</v>
      </c>
      <c r="K24" s="377" t="s">
        <v>23</v>
      </c>
      <c r="L24" s="380" t="s">
        <v>23</v>
      </c>
      <c r="M24" s="379" t="s">
        <v>23</v>
      </c>
      <c r="N24" s="377" t="s">
        <v>23</v>
      </c>
      <c r="O24" s="380" t="s">
        <v>23</v>
      </c>
      <c r="P24" s="404"/>
    </row>
    <row r="25" spans="1:16" s="21" customFormat="1" ht="24.75" thickTop="1" x14ac:dyDescent="0.25">
      <c r="A25" s="183">
        <v>18630</v>
      </c>
      <c r="B25" s="41" t="s">
        <v>24</v>
      </c>
      <c r="C25" s="42">
        <f>F25</f>
        <v>11627</v>
      </c>
      <c r="D25" s="212"/>
      <c r="E25" s="405">
        <v>11627</v>
      </c>
      <c r="F25" s="406">
        <f>D25+E25</f>
        <v>11627</v>
      </c>
      <c r="G25" s="213" t="s">
        <v>23</v>
      </c>
      <c r="H25" s="246" t="s">
        <v>23</v>
      </c>
      <c r="I25" s="45" t="s">
        <v>23</v>
      </c>
      <c r="J25" s="246" t="s">
        <v>23</v>
      </c>
      <c r="K25" s="44" t="s">
        <v>23</v>
      </c>
      <c r="L25" s="45" t="s">
        <v>23</v>
      </c>
      <c r="M25" s="309" t="s">
        <v>23</v>
      </c>
      <c r="N25" s="44" t="s">
        <v>23</v>
      </c>
      <c r="O25" s="45" t="s">
        <v>23</v>
      </c>
      <c r="P25" s="389" t="s">
        <v>876</v>
      </c>
    </row>
    <row r="26" spans="1:16" s="21" customFormat="1" ht="36" hidden="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idden="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idden="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hidden="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hidden="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 hidden="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5.25" customHeight="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11627</v>
      </c>
      <c r="D50" s="220">
        <f>SUM(D51,D283)</f>
        <v>0</v>
      </c>
      <c r="E50" s="431">
        <f t="shared" ref="E50:F50" si="19">SUM(E51,E283)</f>
        <v>11627</v>
      </c>
      <c r="F50" s="432">
        <f t="shared" si="19"/>
        <v>11627</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5903</v>
      </c>
      <c r="D51" s="221">
        <f>SUM(D52,D194)</f>
        <v>0</v>
      </c>
      <c r="E51" s="433">
        <f t="shared" ref="E51:F51" si="23">SUM(E52,E194)</f>
        <v>5903</v>
      </c>
      <c r="F51" s="434">
        <f t="shared" si="23"/>
        <v>5903</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5348</v>
      </c>
      <c r="D52" s="222">
        <f>SUM(D53,D75,D173,D187)</f>
        <v>0</v>
      </c>
      <c r="E52" s="435">
        <f t="shared" ref="E52:F52" si="27">SUM(E53,E75,E173,E187)</f>
        <v>5348</v>
      </c>
      <c r="F52" s="436">
        <f t="shared" si="27"/>
        <v>5348</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5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5348</v>
      </c>
      <c r="D75" s="223">
        <f>SUM(D76,D83,D130,D164,D165,D172)</f>
        <v>0</v>
      </c>
      <c r="E75" s="437">
        <f t="shared" ref="E75:F75" si="66">SUM(E76,E83,E130,E164,E165,E172)</f>
        <v>5348</v>
      </c>
      <c r="F75" s="438">
        <f t="shared" si="66"/>
        <v>5348</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2412</v>
      </c>
      <c r="D83" s="224">
        <f>SUM(D84,D89,D95,D103,D112,D116,D122,D128)</f>
        <v>0</v>
      </c>
      <c r="E83" s="439">
        <f t="shared" ref="E83:F83" si="90">SUM(E84,E89,E95,E103,E112,E116,E122,E128)</f>
        <v>2412</v>
      </c>
      <c r="F83" s="406">
        <f t="shared" si="90"/>
        <v>2412</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92</v>
      </c>
      <c r="D84" s="128">
        <f>SUM(D85:D88)</f>
        <v>0</v>
      </c>
      <c r="E84" s="440">
        <f t="shared" ref="E84:F84" si="94">SUM(E85:E88)</f>
        <v>92</v>
      </c>
      <c r="F84" s="441">
        <f t="shared" si="94"/>
        <v>92</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x14ac:dyDescent="0.25">
      <c r="A87" s="38">
        <v>2214</v>
      </c>
      <c r="B87" s="53" t="s">
        <v>75</v>
      </c>
      <c r="C87" s="54">
        <f t="shared" si="98"/>
        <v>92</v>
      </c>
      <c r="D87" s="226"/>
      <c r="E87" s="444">
        <v>92</v>
      </c>
      <c r="F87" s="401">
        <f t="shared" si="99"/>
        <v>92</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1600</v>
      </c>
      <c r="D116" s="227">
        <f>SUM(D117:D121)</f>
        <v>0</v>
      </c>
      <c r="E116" s="445">
        <f t="shared" ref="E116:F116" si="135">SUM(E117:E121)</f>
        <v>1600</v>
      </c>
      <c r="F116" s="401">
        <f t="shared" si="135"/>
        <v>1600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x14ac:dyDescent="0.25">
      <c r="A117" s="38">
        <v>2261</v>
      </c>
      <c r="B117" s="53" t="s">
        <v>102</v>
      </c>
      <c r="C117" s="54">
        <f t="shared" si="98"/>
        <v>1600</v>
      </c>
      <c r="D117" s="226"/>
      <c r="E117" s="444">
        <v>1600</v>
      </c>
      <c r="F117" s="401">
        <f t="shared" ref="F117:F121" si="139">D117+E117</f>
        <v>1600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720</v>
      </c>
      <c r="D122" s="227">
        <f>SUM(D123:D127)</f>
        <v>0</v>
      </c>
      <c r="E122" s="445">
        <f t="shared" ref="E122:F122" si="143">SUM(E123:E127)</f>
        <v>720</v>
      </c>
      <c r="F122" s="401">
        <f t="shared" si="143"/>
        <v>720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720</v>
      </c>
      <c r="D127" s="226"/>
      <c r="E127" s="444">
        <v>720</v>
      </c>
      <c r="F127" s="401">
        <f t="shared" si="147"/>
        <v>720</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2936</v>
      </c>
      <c r="D130" s="224">
        <f>SUM(D131,D136,D140,D141,D144,D151,D159,D160,D163)</f>
        <v>0</v>
      </c>
      <c r="E130" s="439">
        <f t="shared" ref="E130:F130" si="152">SUM(E131,E136,E140,E141,E144,E151,E159,E160,E163)</f>
        <v>2936</v>
      </c>
      <c r="F130" s="406">
        <f t="shared" si="152"/>
        <v>2936</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120</v>
      </c>
      <c r="D131" s="229">
        <f t="shared" ref="D131:O131" si="156">SUM(D132:D135)</f>
        <v>0</v>
      </c>
      <c r="E131" s="447">
        <f t="shared" si="156"/>
        <v>120</v>
      </c>
      <c r="F131" s="443">
        <f t="shared" si="156"/>
        <v>120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v>0</v>
      </c>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x14ac:dyDescent="0.25">
      <c r="A133" s="38">
        <v>2312</v>
      </c>
      <c r="B133" s="53" t="s">
        <v>116</v>
      </c>
      <c r="C133" s="54">
        <f t="shared" si="98"/>
        <v>50</v>
      </c>
      <c r="D133" s="226"/>
      <c r="E133" s="444">
        <v>50</v>
      </c>
      <c r="F133" s="401">
        <f t="shared" si="157"/>
        <v>50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customHeight="1" x14ac:dyDescent="0.25">
      <c r="A135" s="38">
        <v>2314</v>
      </c>
      <c r="B135" s="53" t="s">
        <v>291</v>
      </c>
      <c r="C135" s="54">
        <f t="shared" si="98"/>
        <v>70</v>
      </c>
      <c r="D135" s="226"/>
      <c r="E135" s="444">
        <v>70</v>
      </c>
      <c r="F135" s="401">
        <f t="shared" si="157"/>
        <v>70</v>
      </c>
      <c r="G135" s="226"/>
      <c r="H135" s="257"/>
      <c r="I135" s="110">
        <f t="shared" si="158"/>
        <v>0</v>
      </c>
      <c r="J135" s="257"/>
      <c r="K135" s="56"/>
      <c r="L135" s="110">
        <f t="shared" si="159"/>
        <v>0</v>
      </c>
      <c r="M135" s="317"/>
      <c r="N135" s="56"/>
      <c r="O135" s="110">
        <f t="shared" si="160"/>
        <v>0</v>
      </c>
      <c r="P135" s="107"/>
    </row>
    <row r="136" spans="1:16" x14ac:dyDescent="0.25">
      <c r="A136" s="108">
        <v>2320</v>
      </c>
      <c r="B136" s="53" t="s">
        <v>118</v>
      </c>
      <c r="C136" s="54">
        <f t="shared" si="98"/>
        <v>120</v>
      </c>
      <c r="D136" s="227">
        <f>SUM(D137:D139)</f>
        <v>0</v>
      </c>
      <c r="E136" s="445">
        <f t="shared" ref="E136:F136" si="161">SUM(E137:E139)</f>
        <v>120</v>
      </c>
      <c r="F136" s="401">
        <f t="shared" si="161"/>
        <v>120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x14ac:dyDescent="0.25">
      <c r="A138" s="38">
        <v>2322</v>
      </c>
      <c r="B138" s="53" t="s">
        <v>120</v>
      </c>
      <c r="C138" s="54">
        <f t="shared" si="98"/>
        <v>120</v>
      </c>
      <c r="D138" s="226"/>
      <c r="E138" s="444">
        <v>120</v>
      </c>
      <c r="F138" s="401">
        <f t="shared" si="165"/>
        <v>120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20</v>
      </c>
      <c r="D141" s="227">
        <f>SUM(D142:D143)</f>
        <v>0</v>
      </c>
      <c r="E141" s="445">
        <f t="shared" ref="E141:F141" si="169">SUM(E142:E143)</f>
        <v>20</v>
      </c>
      <c r="F141" s="401">
        <f t="shared" si="169"/>
        <v>20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20</v>
      </c>
      <c r="D142" s="226"/>
      <c r="E142" s="444">
        <v>20</v>
      </c>
      <c r="F142" s="401">
        <f t="shared" ref="F142:F143" si="173">D142+E142</f>
        <v>20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160</v>
      </c>
      <c r="D144" s="128">
        <f>SUM(D145:D150)</f>
        <v>0</v>
      </c>
      <c r="E144" s="440">
        <f t="shared" ref="E144:F144" si="177">SUM(E145:E150)</f>
        <v>160</v>
      </c>
      <c r="F144" s="441">
        <f t="shared" si="177"/>
        <v>160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x14ac:dyDescent="0.25">
      <c r="A146" s="38">
        <v>2352</v>
      </c>
      <c r="B146" s="53" t="s">
        <v>127</v>
      </c>
      <c r="C146" s="54">
        <f t="shared" si="98"/>
        <v>160</v>
      </c>
      <c r="D146" s="226"/>
      <c r="E146" s="444">
        <v>160</v>
      </c>
      <c r="F146" s="401">
        <f t="shared" si="181"/>
        <v>160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2416</v>
      </c>
      <c r="D151" s="227">
        <f>SUM(D152:D158)</f>
        <v>0</v>
      </c>
      <c r="E151" s="445">
        <f t="shared" ref="E151:F151" si="186">SUM(E152:E158)</f>
        <v>2416</v>
      </c>
      <c r="F151" s="401">
        <f t="shared" si="186"/>
        <v>2416</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customHeight="1" x14ac:dyDescent="0.25">
      <c r="A156" s="37">
        <v>2365</v>
      </c>
      <c r="B156" s="53" t="s">
        <v>137</v>
      </c>
      <c r="C156" s="54">
        <f t="shared" si="185"/>
        <v>1440</v>
      </c>
      <c r="D156" s="226"/>
      <c r="E156" s="444">
        <v>1440</v>
      </c>
      <c r="F156" s="401">
        <f t="shared" si="190"/>
        <v>1440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x14ac:dyDescent="0.25">
      <c r="A158" s="37">
        <v>2369</v>
      </c>
      <c r="B158" s="53" t="s">
        <v>139</v>
      </c>
      <c r="C158" s="54">
        <f t="shared" si="185"/>
        <v>976</v>
      </c>
      <c r="D158" s="226"/>
      <c r="E158" s="444">
        <v>976</v>
      </c>
      <c r="F158" s="401">
        <f t="shared" si="190"/>
        <v>976</v>
      </c>
      <c r="G158" s="226"/>
      <c r="H158" s="257"/>
      <c r="I158" s="110">
        <f t="shared" si="191"/>
        <v>0</v>
      </c>
      <c r="J158" s="257"/>
      <c r="K158" s="56"/>
      <c r="L158" s="110">
        <f t="shared" si="192"/>
        <v>0</v>
      </c>
      <c r="M158" s="317"/>
      <c r="N158" s="56"/>
      <c r="O158" s="110">
        <f t="shared" si="193"/>
        <v>0</v>
      </c>
      <c r="P158" s="107"/>
    </row>
    <row r="159" spans="1:16" x14ac:dyDescent="0.25">
      <c r="A159" s="103">
        <v>2370</v>
      </c>
      <c r="B159" s="74" t="s">
        <v>140</v>
      </c>
      <c r="C159" s="80">
        <f t="shared" si="185"/>
        <v>100</v>
      </c>
      <c r="D159" s="228"/>
      <c r="E159" s="446">
        <v>100</v>
      </c>
      <c r="F159" s="441">
        <f t="shared" si="190"/>
        <v>100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555</v>
      </c>
      <c r="D194" s="222">
        <f>SUM(D195,D230,D269)</f>
        <v>0</v>
      </c>
      <c r="E194" s="435">
        <f t="shared" ref="E194:F194" si="251">SUM(E195,E230,E269)</f>
        <v>555</v>
      </c>
      <c r="F194" s="436">
        <f t="shared" si="251"/>
        <v>555</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x14ac:dyDescent="0.25">
      <c r="A230" s="97">
        <v>6000</v>
      </c>
      <c r="B230" s="97" t="s">
        <v>210</v>
      </c>
      <c r="C230" s="98">
        <f t="shared" si="283"/>
        <v>280</v>
      </c>
      <c r="D230" s="223">
        <f>D231+D251+D259</f>
        <v>0</v>
      </c>
      <c r="E230" s="437">
        <f t="shared" ref="E230:F230" si="300">E231+E251+E259</f>
        <v>280</v>
      </c>
      <c r="F230" s="438">
        <f t="shared" si="300"/>
        <v>280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customHeight="1" x14ac:dyDescent="0.25">
      <c r="A231" s="65">
        <v>6200</v>
      </c>
      <c r="B231" s="121" t="s">
        <v>211</v>
      </c>
      <c r="C231" s="126">
        <f t="shared" si="283"/>
        <v>280</v>
      </c>
      <c r="D231" s="232">
        <f>SUM(D232,D233,D235,D238,D244,D245,D246)</f>
        <v>0</v>
      </c>
      <c r="E231" s="451">
        <f t="shared" ref="E231:F231" si="304">SUM(E232,E233,E235,E238,E244,E245,E246)</f>
        <v>280</v>
      </c>
      <c r="F231" s="452">
        <f t="shared" si="304"/>
        <v>280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x14ac:dyDescent="0.25">
      <c r="A246" s="565">
        <v>6290</v>
      </c>
      <c r="B246" s="48" t="s">
        <v>226</v>
      </c>
      <c r="C246" s="123">
        <f t="shared" si="283"/>
        <v>280</v>
      </c>
      <c r="D246" s="229">
        <f>SUM(D247:D250)</f>
        <v>0</v>
      </c>
      <c r="E246" s="447">
        <f t="shared" ref="E246:O246" si="325">SUM(E247:E250)</f>
        <v>280</v>
      </c>
      <c r="F246" s="443">
        <f t="shared" si="325"/>
        <v>280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x14ac:dyDescent="0.25">
      <c r="A248" s="38">
        <v>6292</v>
      </c>
      <c r="B248" s="53" t="s">
        <v>228</v>
      </c>
      <c r="C248" s="54">
        <f t="shared" si="283"/>
        <v>280</v>
      </c>
      <c r="D248" s="226"/>
      <c r="E248" s="444">
        <v>280</v>
      </c>
      <c r="F248" s="401">
        <f t="shared" si="326"/>
        <v>280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x14ac:dyDescent="0.25">
      <c r="A269" s="145">
        <v>7000</v>
      </c>
      <c r="B269" s="145" t="s">
        <v>246</v>
      </c>
      <c r="C269" s="148">
        <f t="shared" si="283"/>
        <v>275</v>
      </c>
      <c r="D269" s="233">
        <f>SUM(D270,D281)</f>
        <v>0</v>
      </c>
      <c r="E269" s="453">
        <f t="shared" ref="E269:F269" si="350">SUM(E270,E281)</f>
        <v>275</v>
      </c>
      <c r="F269" s="454">
        <f t="shared" si="350"/>
        <v>275</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x14ac:dyDescent="0.25">
      <c r="A281" s="69">
        <v>7700</v>
      </c>
      <c r="B281" s="161" t="s">
        <v>284</v>
      </c>
      <c r="C281" s="162">
        <f t="shared" si="368"/>
        <v>275</v>
      </c>
      <c r="D281" s="234">
        <f t="shared" ref="D281:O281" si="373">D282</f>
        <v>0</v>
      </c>
      <c r="E281" s="455">
        <f t="shared" si="373"/>
        <v>275</v>
      </c>
      <c r="F281" s="421">
        <f t="shared" si="373"/>
        <v>275</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x14ac:dyDescent="0.25">
      <c r="A282" s="103">
        <v>7720</v>
      </c>
      <c r="B282" s="48" t="s">
        <v>285</v>
      </c>
      <c r="C282" s="60">
        <f t="shared" si="368"/>
        <v>275</v>
      </c>
      <c r="D282" s="235"/>
      <c r="E282" s="456">
        <v>275</v>
      </c>
      <c r="F282" s="425">
        <f>D282+E282</f>
        <v>275</v>
      </c>
      <c r="G282" s="235"/>
      <c r="H282" s="265"/>
      <c r="I282" s="302">
        <f>G282+H282</f>
        <v>0</v>
      </c>
      <c r="J282" s="265"/>
      <c r="K282" s="62"/>
      <c r="L282" s="302">
        <f>J282+K282</f>
        <v>0</v>
      </c>
      <c r="M282" s="323"/>
      <c r="N282" s="62"/>
      <c r="O282" s="302">
        <f>M282+N282</f>
        <v>0</v>
      </c>
      <c r="P282" s="151"/>
    </row>
    <row r="283" spans="1:16" x14ac:dyDescent="0.25">
      <c r="A283" s="142"/>
      <c r="B283" s="53" t="s">
        <v>256</v>
      </c>
      <c r="C283" s="54">
        <f t="shared" si="368"/>
        <v>5724</v>
      </c>
      <c r="D283" s="227">
        <f>SUM(D284:D285)</f>
        <v>0</v>
      </c>
      <c r="E283" s="445">
        <f t="shared" ref="E283:F283" si="374">SUM(E284:E285)</f>
        <v>5724</v>
      </c>
      <c r="F283" s="401">
        <f t="shared" si="374"/>
        <v>5724</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x14ac:dyDescent="0.25">
      <c r="A284" s="142" t="s">
        <v>257</v>
      </c>
      <c r="B284" s="38" t="s">
        <v>258</v>
      </c>
      <c r="C284" s="54">
        <f t="shared" si="368"/>
        <v>5724</v>
      </c>
      <c r="D284" s="226"/>
      <c r="E284" s="444">
        <v>5724</v>
      </c>
      <c r="F284" s="401">
        <f t="shared" ref="F284:F285" si="378">D284+E284</f>
        <v>5724</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11627</v>
      </c>
      <c r="D286" s="236">
        <f t="shared" ref="D286:O286" si="382">SUM(D283,D269,D230,D195,D187,D173,D75,D53)</f>
        <v>0</v>
      </c>
      <c r="E286" s="457">
        <f t="shared" si="382"/>
        <v>11627</v>
      </c>
      <c r="F286" s="458">
        <f t="shared" si="382"/>
        <v>11627</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thickTop="1" thickBot="1" x14ac:dyDescent="0.3">
      <c r="A287" s="1144" t="s">
        <v>262</v>
      </c>
      <c r="B287" s="1145"/>
      <c r="C287" s="179">
        <f t="shared" si="368"/>
        <v>5724</v>
      </c>
      <c r="D287" s="237">
        <f>SUM(D24,D25,D41)-D51</f>
        <v>0</v>
      </c>
      <c r="E287" s="459">
        <f t="shared" ref="E287:F287" si="383">SUM(E24,E25,E41)-E51</f>
        <v>5724</v>
      </c>
      <c r="F287" s="460">
        <f t="shared" si="383"/>
        <v>5724</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thickTop="1" x14ac:dyDescent="0.25">
      <c r="A288" s="1134" t="s">
        <v>263</v>
      </c>
      <c r="B288" s="1135"/>
      <c r="C288" s="159">
        <f t="shared" si="368"/>
        <v>-5724</v>
      </c>
      <c r="D288" s="238">
        <f t="shared" ref="D288:O288" si="387">SUM(D289,D290)-D297+D298</f>
        <v>0</v>
      </c>
      <c r="E288" s="461">
        <f t="shared" si="387"/>
        <v>-5724</v>
      </c>
      <c r="F288" s="462">
        <f t="shared" si="387"/>
        <v>-5724</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2.75" thickBot="1" x14ac:dyDescent="0.3">
      <c r="A289" s="84" t="s">
        <v>264</v>
      </c>
      <c r="B289" s="84" t="s">
        <v>265</v>
      </c>
      <c r="C289" s="85">
        <f t="shared" si="368"/>
        <v>-5724</v>
      </c>
      <c r="D289" s="220">
        <f t="shared" ref="D289:O289" si="388">D21-D283</f>
        <v>0</v>
      </c>
      <c r="E289" s="431">
        <f t="shared" si="388"/>
        <v>-5724</v>
      </c>
      <c r="F289" s="432">
        <f t="shared" si="388"/>
        <v>-5724</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Jp7BR71joEO/N9ciHI3H02mgr8llA5nC/UWwj4g8YNfOIIok2AMfiyileeRVqcAu2uaqhCO/+nQrg16v+fL6/w==" saltValue="H14oCGNBSuLcHoE+Km9b3g==" spinCount="100000" sheet="1" objects="1" scenarios="1" formatCells="0" formatColumns="0" formatRows="0"/>
  <autoFilter ref="A18:P298">
    <filterColumn colId="2">
      <filters blank="1">
        <filter val="1 440"/>
        <filter val="1 600"/>
        <filter val="100"/>
        <filter val="11 627"/>
        <filter val="120"/>
        <filter val="160"/>
        <filter val="2 412"/>
        <filter val="2 416"/>
        <filter val="2 936"/>
        <filter val="20"/>
        <filter val="275"/>
        <filter val="280"/>
        <filter val="5 348"/>
        <filter val="5 724"/>
        <filter val="-5 724"/>
        <filter val="5 903"/>
        <filter val="50"/>
        <filter val="555"/>
        <filter val="70"/>
        <filter val="720"/>
        <filter val="92"/>
        <filter val="97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2018.gada 14.jūnija saistošajiem noteikumiem Nr.24
(protokols Nr.9, 4.punkts)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6" sqref="T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878</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879</v>
      </c>
      <c r="D3" s="1120"/>
      <c r="E3" s="1120"/>
      <c r="F3" s="1120"/>
      <c r="G3" s="1120"/>
      <c r="H3" s="1120"/>
      <c r="I3" s="1120"/>
      <c r="J3" s="1120"/>
      <c r="K3" s="1120"/>
      <c r="L3" s="1120"/>
      <c r="M3" s="1120"/>
      <c r="N3" s="1120"/>
      <c r="O3" s="1120"/>
      <c r="P3" s="1121"/>
      <c r="Q3" s="390"/>
    </row>
    <row r="4" spans="1:17" ht="12.75" customHeight="1" x14ac:dyDescent="0.25">
      <c r="A4" s="4" t="s">
        <v>1</v>
      </c>
      <c r="B4" s="5"/>
      <c r="C4" s="1120" t="s">
        <v>880</v>
      </c>
      <c r="D4" s="1120"/>
      <c r="E4" s="1120"/>
      <c r="F4" s="1120"/>
      <c r="G4" s="1120"/>
      <c r="H4" s="1120"/>
      <c r="I4" s="1120"/>
      <c r="J4" s="1120"/>
      <c r="K4" s="1120"/>
      <c r="L4" s="1120"/>
      <c r="M4" s="1120"/>
      <c r="N4" s="1120"/>
      <c r="O4" s="1120"/>
      <c r="P4" s="1121"/>
      <c r="Q4" s="390"/>
    </row>
    <row r="5" spans="1:17" ht="12.75" customHeight="1" x14ac:dyDescent="0.25">
      <c r="A5" s="2" t="s">
        <v>2</v>
      </c>
      <c r="B5" s="3"/>
      <c r="C5" s="1122" t="s">
        <v>881</v>
      </c>
      <c r="D5" s="1122"/>
      <c r="E5" s="1122"/>
      <c r="F5" s="1122"/>
      <c r="G5" s="1122"/>
      <c r="H5" s="1122"/>
      <c r="I5" s="1122"/>
      <c r="J5" s="1122"/>
      <c r="K5" s="1122"/>
      <c r="L5" s="1122"/>
      <c r="M5" s="1122"/>
      <c r="N5" s="1122"/>
      <c r="O5" s="1122"/>
      <c r="P5" s="1123"/>
      <c r="Q5" s="390"/>
    </row>
    <row r="6" spans="1:17" ht="12.75" customHeight="1" x14ac:dyDescent="0.25">
      <c r="A6" s="2" t="s">
        <v>3</v>
      </c>
      <c r="B6" s="3"/>
      <c r="C6" s="1173" t="s">
        <v>845</v>
      </c>
      <c r="D6" s="1122"/>
      <c r="E6" s="1122"/>
      <c r="F6" s="1122"/>
      <c r="G6" s="1122"/>
      <c r="H6" s="1122"/>
      <c r="I6" s="1122"/>
      <c r="J6" s="1122"/>
      <c r="K6" s="1122"/>
      <c r="L6" s="1122"/>
      <c r="M6" s="1122"/>
      <c r="N6" s="1122"/>
      <c r="O6" s="1122"/>
      <c r="P6" s="1123"/>
      <c r="Q6" s="390"/>
    </row>
    <row r="7" spans="1:17" ht="26.25" customHeight="1" x14ac:dyDescent="0.25">
      <c r="A7" s="2" t="s">
        <v>4</v>
      </c>
      <c r="B7" s="3"/>
      <c r="C7" s="1120" t="s">
        <v>846</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74" t="s">
        <v>882</v>
      </c>
      <c r="D9" s="1174"/>
      <c r="E9" s="1174"/>
      <c r="F9" s="1174"/>
      <c r="G9" s="1174"/>
      <c r="H9" s="1174"/>
      <c r="I9" s="1174"/>
      <c r="J9" s="1174"/>
      <c r="K9" s="1174"/>
      <c r="L9" s="1174"/>
      <c r="M9" s="1174"/>
      <c r="N9" s="1174"/>
      <c r="O9" s="1174"/>
      <c r="P9" s="1175"/>
      <c r="Q9" s="390"/>
    </row>
    <row r="10" spans="1:17" ht="12.75" customHeight="1" x14ac:dyDescent="0.25">
      <c r="A10" s="2"/>
      <c r="B10" s="3" t="s">
        <v>7</v>
      </c>
      <c r="C10" s="1124" t="s">
        <v>883</v>
      </c>
      <c r="D10" s="1124"/>
      <c r="E10" s="1124"/>
      <c r="F10" s="1124"/>
      <c r="G10" s="1124"/>
      <c r="H10" s="1124"/>
      <c r="I10" s="1124"/>
      <c r="J10" s="1124"/>
      <c r="K10" s="1124"/>
      <c r="L10" s="1124"/>
      <c r="M10" s="1124"/>
      <c r="N10" s="1124"/>
      <c r="O10" s="1124"/>
      <c r="P10" s="1125"/>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884</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414897</v>
      </c>
      <c r="D20" s="208">
        <f>SUM(D21,D24,D25,D41,D43)</f>
        <v>385494</v>
      </c>
      <c r="E20" s="394">
        <f t="shared" ref="E20:F20" si="0">SUM(E21,E24,E25,E41,E43)</f>
        <v>8117</v>
      </c>
      <c r="F20" s="395">
        <f t="shared" si="0"/>
        <v>393611</v>
      </c>
      <c r="G20" s="208">
        <f>SUM(G21,G24,G43)</f>
        <v>21112</v>
      </c>
      <c r="H20" s="242">
        <f t="shared" ref="H20:I20" si="1">SUM(H21,H24,H43)</f>
        <v>0</v>
      </c>
      <c r="I20" s="26">
        <f t="shared" si="1"/>
        <v>21112</v>
      </c>
      <c r="J20" s="242">
        <f>SUM(J21,J26,J43)</f>
        <v>174</v>
      </c>
      <c r="K20" s="25">
        <f t="shared" ref="K20:L20" si="2">SUM(K21,K26,K43)</f>
        <v>0</v>
      </c>
      <c r="L20" s="26">
        <f t="shared" si="2"/>
        <v>174</v>
      </c>
      <c r="M20" s="24">
        <f>SUM(M21,M45)</f>
        <v>0</v>
      </c>
      <c r="N20" s="25">
        <f t="shared" ref="N20:O20" si="3">SUM(N21,N45)</f>
        <v>0</v>
      </c>
      <c r="O20" s="26">
        <f t="shared" si="3"/>
        <v>0</v>
      </c>
      <c r="P20" s="326"/>
    </row>
    <row r="21" spans="1:16" ht="12.75" thickTop="1" x14ac:dyDescent="0.25">
      <c r="A21" s="27"/>
      <c r="B21" s="28" t="s">
        <v>20</v>
      </c>
      <c r="C21" s="29">
        <f t="shared" ref="C21:C84" si="4">F21+I21+L21+O21</f>
        <v>174</v>
      </c>
      <c r="D21" s="209">
        <f>SUM(D22:D23)</f>
        <v>0</v>
      </c>
      <c r="E21" s="396">
        <f t="shared" ref="E21" si="5">SUM(E22:E23)</f>
        <v>0</v>
      </c>
      <c r="F21" s="397">
        <f>SUM(F22:F23)</f>
        <v>0</v>
      </c>
      <c r="G21" s="209">
        <f>SUM(G22:G23)</f>
        <v>0</v>
      </c>
      <c r="H21" s="243">
        <f t="shared" ref="H21:I21" si="6">SUM(H22:H23)</f>
        <v>0</v>
      </c>
      <c r="I21" s="31">
        <f t="shared" si="6"/>
        <v>0</v>
      </c>
      <c r="J21" s="243">
        <f>SUM(J22:J23)</f>
        <v>174</v>
      </c>
      <c r="K21" s="30">
        <f t="shared" ref="K21:L21" si="7">SUM(K22:K23)</f>
        <v>0</v>
      </c>
      <c r="L21" s="31">
        <f t="shared" si="7"/>
        <v>174</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22.5" customHeight="1" x14ac:dyDescent="0.25">
      <c r="A23" s="464"/>
      <c r="B23" s="465" t="s">
        <v>22</v>
      </c>
      <c r="C23" s="466">
        <f t="shared" si="4"/>
        <v>174</v>
      </c>
      <c r="D23" s="467"/>
      <c r="E23" s="567"/>
      <c r="F23" s="585">
        <f>D23+E23</f>
        <v>0</v>
      </c>
      <c r="G23" s="467"/>
      <c r="H23" s="469"/>
      <c r="I23" s="470">
        <f>G23+H23</f>
        <v>0</v>
      </c>
      <c r="J23" s="469">
        <v>174</v>
      </c>
      <c r="K23" s="468"/>
      <c r="L23" s="470">
        <f>J23+K23</f>
        <v>174</v>
      </c>
      <c r="M23" s="471"/>
      <c r="N23" s="468"/>
      <c r="O23" s="470">
        <f>M23+N23</f>
        <v>0</v>
      </c>
      <c r="P23" s="472"/>
    </row>
    <row r="24" spans="1:16" s="21" customFormat="1" ht="36.75" thickBot="1" x14ac:dyDescent="0.3">
      <c r="A24" s="369">
        <v>19300</v>
      </c>
      <c r="B24" s="369" t="s">
        <v>304</v>
      </c>
      <c r="C24" s="370">
        <f>F24+I24</f>
        <v>414723</v>
      </c>
      <c r="D24" s="371">
        <v>385494</v>
      </c>
      <c r="E24" s="402">
        <v>8117</v>
      </c>
      <c r="F24" s="403">
        <f>D24+E24</f>
        <v>393611</v>
      </c>
      <c r="G24" s="371">
        <v>21112</v>
      </c>
      <c r="H24" s="374"/>
      <c r="I24" s="375">
        <f>G24+H24</f>
        <v>21112</v>
      </c>
      <c r="J24" s="376" t="s">
        <v>23</v>
      </c>
      <c r="K24" s="377" t="s">
        <v>23</v>
      </c>
      <c r="L24" s="380" t="s">
        <v>23</v>
      </c>
      <c r="M24" s="379" t="s">
        <v>23</v>
      </c>
      <c r="N24" s="377" t="s">
        <v>23</v>
      </c>
      <c r="O24" s="380" t="s">
        <v>23</v>
      </c>
      <c r="P24" s="381" t="s">
        <v>885</v>
      </c>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414896.8</v>
      </c>
      <c r="D50" s="220">
        <f>SUM(D51,D283)</f>
        <v>385494</v>
      </c>
      <c r="E50" s="431">
        <f t="shared" ref="E50:F50" si="19">SUM(E51,E283)</f>
        <v>8116.8</v>
      </c>
      <c r="F50" s="432">
        <f t="shared" si="19"/>
        <v>393610.8</v>
      </c>
      <c r="G50" s="220">
        <f>SUM(G51,G283)</f>
        <v>21112</v>
      </c>
      <c r="H50" s="252">
        <f t="shared" ref="H50:I50" si="20">SUM(H51,H283)</f>
        <v>0</v>
      </c>
      <c r="I50" s="87">
        <f t="shared" si="20"/>
        <v>21112</v>
      </c>
      <c r="J50" s="252">
        <f>SUM(J51,J283)</f>
        <v>174</v>
      </c>
      <c r="K50" s="86">
        <f t="shared" ref="K50:L50" si="21">SUM(K51,K283)</f>
        <v>0</v>
      </c>
      <c r="L50" s="87">
        <f t="shared" si="21"/>
        <v>174</v>
      </c>
      <c r="M50" s="85">
        <f>SUM(M51,M283)</f>
        <v>0</v>
      </c>
      <c r="N50" s="86">
        <f t="shared" ref="N50:O50" si="22">SUM(N51,N283)</f>
        <v>0</v>
      </c>
      <c r="O50" s="87">
        <f t="shared" si="22"/>
        <v>0</v>
      </c>
      <c r="P50" s="336"/>
    </row>
    <row r="51" spans="1:16" s="21" customFormat="1" ht="36.75" thickTop="1" x14ac:dyDescent="0.25">
      <c r="A51" s="88"/>
      <c r="B51" s="89" t="s">
        <v>45</v>
      </c>
      <c r="C51" s="90">
        <f t="shared" si="4"/>
        <v>414896.8</v>
      </c>
      <c r="D51" s="221">
        <f>SUM(D52,D194)</f>
        <v>385494</v>
      </c>
      <c r="E51" s="433">
        <f t="shared" ref="E51:F51" si="23">SUM(E52,E194)</f>
        <v>8116.8</v>
      </c>
      <c r="F51" s="434">
        <f t="shared" si="23"/>
        <v>393610.8</v>
      </c>
      <c r="G51" s="221">
        <f>SUM(G52,G194)</f>
        <v>21112</v>
      </c>
      <c r="H51" s="253">
        <f t="shared" ref="H51:I51" si="24">SUM(H52,H194)</f>
        <v>0</v>
      </c>
      <c r="I51" s="92">
        <f t="shared" si="24"/>
        <v>21112</v>
      </c>
      <c r="J51" s="253">
        <f>SUM(J52,J194)</f>
        <v>174</v>
      </c>
      <c r="K51" s="91">
        <f t="shared" ref="K51:L51" si="25">SUM(K52,K194)</f>
        <v>0</v>
      </c>
      <c r="L51" s="92">
        <f t="shared" si="25"/>
        <v>174</v>
      </c>
      <c r="M51" s="90">
        <f>SUM(M52,M194)</f>
        <v>0</v>
      </c>
      <c r="N51" s="91">
        <f t="shared" ref="N51:O51" si="26">SUM(N52,N194)</f>
        <v>0</v>
      </c>
      <c r="O51" s="92">
        <f t="shared" si="26"/>
        <v>0</v>
      </c>
      <c r="P51" s="337"/>
    </row>
    <row r="52" spans="1:16" s="21" customFormat="1" ht="24" x14ac:dyDescent="0.25">
      <c r="A52" s="93"/>
      <c r="B52" s="16" t="s">
        <v>46</v>
      </c>
      <c r="C52" s="94">
        <f t="shared" si="4"/>
        <v>410747.8</v>
      </c>
      <c r="D52" s="222">
        <f>SUM(D53,D75,D173,D187)</f>
        <v>382394</v>
      </c>
      <c r="E52" s="435">
        <f t="shared" ref="E52:F52" si="27">SUM(E53,E75,E173,E187)</f>
        <v>7217.8</v>
      </c>
      <c r="F52" s="436">
        <f t="shared" si="27"/>
        <v>389611.8</v>
      </c>
      <c r="G52" s="222">
        <f>SUM(G53,G75,G173,G187)</f>
        <v>20962</v>
      </c>
      <c r="H52" s="254">
        <f t="shared" ref="H52:I52" si="28">SUM(H53,H75,H173,H187)</f>
        <v>0</v>
      </c>
      <c r="I52" s="96">
        <f t="shared" si="28"/>
        <v>20962</v>
      </c>
      <c r="J52" s="254">
        <f>SUM(J53,J75,J173,J187)</f>
        <v>174</v>
      </c>
      <c r="K52" s="95">
        <f t="shared" ref="K52:L52" si="29">SUM(K53,K75,K173,K187)</f>
        <v>0</v>
      </c>
      <c r="L52" s="96">
        <f t="shared" si="29"/>
        <v>174</v>
      </c>
      <c r="M52" s="94">
        <f>SUM(M53,M75,M173,M187)</f>
        <v>0</v>
      </c>
      <c r="N52" s="95">
        <f t="shared" ref="N52:O52" si="30">SUM(N53,N75,N173,N187)</f>
        <v>0</v>
      </c>
      <c r="O52" s="96">
        <f t="shared" si="30"/>
        <v>0</v>
      </c>
      <c r="P52" s="338"/>
    </row>
    <row r="53" spans="1:16" s="21" customFormat="1" x14ac:dyDescent="0.25">
      <c r="A53" s="97">
        <v>1000</v>
      </c>
      <c r="B53" s="97" t="s">
        <v>47</v>
      </c>
      <c r="C53" s="98">
        <f t="shared" si="4"/>
        <v>377203</v>
      </c>
      <c r="D53" s="223">
        <f>SUM(D54,D67)</f>
        <v>351616</v>
      </c>
      <c r="E53" s="437">
        <f t="shared" ref="E53:F53" si="31">SUM(E54,E67)</f>
        <v>4978</v>
      </c>
      <c r="F53" s="438">
        <f t="shared" si="31"/>
        <v>356594</v>
      </c>
      <c r="G53" s="223">
        <f>SUM(G54,G67)</f>
        <v>20609</v>
      </c>
      <c r="H53" s="255">
        <f t="shared" ref="H53:I53" si="32">SUM(H54,H67)</f>
        <v>0</v>
      </c>
      <c r="I53" s="100">
        <f t="shared" si="32"/>
        <v>20609</v>
      </c>
      <c r="J53" s="255">
        <f>SUM(J54,J67)</f>
        <v>0</v>
      </c>
      <c r="K53" s="99">
        <f t="shared" ref="K53:L53" si="33">SUM(K54,K67)</f>
        <v>0</v>
      </c>
      <c r="L53" s="100">
        <f t="shared" si="33"/>
        <v>0</v>
      </c>
      <c r="M53" s="98">
        <f>SUM(M54,M67)</f>
        <v>0</v>
      </c>
      <c r="N53" s="99">
        <f t="shared" ref="N53:O53" si="34">SUM(N54,N67)</f>
        <v>0</v>
      </c>
      <c r="O53" s="100">
        <f t="shared" si="34"/>
        <v>0</v>
      </c>
      <c r="P53" s="339"/>
    </row>
    <row r="54" spans="1:16" x14ac:dyDescent="0.25">
      <c r="A54" s="41">
        <v>1100</v>
      </c>
      <c r="B54" s="101" t="s">
        <v>48</v>
      </c>
      <c r="C54" s="42">
        <f t="shared" si="4"/>
        <v>282837</v>
      </c>
      <c r="D54" s="224">
        <f>SUM(D55,D58,D66)</f>
        <v>262586</v>
      </c>
      <c r="E54" s="439">
        <f t="shared" ref="E54:F54" si="35">SUM(E55,E58,E66)</f>
        <v>4043</v>
      </c>
      <c r="F54" s="406">
        <f t="shared" si="35"/>
        <v>266629</v>
      </c>
      <c r="G54" s="224">
        <f>SUM(G55,G58,G66)</f>
        <v>16208</v>
      </c>
      <c r="H54" s="102">
        <f t="shared" ref="H54:I54" si="36">SUM(H55,H58,H66)</f>
        <v>0</v>
      </c>
      <c r="I54" s="113">
        <f t="shared" si="36"/>
        <v>16208</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x14ac:dyDescent="0.25">
      <c r="A55" s="103">
        <v>1110</v>
      </c>
      <c r="B55" s="74" t="s">
        <v>49</v>
      </c>
      <c r="C55" s="80">
        <f t="shared" si="4"/>
        <v>255381</v>
      </c>
      <c r="D55" s="128">
        <f>SUM(D56:D57)</f>
        <v>236426</v>
      </c>
      <c r="E55" s="440">
        <f t="shared" ref="E55:F55" si="39">SUM(E56:E57)</f>
        <v>4043</v>
      </c>
      <c r="F55" s="441">
        <f t="shared" si="39"/>
        <v>240469</v>
      </c>
      <c r="G55" s="128">
        <f>SUM(G56:G57)</f>
        <v>14912</v>
      </c>
      <c r="H55" s="203">
        <f t="shared" ref="H55:I55" si="40">SUM(H56:H57)</f>
        <v>0</v>
      </c>
      <c r="I55" s="105">
        <f t="shared" si="40"/>
        <v>14912</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165.75" customHeight="1" x14ac:dyDescent="0.25">
      <c r="A57" s="38">
        <v>1119</v>
      </c>
      <c r="B57" s="53" t="s">
        <v>51</v>
      </c>
      <c r="C57" s="54">
        <f t="shared" si="4"/>
        <v>255381</v>
      </c>
      <c r="D57" s="226">
        <v>236426</v>
      </c>
      <c r="E57" s="444">
        <v>4043</v>
      </c>
      <c r="F57" s="401">
        <f t="shared" si="43"/>
        <v>240469</v>
      </c>
      <c r="G57" s="226">
        <v>14912</v>
      </c>
      <c r="H57" s="257"/>
      <c r="I57" s="110">
        <f t="shared" si="44"/>
        <v>14912</v>
      </c>
      <c r="J57" s="257"/>
      <c r="K57" s="56"/>
      <c r="L57" s="110">
        <f t="shared" si="45"/>
        <v>0</v>
      </c>
      <c r="M57" s="317"/>
      <c r="N57" s="56"/>
      <c r="O57" s="110">
        <f>M57+N57</f>
        <v>0</v>
      </c>
      <c r="P57" s="361" t="s">
        <v>886</v>
      </c>
    </row>
    <row r="58" spans="1:16" x14ac:dyDescent="0.25">
      <c r="A58" s="108">
        <v>1140</v>
      </c>
      <c r="B58" s="53" t="s">
        <v>295</v>
      </c>
      <c r="C58" s="54">
        <f t="shared" si="4"/>
        <v>26031</v>
      </c>
      <c r="D58" s="227">
        <f>SUM(D59:D65)</f>
        <v>24735</v>
      </c>
      <c r="E58" s="445">
        <f t="shared" ref="E58:F58" si="46">SUM(E59:E65)</f>
        <v>0</v>
      </c>
      <c r="F58" s="401">
        <f t="shared" si="46"/>
        <v>24735</v>
      </c>
      <c r="G58" s="227">
        <f>SUM(G59:G65)</f>
        <v>1296</v>
      </c>
      <c r="H58" s="117">
        <f t="shared" ref="H58:I58" si="47">SUM(H59:H65)</f>
        <v>0</v>
      </c>
      <c r="I58" s="110">
        <f t="shared" si="47"/>
        <v>1296</v>
      </c>
      <c r="J58" s="117">
        <f>SUM(J59:J65)</f>
        <v>0</v>
      </c>
      <c r="K58" s="109">
        <f t="shared" ref="K58:L58" si="48">SUM(K59:K65)</f>
        <v>0</v>
      </c>
      <c r="L58" s="110">
        <f t="shared" si="48"/>
        <v>0</v>
      </c>
      <c r="M58" s="54">
        <f>SUM(M59:M65)</f>
        <v>0</v>
      </c>
      <c r="N58" s="109">
        <f t="shared" ref="N58:O58" si="49">SUM(N59:N65)</f>
        <v>0</v>
      </c>
      <c r="O58" s="110">
        <f t="shared" si="49"/>
        <v>0</v>
      </c>
      <c r="P58" s="107"/>
    </row>
    <row r="59" spans="1:16" x14ac:dyDescent="0.25">
      <c r="A59" s="38">
        <v>1141</v>
      </c>
      <c r="B59" s="53" t="s">
        <v>52</v>
      </c>
      <c r="C59" s="54">
        <f t="shared" si="4"/>
        <v>4153</v>
      </c>
      <c r="D59" s="226">
        <v>4153</v>
      </c>
      <c r="E59" s="444"/>
      <c r="F59" s="401">
        <f t="shared" ref="F59:F66" si="50">D59+E59</f>
        <v>4153</v>
      </c>
      <c r="G59" s="226"/>
      <c r="H59" s="257"/>
      <c r="I59" s="110">
        <f t="shared" ref="I59:I66" si="51">G59+H59</f>
        <v>0</v>
      </c>
      <c r="J59" s="257"/>
      <c r="K59" s="56"/>
      <c r="L59" s="110">
        <f t="shared" ref="L59:L66" si="52">J59+K59</f>
        <v>0</v>
      </c>
      <c r="M59" s="317"/>
      <c r="N59" s="56"/>
      <c r="O59" s="110">
        <f t="shared" ref="O59:O66" si="53">M59+N59</f>
        <v>0</v>
      </c>
      <c r="P59" s="107"/>
    </row>
    <row r="60" spans="1:16" ht="24.75" customHeight="1" x14ac:dyDescent="0.25">
      <c r="A60" s="38">
        <v>1142</v>
      </c>
      <c r="B60" s="53" t="s">
        <v>53</v>
      </c>
      <c r="C60" s="54">
        <f t="shared" si="4"/>
        <v>1093</v>
      </c>
      <c r="D60" s="226">
        <v>1093</v>
      </c>
      <c r="E60" s="444"/>
      <c r="F60" s="401">
        <f t="shared" si="50"/>
        <v>1093</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x14ac:dyDescent="0.25">
      <c r="A63" s="38">
        <v>1147</v>
      </c>
      <c r="B63" s="53" t="s">
        <v>56</v>
      </c>
      <c r="C63" s="54">
        <f t="shared" si="4"/>
        <v>2410</v>
      </c>
      <c r="D63" s="226">
        <v>2410</v>
      </c>
      <c r="E63" s="444"/>
      <c r="F63" s="401">
        <f t="shared" si="50"/>
        <v>2410</v>
      </c>
      <c r="G63" s="226"/>
      <c r="H63" s="257"/>
      <c r="I63" s="110">
        <f t="shared" si="51"/>
        <v>0</v>
      </c>
      <c r="J63" s="257"/>
      <c r="K63" s="56"/>
      <c r="L63" s="110">
        <f t="shared" si="52"/>
        <v>0</v>
      </c>
      <c r="M63" s="317"/>
      <c r="N63" s="56"/>
      <c r="O63" s="110">
        <f t="shared" si="53"/>
        <v>0</v>
      </c>
      <c r="P63" s="107"/>
    </row>
    <row r="64" spans="1:16" x14ac:dyDescent="0.25">
      <c r="A64" s="38">
        <v>1148</v>
      </c>
      <c r="B64" s="53" t="s">
        <v>57</v>
      </c>
      <c r="C64" s="54">
        <f t="shared" si="4"/>
        <v>13677</v>
      </c>
      <c r="D64" s="226">
        <v>13677</v>
      </c>
      <c r="E64" s="444"/>
      <c r="F64" s="401">
        <f t="shared" si="50"/>
        <v>13677</v>
      </c>
      <c r="G64" s="226"/>
      <c r="H64" s="257"/>
      <c r="I64" s="110">
        <f t="shared" si="51"/>
        <v>0</v>
      </c>
      <c r="J64" s="257"/>
      <c r="K64" s="56"/>
      <c r="L64" s="110">
        <f t="shared" si="52"/>
        <v>0</v>
      </c>
      <c r="M64" s="317"/>
      <c r="N64" s="56"/>
      <c r="O64" s="110">
        <f t="shared" si="53"/>
        <v>0</v>
      </c>
      <c r="P64" s="107"/>
    </row>
    <row r="65" spans="1:16" ht="24" customHeight="1" x14ac:dyDescent="0.25">
      <c r="A65" s="38">
        <v>1149</v>
      </c>
      <c r="B65" s="53" t="s">
        <v>58</v>
      </c>
      <c r="C65" s="54">
        <f>F65+I65+L65+O65</f>
        <v>4698</v>
      </c>
      <c r="D65" s="226">
        <v>3402</v>
      </c>
      <c r="E65" s="444"/>
      <c r="F65" s="401">
        <f t="shared" si="50"/>
        <v>3402</v>
      </c>
      <c r="G65" s="226">
        <v>1296</v>
      </c>
      <c r="H65" s="257"/>
      <c r="I65" s="110">
        <f t="shared" si="51"/>
        <v>1296</v>
      </c>
      <c r="J65" s="257"/>
      <c r="K65" s="56"/>
      <c r="L65" s="110">
        <f t="shared" si="52"/>
        <v>0</v>
      </c>
      <c r="M65" s="317"/>
      <c r="N65" s="56"/>
      <c r="O65" s="110">
        <f t="shared" si="53"/>
        <v>0</v>
      </c>
      <c r="P65" s="107"/>
    </row>
    <row r="66" spans="1:16" ht="36" x14ac:dyDescent="0.25">
      <c r="A66" s="103">
        <v>1150</v>
      </c>
      <c r="B66" s="74" t="s">
        <v>59</v>
      </c>
      <c r="C66" s="80">
        <f>F66+I66+L66+O66</f>
        <v>1425</v>
      </c>
      <c r="D66" s="228">
        <v>1425</v>
      </c>
      <c r="E66" s="446"/>
      <c r="F66" s="441">
        <f t="shared" si="50"/>
        <v>1425</v>
      </c>
      <c r="G66" s="228"/>
      <c r="H66" s="258"/>
      <c r="I66" s="105">
        <f t="shared" si="51"/>
        <v>0</v>
      </c>
      <c r="J66" s="258"/>
      <c r="K66" s="111"/>
      <c r="L66" s="105">
        <f t="shared" si="52"/>
        <v>0</v>
      </c>
      <c r="M66" s="318"/>
      <c r="N66" s="111"/>
      <c r="O66" s="105">
        <f t="shared" si="53"/>
        <v>0</v>
      </c>
      <c r="P66" s="112"/>
    </row>
    <row r="67" spans="1:16" ht="24" x14ac:dyDescent="0.25">
      <c r="A67" s="41">
        <v>1200</v>
      </c>
      <c r="B67" s="101" t="s">
        <v>296</v>
      </c>
      <c r="C67" s="42">
        <f t="shared" si="4"/>
        <v>94366</v>
      </c>
      <c r="D67" s="224">
        <f>SUM(D68:D69)</f>
        <v>89030</v>
      </c>
      <c r="E67" s="439">
        <f t="shared" ref="E67:F67" si="54">SUM(E68:E69)</f>
        <v>935</v>
      </c>
      <c r="F67" s="406">
        <f t="shared" si="54"/>
        <v>89965</v>
      </c>
      <c r="G67" s="224">
        <f>SUM(G68:G69)</f>
        <v>4401</v>
      </c>
      <c r="H67" s="102">
        <f t="shared" ref="H67:I67" si="55">SUM(H68:H69)</f>
        <v>0</v>
      </c>
      <c r="I67" s="113">
        <f t="shared" si="55"/>
        <v>4401</v>
      </c>
      <c r="J67" s="102">
        <f>SUM(J68:J69)</f>
        <v>0</v>
      </c>
      <c r="K67" s="46">
        <f t="shared" ref="K67:L67" si="56">SUM(K68:K69)</f>
        <v>0</v>
      </c>
      <c r="L67" s="113">
        <f t="shared" si="56"/>
        <v>0</v>
      </c>
      <c r="M67" s="42">
        <f>SUM(M68:M69)</f>
        <v>0</v>
      </c>
      <c r="N67" s="46">
        <f t="shared" ref="N67:O67" si="57">SUM(N68:N69)</f>
        <v>0</v>
      </c>
      <c r="O67" s="113">
        <f t="shared" si="57"/>
        <v>0</v>
      </c>
      <c r="P67" s="119"/>
    </row>
    <row r="68" spans="1:16" ht="108" x14ac:dyDescent="0.25">
      <c r="A68" s="565">
        <v>1210</v>
      </c>
      <c r="B68" s="48" t="s">
        <v>60</v>
      </c>
      <c r="C68" s="49">
        <f t="shared" si="4"/>
        <v>71590</v>
      </c>
      <c r="D68" s="225">
        <v>66754</v>
      </c>
      <c r="E68" s="442">
        <v>835</v>
      </c>
      <c r="F68" s="443">
        <f>D68+E68</f>
        <v>67589</v>
      </c>
      <c r="G68" s="225">
        <v>4001</v>
      </c>
      <c r="H68" s="256"/>
      <c r="I68" s="116">
        <f>G68+H68</f>
        <v>4001</v>
      </c>
      <c r="J68" s="256"/>
      <c r="K68" s="51"/>
      <c r="L68" s="116">
        <f>J68+K68</f>
        <v>0</v>
      </c>
      <c r="M68" s="316"/>
      <c r="N68" s="51"/>
      <c r="O68" s="116">
        <f>M68+N68</f>
        <v>0</v>
      </c>
      <c r="P68" s="383" t="s">
        <v>887</v>
      </c>
    </row>
    <row r="69" spans="1:16" ht="24" x14ac:dyDescent="0.25">
      <c r="A69" s="108">
        <v>1220</v>
      </c>
      <c r="B69" s="53" t="s">
        <v>61</v>
      </c>
      <c r="C69" s="54">
        <f t="shared" si="4"/>
        <v>22776</v>
      </c>
      <c r="D69" s="227">
        <f>SUM(D70:D74)</f>
        <v>22276</v>
      </c>
      <c r="E69" s="445">
        <f t="shared" ref="E69:F69" si="58">SUM(E70:E74)</f>
        <v>100</v>
      </c>
      <c r="F69" s="401">
        <f t="shared" si="58"/>
        <v>22376</v>
      </c>
      <c r="G69" s="227">
        <f>SUM(G70:G74)</f>
        <v>400</v>
      </c>
      <c r="H69" s="117">
        <f t="shared" ref="H69:I69" si="59">SUM(H70:H74)</f>
        <v>0</v>
      </c>
      <c r="I69" s="110">
        <f t="shared" si="59"/>
        <v>400</v>
      </c>
      <c r="J69" s="117">
        <f>SUM(J70:J74)</f>
        <v>0</v>
      </c>
      <c r="K69" s="109">
        <f t="shared" ref="K69:L69" si="60">SUM(K70:K74)</f>
        <v>0</v>
      </c>
      <c r="L69" s="110">
        <f t="shared" si="60"/>
        <v>0</v>
      </c>
      <c r="M69" s="54">
        <f>SUM(M70:M74)</f>
        <v>0</v>
      </c>
      <c r="N69" s="109">
        <f t="shared" ref="N69:O69" si="61">SUM(N70:N74)</f>
        <v>0</v>
      </c>
      <c r="O69" s="110">
        <f t="shared" si="61"/>
        <v>0</v>
      </c>
      <c r="P69" s="107"/>
    </row>
    <row r="70" spans="1:16" ht="48" x14ac:dyDescent="0.25">
      <c r="A70" s="38">
        <v>1221</v>
      </c>
      <c r="B70" s="53" t="s">
        <v>297</v>
      </c>
      <c r="C70" s="54">
        <f t="shared" si="4"/>
        <v>15019</v>
      </c>
      <c r="D70" s="226">
        <v>14519</v>
      </c>
      <c r="E70" s="444">
        <v>100</v>
      </c>
      <c r="F70" s="401">
        <f t="shared" ref="F70:F74" si="62">D70+E70</f>
        <v>14619</v>
      </c>
      <c r="G70" s="226">
        <v>400</v>
      </c>
      <c r="H70" s="257"/>
      <c r="I70" s="110">
        <f t="shared" ref="I70:I74" si="63">G70+H70</f>
        <v>400</v>
      </c>
      <c r="J70" s="257"/>
      <c r="K70" s="56"/>
      <c r="L70" s="110">
        <f t="shared" ref="L70:L74" si="64">J70+K70</f>
        <v>0</v>
      </c>
      <c r="M70" s="317"/>
      <c r="N70" s="56"/>
      <c r="O70" s="110">
        <f t="shared" ref="O70:O74" si="65">M70+N70</f>
        <v>0</v>
      </c>
      <c r="P70" s="361" t="s">
        <v>888</v>
      </c>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x14ac:dyDescent="0.25">
      <c r="A73" s="38">
        <v>1227</v>
      </c>
      <c r="B73" s="53" t="s">
        <v>64</v>
      </c>
      <c r="C73" s="54">
        <f t="shared" si="4"/>
        <v>7257</v>
      </c>
      <c r="D73" s="226">
        <v>7257</v>
      </c>
      <c r="E73" s="444"/>
      <c r="F73" s="401">
        <f t="shared" si="62"/>
        <v>7257</v>
      </c>
      <c r="G73" s="226"/>
      <c r="H73" s="257"/>
      <c r="I73" s="110">
        <f t="shared" si="63"/>
        <v>0</v>
      </c>
      <c r="J73" s="257"/>
      <c r="K73" s="56"/>
      <c r="L73" s="110">
        <f t="shared" si="64"/>
        <v>0</v>
      </c>
      <c r="M73" s="317"/>
      <c r="N73" s="56"/>
      <c r="O73" s="110">
        <f t="shared" si="65"/>
        <v>0</v>
      </c>
      <c r="P73" s="107"/>
    </row>
    <row r="74" spans="1:16" ht="48" x14ac:dyDescent="0.25">
      <c r="A74" s="38">
        <v>1228</v>
      </c>
      <c r="B74" s="53" t="s">
        <v>298</v>
      </c>
      <c r="C74" s="54">
        <f t="shared" si="4"/>
        <v>500</v>
      </c>
      <c r="D74" s="226">
        <v>500</v>
      </c>
      <c r="E74" s="444"/>
      <c r="F74" s="401">
        <f t="shared" si="62"/>
        <v>500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33544.800000000003</v>
      </c>
      <c r="D75" s="223">
        <f>SUM(D76,D83,D130,D164,D165,D172)</f>
        <v>30778</v>
      </c>
      <c r="E75" s="437">
        <f t="shared" ref="E75:F75" si="66">SUM(E76,E83,E130,E164,E165,E172)</f>
        <v>2239.8000000000002</v>
      </c>
      <c r="F75" s="438">
        <f t="shared" si="66"/>
        <v>33017.800000000003</v>
      </c>
      <c r="G75" s="223">
        <f>SUM(G76,G83,G130,G164,G165,G172)</f>
        <v>353</v>
      </c>
      <c r="H75" s="255">
        <f t="shared" ref="H75:I75" si="67">SUM(H76,H83,H130,H164,H165,H172)</f>
        <v>0</v>
      </c>
      <c r="I75" s="100">
        <f t="shared" si="67"/>
        <v>353</v>
      </c>
      <c r="J75" s="255">
        <f>SUM(J76,J83,J130,J164,J165,J172)</f>
        <v>174</v>
      </c>
      <c r="K75" s="99">
        <f t="shared" ref="K75:L75" si="68">SUM(K76,K83,K130,K164,K165,K172)</f>
        <v>0</v>
      </c>
      <c r="L75" s="100">
        <f t="shared" si="68"/>
        <v>174</v>
      </c>
      <c r="M75" s="98">
        <f>SUM(M76,M83,M130,M164,M165,M172)</f>
        <v>0</v>
      </c>
      <c r="N75" s="99">
        <f t="shared" ref="N75:O75" si="69">SUM(N76,N83,N130,N164,N165,N172)</f>
        <v>0</v>
      </c>
      <c r="O75" s="100">
        <f t="shared" si="69"/>
        <v>0</v>
      </c>
      <c r="P75" s="339"/>
    </row>
    <row r="76" spans="1:16" ht="24" x14ac:dyDescent="0.25">
      <c r="A76" s="41">
        <v>2100</v>
      </c>
      <c r="B76" s="101" t="s">
        <v>66</v>
      </c>
      <c r="C76" s="42">
        <f t="shared" si="4"/>
        <v>180</v>
      </c>
      <c r="D76" s="224">
        <f>SUM(D77,D80)</f>
        <v>180</v>
      </c>
      <c r="E76" s="439">
        <f t="shared" ref="E76:F76" si="70">SUM(E77,E80)</f>
        <v>0</v>
      </c>
      <c r="F76" s="406">
        <f t="shared" si="70"/>
        <v>180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x14ac:dyDescent="0.25">
      <c r="A77" s="565">
        <v>2110</v>
      </c>
      <c r="B77" s="48" t="s">
        <v>67</v>
      </c>
      <c r="C77" s="49">
        <f t="shared" si="4"/>
        <v>180</v>
      </c>
      <c r="D77" s="229">
        <f>SUM(D78:D79)</f>
        <v>180</v>
      </c>
      <c r="E77" s="447">
        <f t="shared" ref="E77:F77" si="74">SUM(E78:E79)</f>
        <v>0</v>
      </c>
      <c r="F77" s="443">
        <f t="shared" si="74"/>
        <v>180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x14ac:dyDescent="0.25">
      <c r="A79" s="38">
        <v>2112</v>
      </c>
      <c r="B79" s="53" t="s">
        <v>69</v>
      </c>
      <c r="C79" s="54">
        <f t="shared" si="4"/>
        <v>180</v>
      </c>
      <c r="D79" s="226">
        <v>180</v>
      </c>
      <c r="E79" s="444"/>
      <c r="F79" s="401">
        <f t="shared" si="78"/>
        <v>180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28164.799999999999</v>
      </c>
      <c r="D83" s="224">
        <f>SUM(D84,D89,D95,D103,D112,D116,D122,D128)</f>
        <v>27898</v>
      </c>
      <c r="E83" s="439">
        <f t="shared" ref="E83:F83" si="90">SUM(E84,E89,E95,E103,E112,E116,E122,E128)</f>
        <v>92.8</v>
      </c>
      <c r="F83" s="406">
        <f t="shared" si="90"/>
        <v>27990.799999999999</v>
      </c>
      <c r="G83" s="224">
        <f>SUM(G84,G89,G95,G103,G112,G116,G122,G128)</f>
        <v>0</v>
      </c>
      <c r="H83" s="102">
        <f t="shared" ref="H83:I83" si="91">SUM(H84,H89,H95,H103,H112,H116,H122,H128)</f>
        <v>0</v>
      </c>
      <c r="I83" s="113">
        <f t="shared" si="91"/>
        <v>0</v>
      </c>
      <c r="J83" s="102">
        <f>SUM(J84,J89,J95,J103,J112,J116,J122,J128)</f>
        <v>174</v>
      </c>
      <c r="K83" s="46">
        <f t="shared" ref="K83:L83" si="92">SUM(K84,K89,K95,K103,K112,K116,K122,K128)</f>
        <v>0</v>
      </c>
      <c r="L83" s="113">
        <f t="shared" si="92"/>
        <v>174</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726</v>
      </c>
      <c r="D84" s="128">
        <f>SUM(D85:D88)</f>
        <v>726</v>
      </c>
      <c r="E84" s="440">
        <f t="shared" ref="E84:F84" si="94">SUM(E85:E88)</f>
        <v>0</v>
      </c>
      <c r="F84" s="441">
        <f t="shared" si="94"/>
        <v>726</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x14ac:dyDescent="0.25">
      <c r="A86" s="38">
        <v>2212</v>
      </c>
      <c r="B86" s="53" t="s">
        <v>74</v>
      </c>
      <c r="C86" s="54">
        <f t="shared" si="98"/>
        <v>499</v>
      </c>
      <c r="D86" s="226">
        <v>499</v>
      </c>
      <c r="E86" s="444"/>
      <c r="F86" s="401">
        <f t="shared" si="99"/>
        <v>499</v>
      </c>
      <c r="G86" s="226"/>
      <c r="H86" s="257"/>
      <c r="I86" s="110">
        <f t="shared" si="100"/>
        <v>0</v>
      </c>
      <c r="J86" s="257"/>
      <c r="K86" s="56"/>
      <c r="L86" s="110">
        <f t="shared" si="101"/>
        <v>0</v>
      </c>
      <c r="M86" s="317"/>
      <c r="N86" s="56"/>
      <c r="O86" s="110">
        <f t="shared" si="102"/>
        <v>0</v>
      </c>
      <c r="P86" s="107"/>
    </row>
    <row r="87" spans="1:16" ht="24" x14ac:dyDescent="0.25">
      <c r="A87" s="38">
        <v>2214</v>
      </c>
      <c r="B87" s="53" t="s">
        <v>75</v>
      </c>
      <c r="C87" s="54">
        <f t="shared" si="98"/>
        <v>192</v>
      </c>
      <c r="D87" s="226">
        <v>192</v>
      </c>
      <c r="E87" s="444"/>
      <c r="F87" s="401">
        <f t="shared" si="99"/>
        <v>192</v>
      </c>
      <c r="G87" s="226"/>
      <c r="H87" s="257"/>
      <c r="I87" s="110">
        <f t="shared" si="100"/>
        <v>0</v>
      </c>
      <c r="J87" s="257"/>
      <c r="K87" s="56"/>
      <c r="L87" s="110">
        <f t="shared" si="101"/>
        <v>0</v>
      </c>
      <c r="M87" s="317"/>
      <c r="N87" s="56"/>
      <c r="O87" s="110">
        <f t="shared" si="102"/>
        <v>0</v>
      </c>
      <c r="P87" s="107"/>
    </row>
    <row r="88" spans="1:16" x14ac:dyDescent="0.25">
      <c r="A88" s="38">
        <v>2219</v>
      </c>
      <c r="B88" s="53" t="s">
        <v>76</v>
      </c>
      <c r="C88" s="54">
        <f t="shared" si="98"/>
        <v>35</v>
      </c>
      <c r="D88" s="226">
        <v>35</v>
      </c>
      <c r="E88" s="444"/>
      <c r="F88" s="401">
        <f t="shared" si="99"/>
        <v>35</v>
      </c>
      <c r="G88" s="226"/>
      <c r="H88" s="257"/>
      <c r="I88" s="110">
        <f t="shared" si="100"/>
        <v>0</v>
      </c>
      <c r="J88" s="257"/>
      <c r="K88" s="56"/>
      <c r="L88" s="110">
        <f t="shared" si="101"/>
        <v>0</v>
      </c>
      <c r="M88" s="317"/>
      <c r="N88" s="56"/>
      <c r="O88" s="110">
        <f t="shared" si="102"/>
        <v>0</v>
      </c>
      <c r="P88" s="107"/>
    </row>
    <row r="89" spans="1:16" ht="24" x14ac:dyDescent="0.25">
      <c r="A89" s="108">
        <v>2220</v>
      </c>
      <c r="B89" s="53" t="s">
        <v>77</v>
      </c>
      <c r="C89" s="54">
        <f t="shared" si="98"/>
        <v>23727</v>
      </c>
      <c r="D89" s="227">
        <f>SUM(D90:D94)</f>
        <v>23553</v>
      </c>
      <c r="E89" s="445">
        <f t="shared" ref="E89:F89" si="103">SUM(E90:E94)</f>
        <v>0</v>
      </c>
      <c r="F89" s="401">
        <f t="shared" si="103"/>
        <v>23553</v>
      </c>
      <c r="G89" s="227">
        <f>SUM(G90:G94)</f>
        <v>0</v>
      </c>
      <c r="H89" s="117">
        <f t="shared" ref="H89:I89" si="104">SUM(H90:H94)</f>
        <v>0</v>
      </c>
      <c r="I89" s="110">
        <f t="shared" si="104"/>
        <v>0</v>
      </c>
      <c r="J89" s="117">
        <f>SUM(J90:J94)</f>
        <v>174</v>
      </c>
      <c r="K89" s="109">
        <f t="shared" ref="K89:L89" si="105">SUM(K90:K94)</f>
        <v>0</v>
      </c>
      <c r="L89" s="110">
        <f t="shared" si="105"/>
        <v>174</v>
      </c>
      <c r="M89" s="54">
        <f>SUM(M90:M94)</f>
        <v>0</v>
      </c>
      <c r="N89" s="109">
        <f t="shared" ref="N89:O89" si="106">SUM(N90:N94)</f>
        <v>0</v>
      </c>
      <c r="O89" s="110">
        <f t="shared" si="106"/>
        <v>0</v>
      </c>
      <c r="P89" s="107"/>
    </row>
    <row r="90" spans="1:16" ht="68.25" customHeight="1" x14ac:dyDescent="0.25">
      <c r="A90" s="465">
        <v>2221</v>
      </c>
      <c r="B90" s="528" t="s">
        <v>289</v>
      </c>
      <c r="C90" s="551">
        <f t="shared" si="98"/>
        <v>15349</v>
      </c>
      <c r="D90" s="552">
        <v>15349</v>
      </c>
      <c r="E90" s="601"/>
      <c r="F90" s="585">
        <f t="shared" ref="F90:F94" si="107">D90+E90</f>
        <v>15349</v>
      </c>
      <c r="G90" s="552"/>
      <c r="H90" s="554"/>
      <c r="I90" s="555">
        <f t="shared" ref="I90:I94" si="108">G90+H90</f>
        <v>0</v>
      </c>
      <c r="J90" s="554"/>
      <c r="K90" s="553"/>
      <c r="L90" s="555">
        <f t="shared" ref="L90:L94" si="109">J90+K90</f>
        <v>0</v>
      </c>
      <c r="M90" s="556"/>
      <c r="N90" s="553"/>
      <c r="O90" s="555">
        <f t="shared" ref="O90:O94" si="110">M90+N90</f>
        <v>0</v>
      </c>
      <c r="P90" s="557"/>
    </row>
    <row r="91" spans="1:16" ht="42" customHeight="1" x14ac:dyDescent="0.25">
      <c r="A91" s="465">
        <v>2222</v>
      </c>
      <c r="B91" s="528" t="s">
        <v>78</v>
      </c>
      <c r="C91" s="551">
        <f t="shared" si="98"/>
        <v>2385</v>
      </c>
      <c r="D91" s="552">
        <v>2311</v>
      </c>
      <c r="E91" s="601"/>
      <c r="F91" s="585">
        <f t="shared" si="107"/>
        <v>2311</v>
      </c>
      <c r="G91" s="552"/>
      <c r="H91" s="554"/>
      <c r="I91" s="555">
        <f t="shared" si="108"/>
        <v>0</v>
      </c>
      <c r="J91" s="554">
        <v>74</v>
      </c>
      <c r="K91" s="553"/>
      <c r="L91" s="555">
        <f t="shared" si="109"/>
        <v>74</v>
      </c>
      <c r="M91" s="556"/>
      <c r="N91" s="553"/>
      <c r="O91" s="555">
        <f t="shared" si="110"/>
        <v>0</v>
      </c>
      <c r="P91" s="773"/>
    </row>
    <row r="92" spans="1:16" x14ac:dyDescent="0.25">
      <c r="A92" s="465">
        <v>2223</v>
      </c>
      <c r="B92" s="528" t="s">
        <v>79</v>
      </c>
      <c r="C92" s="551">
        <f t="shared" si="98"/>
        <v>5168</v>
      </c>
      <c r="D92" s="552">
        <v>5168</v>
      </c>
      <c r="E92" s="601"/>
      <c r="F92" s="585">
        <f t="shared" si="107"/>
        <v>5168</v>
      </c>
      <c r="G92" s="552"/>
      <c r="H92" s="554"/>
      <c r="I92" s="555">
        <f t="shared" si="108"/>
        <v>0</v>
      </c>
      <c r="J92" s="554"/>
      <c r="K92" s="553"/>
      <c r="L92" s="555">
        <f t="shared" si="109"/>
        <v>0</v>
      </c>
      <c r="M92" s="556"/>
      <c r="N92" s="553"/>
      <c r="O92" s="555">
        <f t="shared" si="110"/>
        <v>0</v>
      </c>
      <c r="P92" s="772"/>
    </row>
    <row r="93" spans="1:16" ht="48" x14ac:dyDescent="0.25">
      <c r="A93" s="465">
        <v>2224</v>
      </c>
      <c r="B93" s="528" t="s">
        <v>299</v>
      </c>
      <c r="C93" s="551">
        <f t="shared" si="98"/>
        <v>825</v>
      </c>
      <c r="D93" s="552">
        <v>725</v>
      </c>
      <c r="E93" s="601"/>
      <c r="F93" s="585">
        <f t="shared" si="107"/>
        <v>725</v>
      </c>
      <c r="G93" s="552"/>
      <c r="H93" s="554"/>
      <c r="I93" s="555">
        <f t="shared" si="108"/>
        <v>0</v>
      </c>
      <c r="J93" s="554">
        <v>100</v>
      </c>
      <c r="K93" s="553"/>
      <c r="L93" s="555">
        <f t="shared" si="109"/>
        <v>100</v>
      </c>
      <c r="M93" s="556"/>
      <c r="N93" s="553"/>
      <c r="O93" s="555">
        <f t="shared" si="110"/>
        <v>0</v>
      </c>
      <c r="P93" s="773"/>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x14ac:dyDescent="0.25">
      <c r="A95" s="108">
        <v>2230</v>
      </c>
      <c r="B95" s="53" t="s">
        <v>81</v>
      </c>
      <c r="C95" s="54">
        <f t="shared" si="98"/>
        <v>1039</v>
      </c>
      <c r="D95" s="227">
        <f>SUM(D96:D102)</f>
        <v>1023</v>
      </c>
      <c r="E95" s="445">
        <f t="shared" ref="E95:F95" si="111">SUM(E96:E102)</f>
        <v>16</v>
      </c>
      <c r="F95" s="401">
        <f t="shared" si="111"/>
        <v>1039</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119.25" customHeight="1" x14ac:dyDescent="0.25">
      <c r="A102" s="38">
        <v>2239</v>
      </c>
      <c r="B102" s="53" t="s">
        <v>88</v>
      </c>
      <c r="C102" s="54">
        <f t="shared" si="98"/>
        <v>1039</v>
      </c>
      <c r="D102" s="226">
        <v>1023</v>
      </c>
      <c r="E102" s="444">
        <v>16</v>
      </c>
      <c r="F102" s="401">
        <f t="shared" si="115"/>
        <v>1039</v>
      </c>
      <c r="G102" s="226"/>
      <c r="H102" s="257"/>
      <c r="I102" s="110">
        <f t="shared" si="116"/>
        <v>0</v>
      </c>
      <c r="J102" s="257"/>
      <c r="K102" s="56"/>
      <c r="L102" s="110">
        <f t="shared" si="117"/>
        <v>0</v>
      </c>
      <c r="M102" s="317"/>
      <c r="N102" s="56"/>
      <c r="O102" s="110">
        <f t="shared" si="118"/>
        <v>0</v>
      </c>
      <c r="P102" s="361" t="s">
        <v>889</v>
      </c>
    </row>
    <row r="103" spans="1:16" ht="36" x14ac:dyDescent="0.25">
      <c r="A103" s="108">
        <v>2240</v>
      </c>
      <c r="B103" s="53" t="s">
        <v>89</v>
      </c>
      <c r="C103" s="54">
        <f t="shared" si="98"/>
        <v>2610.8000000000002</v>
      </c>
      <c r="D103" s="227">
        <f>SUM(D104:D111)</f>
        <v>2534</v>
      </c>
      <c r="E103" s="445">
        <f t="shared" ref="E103:F103" si="119">SUM(E104:E111)</f>
        <v>76.8</v>
      </c>
      <c r="F103" s="401">
        <f t="shared" si="119"/>
        <v>2610.8000000000002</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x14ac:dyDescent="0.25">
      <c r="A106" s="38">
        <v>2243</v>
      </c>
      <c r="B106" s="53" t="s">
        <v>92</v>
      </c>
      <c r="C106" s="54">
        <f t="shared" si="98"/>
        <v>120</v>
      </c>
      <c r="D106" s="226">
        <v>120</v>
      </c>
      <c r="E106" s="444"/>
      <c r="F106" s="401">
        <f t="shared" si="123"/>
        <v>120</v>
      </c>
      <c r="G106" s="226"/>
      <c r="H106" s="257"/>
      <c r="I106" s="110">
        <f t="shared" si="124"/>
        <v>0</v>
      </c>
      <c r="J106" s="257"/>
      <c r="K106" s="56"/>
      <c r="L106" s="110">
        <f t="shared" si="125"/>
        <v>0</v>
      </c>
      <c r="M106" s="317"/>
      <c r="N106" s="56"/>
      <c r="O106" s="110">
        <f t="shared" si="126"/>
        <v>0</v>
      </c>
      <c r="P106" s="107"/>
    </row>
    <row r="107" spans="1:16" x14ac:dyDescent="0.25">
      <c r="A107" s="38">
        <v>2244</v>
      </c>
      <c r="B107" s="53" t="s">
        <v>93</v>
      </c>
      <c r="C107" s="54">
        <f t="shared" si="98"/>
        <v>1046</v>
      </c>
      <c r="D107" s="226">
        <v>1046</v>
      </c>
      <c r="E107" s="444"/>
      <c r="F107" s="401">
        <f t="shared" si="123"/>
        <v>1046</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106.5" customHeight="1" x14ac:dyDescent="0.25">
      <c r="A111" s="38">
        <v>2249</v>
      </c>
      <c r="B111" s="53" t="s">
        <v>96</v>
      </c>
      <c r="C111" s="54">
        <f t="shared" si="98"/>
        <v>1444.8</v>
      </c>
      <c r="D111" s="226">
        <v>1368</v>
      </c>
      <c r="E111" s="444">
        <v>76.8</v>
      </c>
      <c r="F111" s="401">
        <f t="shared" si="123"/>
        <v>1444.8</v>
      </c>
      <c r="G111" s="226"/>
      <c r="H111" s="257"/>
      <c r="I111" s="110">
        <f t="shared" si="124"/>
        <v>0</v>
      </c>
      <c r="J111" s="257"/>
      <c r="K111" s="56"/>
      <c r="L111" s="110">
        <f t="shared" si="125"/>
        <v>0</v>
      </c>
      <c r="M111" s="317"/>
      <c r="N111" s="56"/>
      <c r="O111" s="110">
        <f t="shared" si="126"/>
        <v>0</v>
      </c>
      <c r="P111" s="361" t="s">
        <v>890</v>
      </c>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52</v>
      </c>
      <c r="D116" s="227">
        <f>SUM(D117:D121)</f>
        <v>52</v>
      </c>
      <c r="E116" s="445">
        <f t="shared" ref="E116:F116" si="135">SUM(E117:E121)</f>
        <v>0</v>
      </c>
      <c r="F116" s="401">
        <f t="shared" si="135"/>
        <v>52</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t="72.75" customHeight="1" x14ac:dyDescent="0.25">
      <c r="A121" s="465">
        <v>2269</v>
      </c>
      <c r="B121" s="528" t="s">
        <v>106</v>
      </c>
      <c r="C121" s="551">
        <f t="shared" si="98"/>
        <v>52</v>
      </c>
      <c r="D121" s="552">
        <v>52</v>
      </c>
      <c r="E121" s="601"/>
      <c r="F121" s="585">
        <f t="shared" si="139"/>
        <v>52</v>
      </c>
      <c r="G121" s="552"/>
      <c r="H121" s="554"/>
      <c r="I121" s="555">
        <f t="shared" si="140"/>
        <v>0</v>
      </c>
      <c r="J121" s="554"/>
      <c r="K121" s="553"/>
      <c r="L121" s="555">
        <f t="shared" si="141"/>
        <v>0</v>
      </c>
      <c r="M121" s="556"/>
      <c r="N121" s="553"/>
      <c r="O121" s="555">
        <f t="shared" si="142"/>
        <v>0</v>
      </c>
      <c r="P121" s="557"/>
    </row>
    <row r="122" spans="1:16" x14ac:dyDescent="0.25">
      <c r="A122" s="108">
        <v>2270</v>
      </c>
      <c r="B122" s="53" t="s">
        <v>107</v>
      </c>
      <c r="C122" s="54">
        <f t="shared" si="98"/>
        <v>10</v>
      </c>
      <c r="D122" s="227">
        <f>SUM(D123:D127)</f>
        <v>10</v>
      </c>
      <c r="E122" s="445">
        <f t="shared" ref="E122:F122" si="143">SUM(E123:E127)</f>
        <v>0</v>
      </c>
      <c r="F122" s="401">
        <f t="shared" si="143"/>
        <v>10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10</v>
      </c>
      <c r="D127" s="226">
        <v>10</v>
      </c>
      <c r="E127" s="444"/>
      <c r="F127" s="401">
        <f t="shared" si="147"/>
        <v>10</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5200</v>
      </c>
      <c r="D130" s="224">
        <f>SUM(D131,D136,D140,D141,D144,D151,D159,D160,D163)</f>
        <v>2700</v>
      </c>
      <c r="E130" s="439">
        <f t="shared" ref="E130:F130" si="152">SUM(E131,E136,E140,E141,E144,E151,E159,E160,E163)</f>
        <v>2147</v>
      </c>
      <c r="F130" s="406">
        <f t="shared" si="152"/>
        <v>4847</v>
      </c>
      <c r="G130" s="224">
        <f>SUM(G131,G136,G140,G141,G144,G151,G159,G160,G163)</f>
        <v>353</v>
      </c>
      <c r="H130" s="102">
        <f t="shared" ref="H130:I130" si="153">SUM(H131,H136,H140,H141,H144,H151,H159,H160,H163)</f>
        <v>0</v>
      </c>
      <c r="I130" s="113">
        <f t="shared" si="153"/>
        <v>353</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1917</v>
      </c>
      <c r="D131" s="229">
        <f t="shared" ref="D131:O131" si="156">SUM(D132:D135)</f>
        <v>393</v>
      </c>
      <c r="E131" s="447">
        <f t="shared" si="156"/>
        <v>1524</v>
      </c>
      <c r="F131" s="443">
        <f t="shared" si="156"/>
        <v>1917</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x14ac:dyDescent="0.25">
      <c r="A132" s="38">
        <v>2311</v>
      </c>
      <c r="B132" s="53" t="s">
        <v>115</v>
      </c>
      <c r="C132" s="54">
        <f t="shared" si="98"/>
        <v>393</v>
      </c>
      <c r="D132" s="226">
        <v>393</v>
      </c>
      <c r="E132" s="444"/>
      <c r="F132" s="401">
        <f t="shared" ref="F132:F135" si="157">D132+E132</f>
        <v>393</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t="67.5" customHeight="1" x14ac:dyDescent="0.25">
      <c r="A133" s="38">
        <v>2312</v>
      </c>
      <c r="B133" s="53" t="s">
        <v>116</v>
      </c>
      <c r="C133" s="54">
        <f t="shared" si="98"/>
        <v>1524</v>
      </c>
      <c r="D133" s="226"/>
      <c r="E133" s="444">
        <v>1524</v>
      </c>
      <c r="F133" s="401">
        <f t="shared" si="157"/>
        <v>1524</v>
      </c>
      <c r="G133" s="226"/>
      <c r="H133" s="257"/>
      <c r="I133" s="110">
        <f t="shared" si="158"/>
        <v>0</v>
      </c>
      <c r="J133" s="257"/>
      <c r="K133" s="56"/>
      <c r="L133" s="110">
        <f t="shared" si="159"/>
        <v>0</v>
      </c>
      <c r="M133" s="317"/>
      <c r="N133" s="56"/>
      <c r="O133" s="110">
        <f t="shared" si="160"/>
        <v>0</v>
      </c>
      <c r="P133" s="361" t="s">
        <v>891</v>
      </c>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x14ac:dyDescent="0.25">
      <c r="A136" s="108">
        <v>2320</v>
      </c>
      <c r="B136" s="53" t="s">
        <v>118</v>
      </c>
      <c r="C136" s="54">
        <f t="shared" si="98"/>
        <v>47</v>
      </c>
      <c r="D136" s="227">
        <f>SUM(D137:D139)</f>
        <v>47</v>
      </c>
      <c r="E136" s="445">
        <f t="shared" ref="E136:F136" si="161">SUM(E137:E139)</f>
        <v>0</v>
      </c>
      <c r="F136" s="401">
        <f t="shared" si="161"/>
        <v>47</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x14ac:dyDescent="0.25">
      <c r="A138" s="38">
        <v>2322</v>
      </c>
      <c r="B138" s="53" t="s">
        <v>120</v>
      </c>
      <c r="C138" s="54">
        <f t="shared" si="98"/>
        <v>47</v>
      </c>
      <c r="D138" s="226">
        <v>47</v>
      </c>
      <c r="E138" s="444"/>
      <c r="F138" s="401">
        <f t="shared" si="165"/>
        <v>47</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70</v>
      </c>
      <c r="D141" s="227">
        <f>SUM(D142:D143)</f>
        <v>70</v>
      </c>
      <c r="E141" s="445">
        <f t="shared" ref="E141:F141" si="169">SUM(E142:E143)</f>
        <v>0</v>
      </c>
      <c r="F141" s="401">
        <f t="shared" si="169"/>
        <v>70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70</v>
      </c>
      <c r="D142" s="226">
        <v>70</v>
      </c>
      <c r="E142" s="444"/>
      <c r="F142" s="401">
        <f t="shared" ref="F142:F143" si="173">D142+E142</f>
        <v>70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1601</v>
      </c>
      <c r="D144" s="128">
        <f>SUM(D145:D150)</f>
        <v>1520</v>
      </c>
      <c r="E144" s="440">
        <f t="shared" ref="E144:F144" si="177">SUM(E145:E150)</f>
        <v>81</v>
      </c>
      <c r="F144" s="441">
        <f t="shared" si="177"/>
        <v>1601</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x14ac:dyDescent="0.25">
      <c r="A145" s="33">
        <v>2351</v>
      </c>
      <c r="B145" s="48" t="s">
        <v>126</v>
      </c>
      <c r="C145" s="49">
        <f t="shared" si="98"/>
        <v>200</v>
      </c>
      <c r="D145" s="225">
        <v>200</v>
      </c>
      <c r="E145" s="442"/>
      <c r="F145" s="443">
        <f t="shared" ref="F145:F150" si="181">D145+E145</f>
        <v>200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t="63.75" customHeight="1" x14ac:dyDescent="0.25">
      <c r="A146" s="38">
        <v>2352</v>
      </c>
      <c r="B146" s="53" t="s">
        <v>127</v>
      </c>
      <c r="C146" s="54">
        <f t="shared" si="98"/>
        <v>1401</v>
      </c>
      <c r="D146" s="226">
        <v>1320</v>
      </c>
      <c r="E146" s="444">
        <v>81</v>
      </c>
      <c r="F146" s="401">
        <f t="shared" si="181"/>
        <v>1401</v>
      </c>
      <c r="G146" s="226"/>
      <c r="H146" s="257"/>
      <c r="I146" s="110">
        <f t="shared" si="182"/>
        <v>0</v>
      </c>
      <c r="J146" s="257"/>
      <c r="K146" s="56"/>
      <c r="L146" s="110">
        <f t="shared" si="183"/>
        <v>0</v>
      </c>
      <c r="M146" s="317"/>
      <c r="N146" s="56"/>
      <c r="O146" s="110">
        <f t="shared" si="184"/>
        <v>0</v>
      </c>
      <c r="P146" s="361" t="s">
        <v>892</v>
      </c>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59</v>
      </c>
      <c r="D151" s="227">
        <f>SUM(D152:D158)</f>
        <v>0</v>
      </c>
      <c r="E151" s="445">
        <f t="shared" ref="E151:F151" si="186">SUM(E152:E158)</f>
        <v>59</v>
      </c>
      <c r="F151" s="401">
        <f t="shared" si="186"/>
        <v>59</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t="78.75" customHeight="1" x14ac:dyDescent="0.25">
      <c r="A152" s="37">
        <v>2361</v>
      </c>
      <c r="B152" s="53" t="s">
        <v>133</v>
      </c>
      <c r="C152" s="54">
        <f t="shared" si="185"/>
        <v>59</v>
      </c>
      <c r="D152" s="226"/>
      <c r="E152" s="444">
        <v>59</v>
      </c>
      <c r="F152" s="401">
        <f t="shared" ref="F152:F159" si="190">D152+E152</f>
        <v>59</v>
      </c>
      <c r="G152" s="226"/>
      <c r="H152" s="257"/>
      <c r="I152" s="110">
        <f t="shared" ref="I152:I159" si="191">G152+H152</f>
        <v>0</v>
      </c>
      <c r="J152" s="257"/>
      <c r="K152" s="56"/>
      <c r="L152" s="110">
        <f t="shared" ref="L152:L159" si="192">J152+K152</f>
        <v>0</v>
      </c>
      <c r="M152" s="317"/>
      <c r="N152" s="56"/>
      <c r="O152" s="110">
        <f t="shared" ref="O152:O159" si="193">M152+N152</f>
        <v>0</v>
      </c>
      <c r="P152" s="361" t="s">
        <v>893</v>
      </c>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t="65.25" customHeight="1" x14ac:dyDescent="0.25">
      <c r="A159" s="103">
        <v>2370</v>
      </c>
      <c r="B159" s="74" t="s">
        <v>140</v>
      </c>
      <c r="C159" s="80">
        <f t="shared" si="185"/>
        <v>1506</v>
      </c>
      <c r="D159" s="228">
        <v>670</v>
      </c>
      <c r="E159" s="446">
        <v>483</v>
      </c>
      <c r="F159" s="441">
        <f t="shared" si="190"/>
        <v>1153</v>
      </c>
      <c r="G159" s="228">
        <v>353</v>
      </c>
      <c r="H159" s="258"/>
      <c r="I159" s="105">
        <f t="shared" si="191"/>
        <v>353</v>
      </c>
      <c r="J159" s="258"/>
      <c r="K159" s="111"/>
      <c r="L159" s="105">
        <f t="shared" si="192"/>
        <v>0</v>
      </c>
      <c r="M159" s="318"/>
      <c r="N159" s="111"/>
      <c r="O159" s="105">
        <f t="shared" si="193"/>
        <v>0</v>
      </c>
      <c r="P159" s="382" t="s">
        <v>894</v>
      </c>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4149</v>
      </c>
      <c r="D194" s="222">
        <f>SUM(D195,D230,D269)</f>
        <v>3100</v>
      </c>
      <c r="E194" s="435">
        <f t="shared" ref="E194:F194" si="251">SUM(E195,E230,E269)</f>
        <v>899</v>
      </c>
      <c r="F194" s="436">
        <f t="shared" si="251"/>
        <v>3999</v>
      </c>
      <c r="G194" s="222">
        <f>SUM(G195,G230,G269)</f>
        <v>150</v>
      </c>
      <c r="H194" s="254">
        <f t="shared" ref="H194:I194" si="252">SUM(H195,H230,H269)</f>
        <v>0</v>
      </c>
      <c r="I194" s="96">
        <f t="shared" si="252"/>
        <v>150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4149</v>
      </c>
      <c r="D195" s="223">
        <f>D196+D204</f>
        <v>3100</v>
      </c>
      <c r="E195" s="437">
        <f t="shared" ref="E195:F195" si="255">E196+E204</f>
        <v>899</v>
      </c>
      <c r="F195" s="438">
        <f t="shared" si="255"/>
        <v>3999</v>
      </c>
      <c r="G195" s="223">
        <f>G196+G204</f>
        <v>150</v>
      </c>
      <c r="H195" s="255">
        <f t="shared" ref="H195:I195" si="256">H196+H204</f>
        <v>0</v>
      </c>
      <c r="I195" s="100">
        <f t="shared" si="256"/>
        <v>150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4149</v>
      </c>
      <c r="D204" s="224">
        <f>D205+D215+D216+D225+D226+D227+D229</f>
        <v>3100</v>
      </c>
      <c r="E204" s="439">
        <f t="shared" ref="E204:F204" si="271">E205+E215+E216+E225+E226+E227+E229</f>
        <v>899</v>
      </c>
      <c r="F204" s="406">
        <f t="shared" si="271"/>
        <v>3999</v>
      </c>
      <c r="G204" s="224">
        <f>G205+G215+G216+G225+G226+G227+G229</f>
        <v>150</v>
      </c>
      <c r="H204" s="102">
        <f t="shared" ref="H204:I204" si="272">H205+H215+H216+H225+H226+H227+H229</f>
        <v>0</v>
      </c>
      <c r="I204" s="113">
        <f t="shared" si="272"/>
        <v>150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4149</v>
      </c>
      <c r="D216" s="227">
        <f>SUM(D217:D224)</f>
        <v>3100</v>
      </c>
      <c r="E216" s="445">
        <f t="shared" ref="E216:F216" si="284">SUM(E217:E224)</f>
        <v>899</v>
      </c>
      <c r="F216" s="401">
        <f t="shared" si="284"/>
        <v>3999</v>
      </c>
      <c r="G216" s="227">
        <f>SUM(G217:G224)</f>
        <v>150</v>
      </c>
      <c r="H216" s="117">
        <f t="shared" ref="H216:I216" si="285">SUM(H217:H224)</f>
        <v>0</v>
      </c>
      <c r="I216" s="110">
        <f t="shared" si="285"/>
        <v>150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t="135" customHeight="1" x14ac:dyDescent="0.25">
      <c r="A218" s="38">
        <v>5232</v>
      </c>
      <c r="B218" s="53" t="s">
        <v>198</v>
      </c>
      <c r="C218" s="54">
        <f t="shared" si="283"/>
        <v>3399</v>
      </c>
      <c r="D218" s="226">
        <v>2500</v>
      </c>
      <c r="E218" s="444">
        <v>899</v>
      </c>
      <c r="F218" s="401">
        <f t="shared" si="288"/>
        <v>3399</v>
      </c>
      <c r="G218" s="226"/>
      <c r="H218" s="257"/>
      <c r="I218" s="110">
        <f t="shared" si="289"/>
        <v>0</v>
      </c>
      <c r="J218" s="257"/>
      <c r="K218" s="56"/>
      <c r="L218" s="110">
        <f t="shared" si="290"/>
        <v>0</v>
      </c>
      <c r="M218" s="317"/>
      <c r="N218" s="56"/>
      <c r="O218" s="110">
        <f t="shared" si="291"/>
        <v>0</v>
      </c>
      <c r="P218" s="361" t="s">
        <v>895</v>
      </c>
    </row>
    <row r="219" spans="1:16" x14ac:dyDescent="0.25">
      <c r="A219" s="38">
        <v>5233</v>
      </c>
      <c r="B219" s="53" t="s">
        <v>199</v>
      </c>
      <c r="C219" s="54">
        <f t="shared" si="283"/>
        <v>150</v>
      </c>
      <c r="D219" s="226"/>
      <c r="E219" s="444"/>
      <c r="F219" s="401">
        <f t="shared" si="288"/>
        <v>0</v>
      </c>
      <c r="G219" s="226">
        <v>150</v>
      </c>
      <c r="H219" s="257"/>
      <c r="I219" s="110">
        <f t="shared" si="289"/>
        <v>150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x14ac:dyDescent="0.25">
      <c r="A223" s="38">
        <v>5238</v>
      </c>
      <c r="B223" s="53" t="s">
        <v>203</v>
      </c>
      <c r="C223" s="54">
        <f t="shared" si="283"/>
        <v>600</v>
      </c>
      <c r="D223" s="226">
        <v>600</v>
      </c>
      <c r="E223" s="444"/>
      <c r="F223" s="401">
        <f t="shared" si="288"/>
        <v>600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414896.8</v>
      </c>
      <c r="D286" s="236">
        <f t="shared" ref="D286:O286" si="382">SUM(D283,D269,D230,D195,D187,D173,D75,D53)</f>
        <v>385494</v>
      </c>
      <c r="E286" s="457">
        <f t="shared" si="382"/>
        <v>8116.8</v>
      </c>
      <c r="F286" s="458">
        <f t="shared" si="382"/>
        <v>393610.8</v>
      </c>
      <c r="G286" s="236">
        <f t="shared" si="382"/>
        <v>21112</v>
      </c>
      <c r="H286" s="172">
        <f t="shared" si="382"/>
        <v>0</v>
      </c>
      <c r="I286" s="289">
        <f t="shared" si="382"/>
        <v>21112</v>
      </c>
      <c r="J286" s="172">
        <f t="shared" si="382"/>
        <v>174</v>
      </c>
      <c r="K286" s="171">
        <f t="shared" si="382"/>
        <v>0</v>
      </c>
      <c r="L286" s="289">
        <f t="shared" si="382"/>
        <v>174</v>
      </c>
      <c r="M286" s="306">
        <f t="shared" si="382"/>
        <v>0</v>
      </c>
      <c r="N286" s="171">
        <f t="shared" si="382"/>
        <v>0</v>
      </c>
      <c r="O286" s="289">
        <f t="shared" si="382"/>
        <v>0</v>
      </c>
      <c r="P286" s="344"/>
    </row>
    <row r="287" spans="1:16" s="21" customFormat="1" ht="13.5" thickTop="1" thickBot="1" x14ac:dyDescent="0.3">
      <c r="A287" s="1144" t="s">
        <v>262</v>
      </c>
      <c r="B287" s="1145"/>
      <c r="C287" s="179">
        <f t="shared" si="368"/>
        <v>-173.79999999998836</v>
      </c>
      <c r="D287" s="237">
        <f>SUM(D24,D25,D41)-D51</f>
        <v>0</v>
      </c>
      <c r="E287" s="459">
        <f t="shared" ref="E287:F287" si="383">SUM(E24,E25,E41)-E51</f>
        <v>0.1999999999998181</v>
      </c>
      <c r="F287" s="460">
        <f t="shared" si="383"/>
        <v>0.20000000001164153</v>
      </c>
      <c r="G287" s="237">
        <f>SUM(G24,G25,G41)-G51</f>
        <v>0</v>
      </c>
      <c r="H287" s="266">
        <f t="shared" ref="H287:I287" si="384">SUM(H24,H25,H41)-H51</f>
        <v>0</v>
      </c>
      <c r="I287" s="290">
        <f t="shared" si="384"/>
        <v>0</v>
      </c>
      <c r="J287" s="266">
        <f>(J26+J43)-J51</f>
        <v>-174</v>
      </c>
      <c r="K287" s="174">
        <f t="shared" ref="K287:L287" si="385">(K26+K43)-K51</f>
        <v>0</v>
      </c>
      <c r="L287" s="290">
        <f t="shared" si="385"/>
        <v>-174</v>
      </c>
      <c r="M287" s="179">
        <f>M45-M51</f>
        <v>0</v>
      </c>
      <c r="N287" s="174">
        <f t="shared" ref="N287:O287" si="386">N45-N51</f>
        <v>0</v>
      </c>
      <c r="O287" s="290">
        <f t="shared" si="386"/>
        <v>0</v>
      </c>
      <c r="P287" s="181"/>
    </row>
    <row r="288" spans="1:16" s="21" customFormat="1" ht="12.75" thickTop="1" x14ac:dyDescent="0.25">
      <c r="A288" s="1134" t="s">
        <v>263</v>
      </c>
      <c r="B288" s="1135"/>
      <c r="C288" s="159">
        <f t="shared" si="368"/>
        <v>174</v>
      </c>
      <c r="D288" s="238">
        <f t="shared" ref="D288:O288" si="387">SUM(D289,D290)-D297+D298</f>
        <v>0</v>
      </c>
      <c r="E288" s="461">
        <f t="shared" si="387"/>
        <v>0</v>
      </c>
      <c r="F288" s="462">
        <f t="shared" si="387"/>
        <v>0</v>
      </c>
      <c r="G288" s="238">
        <f t="shared" si="387"/>
        <v>0</v>
      </c>
      <c r="H288" s="267">
        <f t="shared" si="387"/>
        <v>0</v>
      </c>
      <c r="I288" s="157">
        <f t="shared" si="387"/>
        <v>0</v>
      </c>
      <c r="J288" s="267">
        <f t="shared" si="387"/>
        <v>174</v>
      </c>
      <c r="K288" s="156">
        <f t="shared" si="387"/>
        <v>0</v>
      </c>
      <c r="L288" s="157">
        <f t="shared" si="387"/>
        <v>174</v>
      </c>
      <c r="M288" s="159">
        <f t="shared" si="387"/>
        <v>0</v>
      </c>
      <c r="N288" s="156">
        <f t="shared" si="387"/>
        <v>0</v>
      </c>
      <c r="O288" s="157">
        <f t="shared" si="387"/>
        <v>0</v>
      </c>
      <c r="P288" s="345"/>
    </row>
    <row r="289" spans="1:16" s="21" customFormat="1" ht="12.75" thickBot="1" x14ac:dyDescent="0.3">
      <c r="A289" s="84" t="s">
        <v>264</v>
      </c>
      <c r="B289" s="84" t="s">
        <v>265</v>
      </c>
      <c r="C289" s="85">
        <f t="shared" si="368"/>
        <v>174</v>
      </c>
      <c r="D289" s="220">
        <f t="shared" ref="D289:O289" si="388">D21-D283</f>
        <v>0</v>
      </c>
      <c r="E289" s="431">
        <f t="shared" si="388"/>
        <v>0</v>
      </c>
      <c r="F289" s="432">
        <f t="shared" si="388"/>
        <v>0</v>
      </c>
      <c r="G289" s="220">
        <f t="shared" si="388"/>
        <v>0</v>
      </c>
      <c r="H289" s="252">
        <f t="shared" si="388"/>
        <v>0</v>
      </c>
      <c r="I289" s="87">
        <f t="shared" si="388"/>
        <v>0</v>
      </c>
      <c r="J289" s="252">
        <f t="shared" si="388"/>
        <v>174</v>
      </c>
      <c r="K289" s="86">
        <f t="shared" si="388"/>
        <v>0</v>
      </c>
      <c r="L289" s="87">
        <f t="shared" si="388"/>
        <v>174</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G00RF4D3Thvz3Gm5r709Up9ylWs+UlbwRP3IS9CdYbWnwGsXmfQOT/UZKd7EQ7v7LRi6V9cH8lAMxqk0DC1gZg==" saltValue="nHFv7mU8To9U/lkKpj3qbA==" spinCount="100000" sheet="1" objects="1" scenarios="1" formatCells="0" formatColumns="0" formatRows="0"/>
  <autoFilter ref="A18:P298">
    <filterColumn colId="2">
      <filters blank="1">
        <filter val="1 039"/>
        <filter val="1 046"/>
        <filter val="1 093"/>
        <filter val="1 401"/>
        <filter val="1 425"/>
        <filter val="1 445"/>
        <filter val="1 506"/>
        <filter val="1 524"/>
        <filter val="1 601"/>
        <filter val="1 917"/>
        <filter val="10"/>
        <filter val="120"/>
        <filter val="13 677"/>
        <filter val="15 019"/>
        <filter val="15 349"/>
        <filter val="150"/>
        <filter val="174"/>
        <filter val="-174"/>
        <filter val="180"/>
        <filter val="192"/>
        <filter val="2 385"/>
        <filter val="2 410"/>
        <filter val="2 611"/>
        <filter val="200"/>
        <filter val="22 776"/>
        <filter val="23 727"/>
        <filter val="255 381"/>
        <filter val="26 031"/>
        <filter val="28 165"/>
        <filter val="282 837"/>
        <filter val="3 399"/>
        <filter val="33 545"/>
        <filter val="35"/>
        <filter val="377 203"/>
        <filter val="393"/>
        <filter val="4 149"/>
        <filter val="4 153"/>
        <filter val="4 698"/>
        <filter val="410 748"/>
        <filter val="414 723"/>
        <filter val="414 897"/>
        <filter val="47"/>
        <filter val="499"/>
        <filter val="5 168"/>
        <filter val="5 200"/>
        <filter val="500"/>
        <filter val="52"/>
        <filter val="59"/>
        <filter val="600"/>
        <filter val="7 257"/>
        <filter val="70"/>
        <filter val="71 590"/>
        <filter val="726"/>
        <filter val="825"/>
        <filter val="94 36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2018.gada 14.jūnija saistošajiem noteikumiem Nr.24
(protokols Nr.9, 4.punkts)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U3" sqref="U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913</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358</v>
      </c>
      <c r="D6" s="1122"/>
      <c r="E6" s="1122"/>
      <c r="F6" s="1122"/>
      <c r="G6" s="1122"/>
      <c r="H6" s="1122"/>
      <c r="I6" s="1122"/>
      <c r="J6" s="1122"/>
      <c r="K6" s="1122"/>
      <c r="L6" s="1122"/>
      <c r="M6" s="1122"/>
      <c r="N6" s="1122"/>
      <c r="O6" s="1122"/>
      <c r="P6" s="1123"/>
      <c r="Q6" s="390"/>
    </row>
    <row r="7" spans="1:17" ht="24.75" customHeight="1" x14ac:dyDescent="0.25">
      <c r="A7" s="2" t="s">
        <v>4</v>
      </c>
      <c r="B7" s="3"/>
      <c r="C7" s="1120" t="s">
        <v>914</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52615</v>
      </c>
      <c r="D20" s="208">
        <f>SUM(D21,D24,D25,D41,D43)</f>
        <v>52615</v>
      </c>
      <c r="E20" s="394">
        <f t="shared" ref="E20:F20" si="0">SUM(E21,E24,E25,E41,E43)</f>
        <v>0</v>
      </c>
      <c r="F20" s="395">
        <f t="shared" si="0"/>
        <v>52615</v>
      </c>
      <c r="G20" s="208">
        <f>SUM(G21,G24,G43)</f>
        <v>0</v>
      </c>
      <c r="H20" s="193">
        <f t="shared" ref="H20:I20" si="1">SUM(H21,H24,H43)</f>
        <v>0</v>
      </c>
      <c r="I20" s="395">
        <f t="shared" si="1"/>
        <v>0</v>
      </c>
      <c r="J20" s="242">
        <f>SUM(J21,J26,J43)</f>
        <v>0</v>
      </c>
      <c r="K20" s="394">
        <f t="shared" ref="K20:L20" si="2">SUM(K21,K26,K43)</f>
        <v>0</v>
      </c>
      <c r="L20" s="395">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row>
    <row r="24" spans="1:16" s="21" customFormat="1" ht="25.5" thickTop="1" thickBot="1" x14ac:dyDescent="0.3">
      <c r="A24" s="369">
        <v>19300</v>
      </c>
      <c r="B24" s="369" t="s">
        <v>304</v>
      </c>
      <c r="C24" s="370">
        <f>F24+I24</f>
        <v>52615</v>
      </c>
      <c r="D24" s="371">
        <v>52615</v>
      </c>
      <c r="E24" s="402">
        <f>-975+975</f>
        <v>0</v>
      </c>
      <c r="F24" s="403">
        <f>D24+E24</f>
        <v>52615</v>
      </c>
      <c r="G24" s="371"/>
      <c r="H24" s="596"/>
      <c r="I24" s="403">
        <f>G24+H24</f>
        <v>0</v>
      </c>
      <c r="J24" s="376" t="s">
        <v>23</v>
      </c>
      <c r="K24" s="597" t="s">
        <v>23</v>
      </c>
      <c r="L24" s="603" t="s">
        <v>23</v>
      </c>
      <c r="M24" s="379" t="s">
        <v>23</v>
      </c>
      <c r="N24" s="377" t="s">
        <v>23</v>
      </c>
      <c r="O24" s="380" t="s">
        <v>23</v>
      </c>
      <c r="P24" s="404"/>
    </row>
    <row r="25" spans="1:16"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row>
    <row r="26" spans="1:16"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row>
    <row r="37" spans="1:16"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ht="12.75" thickTop="1"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52615</v>
      </c>
      <c r="D50" s="220">
        <f>SUM(D51,D283)</f>
        <v>52615</v>
      </c>
      <c r="E50" s="431">
        <f t="shared" ref="E50:F50" si="19">SUM(E51,E283)</f>
        <v>0</v>
      </c>
      <c r="F50" s="432">
        <f t="shared" si="19"/>
        <v>52615</v>
      </c>
      <c r="G50" s="220">
        <f>SUM(G51,G283)</f>
        <v>0</v>
      </c>
      <c r="H50" s="177">
        <f t="shared" ref="H50:I50" si="20">SUM(H51,H283)</f>
        <v>0</v>
      </c>
      <c r="I50" s="432">
        <f t="shared" si="20"/>
        <v>0</v>
      </c>
      <c r="J50" s="252">
        <f>SUM(J51,J283)</f>
        <v>0</v>
      </c>
      <c r="K50" s="431">
        <f t="shared" ref="K50:L50" si="21">SUM(K51,K283)</f>
        <v>0</v>
      </c>
      <c r="L50" s="432">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52615</v>
      </c>
      <c r="D51" s="221">
        <f>SUM(D52,D194)</f>
        <v>52615</v>
      </c>
      <c r="E51" s="433">
        <f t="shared" ref="E51:F51" si="23">SUM(E52,E194)</f>
        <v>0</v>
      </c>
      <c r="F51" s="434">
        <f t="shared" si="23"/>
        <v>52615</v>
      </c>
      <c r="G51" s="221">
        <f>SUM(G52,G194)</f>
        <v>0</v>
      </c>
      <c r="H51" s="201">
        <f t="shared" ref="H51:I51" si="24">SUM(H52,H194)</f>
        <v>0</v>
      </c>
      <c r="I51" s="434">
        <f t="shared" si="24"/>
        <v>0</v>
      </c>
      <c r="J51" s="253">
        <f>SUM(J52,J194)</f>
        <v>0</v>
      </c>
      <c r="K51" s="433">
        <f t="shared" ref="K51:L51" si="25">SUM(K52,K194)</f>
        <v>0</v>
      </c>
      <c r="L51" s="434">
        <f t="shared" si="25"/>
        <v>0</v>
      </c>
      <c r="M51" s="90">
        <f>SUM(M52,M194)</f>
        <v>0</v>
      </c>
      <c r="N51" s="91">
        <f t="shared" ref="N51:O51" si="26">SUM(N52,N194)</f>
        <v>0</v>
      </c>
      <c r="O51" s="92">
        <f t="shared" si="26"/>
        <v>0</v>
      </c>
      <c r="P51" s="337"/>
    </row>
    <row r="52" spans="1:16" s="21" customFormat="1" ht="24" x14ac:dyDescent="0.25">
      <c r="A52" s="93"/>
      <c r="B52" s="16" t="s">
        <v>46</v>
      </c>
      <c r="C52" s="94">
        <f t="shared" si="4"/>
        <v>52615</v>
      </c>
      <c r="D52" s="222">
        <f>SUM(D53,D75,D173,D187)</f>
        <v>52615</v>
      </c>
      <c r="E52" s="435">
        <f t="shared" ref="E52:F52" si="27">SUM(E53,E75,E173,E187)</f>
        <v>0</v>
      </c>
      <c r="F52" s="436">
        <f t="shared" si="27"/>
        <v>52615</v>
      </c>
      <c r="G52" s="222">
        <f>SUM(G53,G75,G173,G187)</f>
        <v>0</v>
      </c>
      <c r="H52" s="202">
        <f t="shared" ref="H52:I52" si="28">SUM(H53,H75,H173,H187)</f>
        <v>0</v>
      </c>
      <c r="I52" s="436">
        <f t="shared" si="28"/>
        <v>0</v>
      </c>
      <c r="J52" s="254">
        <f>SUM(J53,J75,J173,J187)</f>
        <v>0</v>
      </c>
      <c r="K52" s="435">
        <f t="shared" ref="K52:L52" si="29">SUM(K53,K75,K173,K187)</f>
        <v>0</v>
      </c>
      <c r="L52" s="436">
        <f t="shared" si="29"/>
        <v>0</v>
      </c>
      <c r="M52" s="94">
        <f>SUM(M53,M75,M173,M187)</f>
        <v>0</v>
      </c>
      <c r="N52" s="95">
        <f t="shared" ref="N52:O52" si="30">SUM(N53,N75,N173,N187)</f>
        <v>0</v>
      </c>
      <c r="O52" s="96">
        <f t="shared" si="30"/>
        <v>0</v>
      </c>
      <c r="P52" s="338"/>
    </row>
    <row r="53" spans="1:16" s="21" customFormat="1" x14ac:dyDescent="0.25">
      <c r="A53" s="97">
        <v>1000</v>
      </c>
      <c r="B53" s="97" t="s">
        <v>47</v>
      </c>
      <c r="C53" s="98">
        <f t="shared" si="4"/>
        <v>1000</v>
      </c>
      <c r="D53" s="223">
        <f>SUM(D54,D67)</f>
        <v>1000</v>
      </c>
      <c r="E53" s="437">
        <f t="shared" ref="E53:F53" si="31">SUM(E54,E67)</f>
        <v>0</v>
      </c>
      <c r="F53" s="438">
        <f t="shared" si="31"/>
        <v>1000</v>
      </c>
      <c r="G53" s="223">
        <f>SUM(G54,G67)</f>
        <v>0</v>
      </c>
      <c r="H53" s="134">
        <f t="shared" ref="H53:I53" si="32">SUM(H54,H67)</f>
        <v>0</v>
      </c>
      <c r="I53" s="438">
        <f t="shared" si="32"/>
        <v>0</v>
      </c>
      <c r="J53" s="255">
        <f>SUM(J54,J67)</f>
        <v>0</v>
      </c>
      <c r="K53" s="437">
        <f t="shared" ref="K53:L53" si="33">SUM(K54,K67)</f>
        <v>0</v>
      </c>
      <c r="L53" s="438">
        <f t="shared" si="33"/>
        <v>0</v>
      </c>
      <c r="M53" s="98">
        <f>SUM(M54,M67)</f>
        <v>0</v>
      </c>
      <c r="N53" s="99">
        <f t="shared" ref="N53:O53" si="34">SUM(N54,N67)</f>
        <v>0</v>
      </c>
      <c r="O53" s="100">
        <f t="shared" si="34"/>
        <v>0</v>
      </c>
      <c r="P53" s="339"/>
    </row>
    <row r="54" spans="1:16" x14ac:dyDescent="0.25">
      <c r="A54" s="41">
        <v>1100</v>
      </c>
      <c r="B54" s="101" t="s">
        <v>48</v>
      </c>
      <c r="C54" s="42">
        <f t="shared" si="4"/>
        <v>952</v>
      </c>
      <c r="D54" s="224">
        <f>SUM(D55,D58,D66)</f>
        <v>952</v>
      </c>
      <c r="E54" s="439">
        <f t="shared" ref="E54:F54" si="35">SUM(E55,E58,E66)</f>
        <v>0</v>
      </c>
      <c r="F54" s="406">
        <f t="shared" si="35"/>
        <v>952</v>
      </c>
      <c r="G54" s="224">
        <f>SUM(G55,G58,G66)</f>
        <v>0</v>
      </c>
      <c r="H54" s="122">
        <f t="shared" ref="H54:I54" si="36">SUM(H55,H58,H66)</f>
        <v>0</v>
      </c>
      <c r="I54" s="406">
        <f t="shared" si="36"/>
        <v>0</v>
      </c>
      <c r="J54" s="102">
        <f>SUM(J55,J58,J66)</f>
        <v>0</v>
      </c>
      <c r="K54" s="439">
        <f t="shared" ref="K54:L54" si="37">SUM(K55,K58,K66)</f>
        <v>0</v>
      </c>
      <c r="L54" s="406">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v>0</v>
      </c>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hidden="1" customHeight="1" x14ac:dyDescent="0.25">
      <c r="A57" s="38">
        <v>1119</v>
      </c>
      <c r="B57" s="53" t="s">
        <v>51</v>
      </c>
      <c r="C57" s="54">
        <f t="shared" si="4"/>
        <v>0</v>
      </c>
      <c r="D57" s="226">
        <v>0</v>
      </c>
      <c r="E57" s="56"/>
      <c r="F57" s="143">
        <f t="shared" si="43"/>
        <v>0</v>
      </c>
      <c r="G57" s="226"/>
      <c r="H57" s="257"/>
      <c r="I57" s="110">
        <f t="shared" si="44"/>
        <v>0</v>
      </c>
      <c r="J57" s="257"/>
      <c r="K57" s="56"/>
      <c r="L57" s="132">
        <f t="shared" si="45"/>
        <v>0</v>
      </c>
      <c r="M57" s="317"/>
      <c r="N57" s="56"/>
      <c r="O57" s="110">
        <f>M57+N57</f>
        <v>0</v>
      </c>
      <c r="P57" s="107"/>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v>0</v>
      </c>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v>0</v>
      </c>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v>0</v>
      </c>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v>0</v>
      </c>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v>0</v>
      </c>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v>0</v>
      </c>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v>0</v>
      </c>
      <c r="E65" s="56"/>
      <c r="F65" s="143">
        <f t="shared" si="50"/>
        <v>0</v>
      </c>
      <c r="G65" s="226"/>
      <c r="H65" s="257"/>
      <c r="I65" s="110">
        <f t="shared" si="51"/>
        <v>0</v>
      </c>
      <c r="J65" s="257"/>
      <c r="K65" s="56"/>
      <c r="L65" s="132">
        <f t="shared" si="52"/>
        <v>0</v>
      </c>
      <c r="M65" s="317"/>
      <c r="N65" s="56"/>
      <c r="O65" s="110">
        <f t="shared" si="53"/>
        <v>0</v>
      </c>
      <c r="P65" s="107"/>
    </row>
    <row r="66" spans="1:16" ht="36" x14ac:dyDescent="0.25">
      <c r="A66" s="103">
        <v>1150</v>
      </c>
      <c r="B66" s="74" t="s">
        <v>59</v>
      </c>
      <c r="C66" s="80">
        <f>F66+I66+L66+O66</f>
        <v>952</v>
      </c>
      <c r="D66" s="228">
        <v>952</v>
      </c>
      <c r="E66" s="446"/>
      <c r="F66" s="441">
        <f t="shared" si="50"/>
        <v>952</v>
      </c>
      <c r="G66" s="228"/>
      <c r="H66" s="582"/>
      <c r="I66" s="441">
        <f t="shared" si="51"/>
        <v>0</v>
      </c>
      <c r="J66" s="258"/>
      <c r="K66" s="446"/>
      <c r="L66" s="441">
        <f t="shared" si="52"/>
        <v>0</v>
      </c>
      <c r="M66" s="318"/>
      <c r="N66" s="111"/>
      <c r="O66" s="105">
        <f t="shared" si="53"/>
        <v>0</v>
      </c>
      <c r="P66" s="112"/>
    </row>
    <row r="67" spans="1:16" ht="24" x14ac:dyDescent="0.25">
      <c r="A67" s="41">
        <v>1200</v>
      </c>
      <c r="B67" s="101" t="s">
        <v>296</v>
      </c>
      <c r="C67" s="42">
        <f t="shared" si="4"/>
        <v>48</v>
      </c>
      <c r="D67" s="224">
        <f>SUM(D68:D69)</f>
        <v>48</v>
      </c>
      <c r="E67" s="439">
        <f t="shared" ref="E67:F67" si="54">SUM(E68:E69)</f>
        <v>0</v>
      </c>
      <c r="F67" s="406">
        <f t="shared" si="54"/>
        <v>48</v>
      </c>
      <c r="G67" s="224">
        <f>SUM(G68:G69)</f>
        <v>0</v>
      </c>
      <c r="H67" s="122">
        <f t="shared" ref="H67:I67" si="55">SUM(H68:H69)</f>
        <v>0</v>
      </c>
      <c r="I67" s="406">
        <f t="shared" si="55"/>
        <v>0</v>
      </c>
      <c r="J67" s="102">
        <f>SUM(J68:J69)</f>
        <v>0</v>
      </c>
      <c r="K67" s="439">
        <f t="shared" ref="K67:L67" si="56">SUM(K68:K69)</f>
        <v>0</v>
      </c>
      <c r="L67" s="406">
        <f t="shared" si="56"/>
        <v>0</v>
      </c>
      <c r="M67" s="42">
        <f>SUM(M68:M69)</f>
        <v>0</v>
      </c>
      <c r="N67" s="46">
        <f t="shared" ref="N67:O67" si="57">SUM(N68:N69)</f>
        <v>0</v>
      </c>
      <c r="O67" s="113">
        <f t="shared" si="57"/>
        <v>0</v>
      </c>
      <c r="P67" s="119"/>
    </row>
    <row r="68" spans="1:16" ht="24" x14ac:dyDescent="0.25">
      <c r="A68" s="565">
        <v>1210</v>
      </c>
      <c r="B68" s="48" t="s">
        <v>60</v>
      </c>
      <c r="C68" s="49">
        <f t="shared" si="4"/>
        <v>48</v>
      </c>
      <c r="D68" s="225">
        <v>48</v>
      </c>
      <c r="E68" s="442"/>
      <c r="F68" s="443">
        <f>D68+E68</f>
        <v>48</v>
      </c>
      <c r="G68" s="225"/>
      <c r="H68" s="584"/>
      <c r="I68" s="443">
        <f>G68+H68</f>
        <v>0</v>
      </c>
      <c r="J68" s="256"/>
      <c r="K68" s="442"/>
      <c r="L68" s="443">
        <f>J68+K68</f>
        <v>0</v>
      </c>
      <c r="M68" s="316"/>
      <c r="N68" s="51"/>
      <c r="O68" s="116">
        <f>M68+N68</f>
        <v>0</v>
      </c>
      <c r="P68" s="106"/>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v>0</v>
      </c>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row>
    <row r="71" spans="1:16" hidden="1" x14ac:dyDescent="0.25">
      <c r="A71" s="38">
        <v>1223</v>
      </c>
      <c r="B71" s="53" t="s">
        <v>62</v>
      </c>
      <c r="C71" s="54">
        <f t="shared" si="4"/>
        <v>0</v>
      </c>
      <c r="D71" s="226">
        <v>0</v>
      </c>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v>0</v>
      </c>
      <c r="E72" s="56"/>
      <c r="F72" s="143">
        <f t="shared" si="62"/>
        <v>0</v>
      </c>
      <c r="G72" s="226"/>
      <c r="H72" s="257"/>
      <c r="I72" s="110">
        <f t="shared" si="63"/>
        <v>0</v>
      </c>
      <c r="J72" s="257"/>
      <c r="K72" s="56"/>
      <c r="L72" s="132">
        <f t="shared" si="64"/>
        <v>0</v>
      </c>
      <c r="M72" s="317"/>
      <c r="N72" s="56"/>
      <c r="O72" s="110">
        <f t="shared" si="65"/>
        <v>0</v>
      </c>
      <c r="P72" s="107"/>
    </row>
    <row r="73" spans="1:16" ht="36" hidden="1" x14ac:dyDescent="0.25">
      <c r="A73" s="38">
        <v>1227</v>
      </c>
      <c r="B73" s="53" t="s">
        <v>64</v>
      </c>
      <c r="C73" s="54">
        <f t="shared" si="4"/>
        <v>0</v>
      </c>
      <c r="D73" s="226">
        <v>0</v>
      </c>
      <c r="E73" s="56"/>
      <c r="F73" s="143">
        <f t="shared" si="62"/>
        <v>0</v>
      </c>
      <c r="G73" s="226"/>
      <c r="H73" s="257"/>
      <c r="I73" s="110">
        <f t="shared" si="63"/>
        <v>0</v>
      </c>
      <c r="J73" s="257"/>
      <c r="K73" s="56"/>
      <c r="L73" s="132">
        <f t="shared" si="64"/>
        <v>0</v>
      </c>
      <c r="M73" s="317"/>
      <c r="N73" s="56"/>
      <c r="O73" s="110">
        <f t="shared" si="65"/>
        <v>0</v>
      </c>
      <c r="P73" s="107"/>
    </row>
    <row r="74" spans="1:16" ht="48" hidden="1" x14ac:dyDescent="0.25">
      <c r="A74" s="38">
        <v>1228</v>
      </c>
      <c r="B74" s="53" t="s">
        <v>298</v>
      </c>
      <c r="C74" s="54">
        <f t="shared" si="4"/>
        <v>0</v>
      </c>
      <c r="D74" s="226">
        <v>0</v>
      </c>
      <c r="E74" s="56"/>
      <c r="F74" s="143">
        <f t="shared" si="62"/>
        <v>0</v>
      </c>
      <c r="G74" s="226"/>
      <c r="H74" s="257"/>
      <c r="I74" s="110">
        <f t="shared" si="63"/>
        <v>0</v>
      </c>
      <c r="J74" s="257"/>
      <c r="K74" s="56"/>
      <c r="L74" s="132">
        <f t="shared" si="64"/>
        <v>0</v>
      </c>
      <c r="M74" s="317"/>
      <c r="N74" s="56"/>
      <c r="O74" s="110">
        <f t="shared" si="65"/>
        <v>0</v>
      </c>
      <c r="P74" s="107"/>
    </row>
    <row r="75" spans="1:16" x14ac:dyDescent="0.25">
      <c r="A75" s="97">
        <v>2000</v>
      </c>
      <c r="B75" s="97" t="s">
        <v>65</v>
      </c>
      <c r="C75" s="98">
        <f t="shared" si="4"/>
        <v>51615</v>
      </c>
      <c r="D75" s="223">
        <f>SUM(D76,D83,D130,D164,D165,D172)</f>
        <v>51615</v>
      </c>
      <c r="E75" s="437">
        <f t="shared" ref="E75:F75" si="66">SUM(E76,E83,E130,E164,E165,E172)</f>
        <v>0</v>
      </c>
      <c r="F75" s="438">
        <f t="shared" si="66"/>
        <v>51615</v>
      </c>
      <c r="G75" s="223">
        <f>SUM(G76,G83,G130,G164,G165,G172)</f>
        <v>0</v>
      </c>
      <c r="H75" s="134">
        <f t="shared" ref="H75:I75" si="67">SUM(H76,H83,H130,H164,H165,H172)</f>
        <v>0</v>
      </c>
      <c r="I75" s="438">
        <f t="shared" si="67"/>
        <v>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row>
    <row r="76" spans="1:16" ht="24" x14ac:dyDescent="0.25">
      <c r="A76" s="41">
        <v>2100</v>
      </c>
      <c r="B76" s="101" t="s">
        <v>66</v>
      </c>
      <c r="C76" s="42">
        <f t="shared" si="4"/>
        <v>14365</v>
      </c>
      <c r="D76" s="224">
        <f>SUM(D77,D80)</f>
        <v>15340</v>
      </c>
      <c r="E76" s="439">
        <f t="shared" ref="E76:F76" si="70">SUM(E77,E80)</f>
        <v>-975</v>
      </c>
      <c r="F76" s="406">
        <f t="shared" si="70"/>
        <v>14365</v>
      </c>
      <c r="G76" s="224">
        <f>SUM(G77,G80)</f>
        <v>0</v>
      </c>
      <c r="H76" s="122">
        <f t="shared" ref="H76:I76" si="71">SUM(H77,H80)</f>
        <v>0</v>
      </c>
      <c r="I76" s="406">
        <f t="shared" si="71"/>
        <v>0</v>
      </c>
      <c r="J76" s="102">
        <f>SUM(J77,J80)</f>
        <v>0</v>
      </c>
      <c r="K76" s="439">
        <f t="shared" ref="K76:L76" si="72">SUM(K77,K80)</f>
        <v>0</v>
      </c>
      <c r="L76" s="406">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v>0</v>
      </c>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row>
    <row r="79" spans="1:16" ht="24" hidden="1" x14ac:dyDescent="0.25">
      <c r="A79" s="38">
        <v>2112</v>
      </c>
      <c r="B79" s="53" t="s">
        <v>69</v>
      </c>
      <c r="C79" s="54">
        <f t="shared" si="4"/>
        <v>0</v>
      </c>
      <c r="D79" s="226">
        <v>0</v>
      </c>
      <c r="E79" s="56"/>
      <c r="F79" s="143">
        <f t="shared" si="78"/>
        <v>0</v>
      </c>
      <c r="G79" s="226"/>
      <c r="H79" s="257"/>
      <c r="I79" s="110">
        <f t="shared" si="79"/>
        <v>0</v>
      </c>
      <c r="J79" s="257"/>
      <c r="K79" s="56"/>
      <c r="L79" s="132">
        <f t="shared" si="80"/>
        <v>0</v>
      </c>
      <c r="M79" s="317"/>
      <c r="N79" s="56"/>
      <c r="O79" s="110">
        <f t="shared" si="81"/>
        <v>0</v>
      </c>
      <c r="P79" s="107"/>
    </row>
    <row r="80" spans="1:16" ht="24" x14ac:dyDescent="0.25">
      <c r="A80" s="108">
        <v>2120</v>
      </c>
      <c r="B80" s="53" t="s">
        <v>70</v>
      </c>
      <c r="C80" s="54">
        <f t="shared" si="4"/>
        <v>14365</v>
      </c>
      <c r="D80" s="227">
        <f>SUM(D81:D82)</f>
        <v>15340</v>
      </c>
      <c r="E80" s="445">
        <f t="shared" ref="E80:F80" si="82">SUM(E81:E82)</f>
        <v>-975</v>
      </c>
      <c r="F80" s="401">
        <f t="shared" si="82"/>
        <v>14365</v>
      </c>
      <c r="G80" s="227">
        <f>SUM(G81:G82)</f>
        <v>0</v>
      </c>
      <c r="H80" s="132">
        <f t="shared" ref="H80:I80" si="83">SUM(H81:H82)</f>
        <v>0</v>
      </c>
      <c r="I80" s="401">
        <f t="shared" si="83"/>
        <v>0</v>
      </c>
      <c r="J80" s="117">
        <f>SUM(J81:J82)</f>
        <v>0</v>
      </c>
      <c r="K80" s="445">
        <f t="shared" ref="K80:L80" si="84">SUM(K81:K82)</f>
        <v>0</v>
      </c>
      <c r="L80" s="401">
        <f t="shared" si="84"/>
        <v>0</v>
      </c>
      <c r="M80" s="54">
        <f>SUM(M81:M82)</f>
        <v>0</v>
      </c>
      <c r="N80" s="109">
        <f t="shared" ref="N80:O80" si="85">SUM(N81:N82)</f>
        <v>0</v>
      </c>
      <c r="O80" s="110">
        <f t="shared" si="85"/>
        <v>0</v>
      </c>
      <c r="P80" s="107"/>
    </row>
    <row r="81" spans="1:16" x14ac:dyDescent="0.25">
      <c r="A81" s="38">
        <v>2121</v>
      </c>
      <c r="B81" s="53" t="s">
        <v>68</v>
      </c>
      <c r="C81" s="54">
        <f t="shared" si="4"/>
        <v>2900</v>
      </c>
      <c r="D81" s="226">
        <v>2900</v>
      </c>
      <c r="E81" s="444"/>
      <c r="F81" s="401">
        <f t="shared" ref="F81:F82" si="86">D81+E81</f>
        <v>2900</v>
      </c>
      <c r="G81" s="226"/>
      <c r="H81" s="580"/>
      <c r="I81" s="401">
        <f t="shared" ref="I81:I82" si="87">G81+H81</f>
        <v>0</v>
      </c>
      <c r="J81" s="257"/>
      <c r="K81" s="444"/>
      <c r="L81" s="401">
        <f t="shared" ref="L81:L82" si="88">J81+K81</f>
        <v>0</v>
      </c>
      <c r="M81" s="317"/>
      <c r="N81" s="56"/>
      <c r="O81" s="110">
        <f t="shared" ref="O81:O82" si="89">M81+N81</f>
        <v>0</v>
      </c>
      <c r="P81" s="107"/>
    </row>
    <row r="82" spans="1:16" ht="24" x14ac:dyDescent="0.25">
      <c r="A82" s="38">
        <v>2122</v>
      </c>
      <c r="B82" s="53" t="s">
        <v>69</v>
      </c>
      <c r="C82" s="54">
        <f t="shared" si="4"/>
        <v>11465</v>
      </c>
      <c r="D82" s="226">
        <v>12440</v>
      </c>
      <c r="E82" s="444">
        <v>-975</v>
      </c>
      <c r="F82" s="401">
        <f t="shared" si="86"/>
        <v>11465</v>
      </c>
      <c r="G82" s="226"/>
      <c r="H82" s="580"/>
      <c r="I82" s="401">
        <f t="shared" si="87"/>
        <v>0</v>
      </c>
      <c r="J82" s="257"/>
      <c r="K82" s="444"/>
      <c r="L82" s="401">
        <f t="shared" si="88"/>
        <v>0</v>
      </c>
      <c r="M82" s="317"/>
      <c r="N82" s="56"/>
      <c r="O82" s="110">
        <f t="shared" si="89"/>
        <v>0</v>
      </c>
      <c r="P82" s="107"/>
    </row>
    <row r="83" spans="1:16" x14ac:dyDescent="0.25">
      <c r="A83" s="41">
        <v>2200</v>
      </c>
      <c r="B83" s="101" t="s">
        <v>71</v>
      </c>
      <c r="C83" s="42">
        <f t="shared" si="4"/>
        <v>35250</v>
      </c>
      <c r="D83" s="224">
        <f>SUM(D84,D89,D95,D103,D112,D116,D122,D128)</f>
        <v>34275</v>
      </c>
      <c r="E83" s="439">
        <f t="shared" ref="E83:F83" si="90">SUM(E84,E89,E95,E103,E112,E116,E122,E128)</f>
        <v>975</v>
      </c>
      <c r="F83" s="406">
        <f t="shared" si="90"/>
        <v>35250</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v>0</v>
      </c>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hidden="1" x14ac:dyDescent="0.25">
      <c r="A86" s="38">
        <v>2212</v>
      </c>
      <c r="B86" s="53" t="s">
        <v>74</v>
      </c>
      <c r="C86" s="54">
        <f t="shared" si="98"/>
        <v>0</v>
      </c>
      <c r="D86" s="226">
        <v>0</v>
      </c>
      <c r="E86" s="56"/>
      <c r="F86" s="143">
        <f t="shared" si="99"/>
        <v>0</v>
      </c>
      <c r="G86" s="226"/>
      <c r="H86" s="257"/>
      <c r="I86" s="110">
        <f t="shared" si="100"/>
        <v>0</v>
      </c>
      <c r="J86" s="257"/>
      <c r="K86" s="56"/>
      <c r="L86" s="132">
        <f t="shared" si="101"/>
        <v>0</v>
      </c>
      <c r="M86" s="317"/>
      <c r="N86" s="56"/>
      <c r="O86" s="110">
        <f t="shared" si="102"/>
        <v>0</v>
      </c>
      <c r="P86" s="107"/>
    </row>
    <row r="87" spans="1:16" ht="24" hidden="1" x14ac:dyDescent="0.25">
      <c r="A87" s="38">
        <v>2214</v>
      </c>
      <c r="B87" s="53" t="s">
        <v>75</v>
      </c>
      <c r="C87" s="54">
        <f t="shared" si="98"/>
        <v>0</v>
      </c>
      <c r="D87" s="226">
        <v>0</v>
      </c>
      <c r="E87" s="56"/>
      <c r="F87" s="143">
        <f t="shared" si="99"/>
        <v>0</v>
      </c>
      <c r="G87" s="226"/>
      <c r="H87" s="257"/>
      <c r="I87" s="110">
        <f t="shared" si="100"/>
        <v>0</v>
      </c>
      <c r="J87" s="257"/>
      <c r="K87" s="56"/>
      <c r="L87" s="132">
        <f t="shared" si="101"/>
        <v>0</v>
      </c>
      <c r="M87" s="317"/>
      <c r="N87" s="56"/>
      <c r="O87" s="110">
        <f t="shared" si="102"/>
        <v>0</v>
      </c>
      <c r="P87" s="107"/>
    </row>
    <row r="88" spans="1:16" hidden="1" x14ac:dyDescent="0.25">
      <c r="A88" s="38">
        <v>2219</v>
      </c>
      <c r="B88" s="53" t="s">
        <v>76</v>
      </c>
      <c r="C88" s="54">
        <f t="shared" si="98"/>
        <v>0</v>
      </c>
      <c r="D88" s="226">
        <v>0</v>
      </c>
      <c r="E88" s="56"/>
      <c r="F88" s="143">
        <f t="shared" si="99"/>
        <v>0</v>
      </c>
      <c r="G88" s="226"/>
      <c r="H88" s="257"/>
      <c r="I88" s="110">
        <f t="shared" si="100"/>
        <v>0</v>
      </c>
      <c r="J88" s="257"/>
      <c r="K88" s="56"/>
      <c r="L88" s="132">
        <f t="shared" si="101"/>
        <v>0</v>
      </c>
      <c r="M88" s="317"/>
      <c r="N88" s="56"/>
      <c r="O88" s="110">
        <f t="shared" si="102"/>
        <v>0</v>
      </c>
      <c r="P88" s="107"/>
    </row>
    <row r="89" spans="1:16"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v>0</v>
      </c>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row>
    <row r="91" spans="1:16" hidden="1" x14ac:dyDescent="0.25">
      <c r="A91" s="38">
        <v>2222</v>
      </c>
      <c r="B91" s="53" t="s">
        <v>78</v>
      </c>
      <c r="C91" s="54">
        <f t="shared" si="98"/>
        <v>0</v>
      </c>
      <c r="D91" s="226">
        <v>0</v>
      </c>
      <c r="E91" s="56"/>
      <c r="F91" s="143">
        <f t="shared" si="107"/>
        <v>0</v>
      </c>
      <c r="G91" s="226"/>
      <c r="H91" s="257"/>
      <c r="I91" s="110">
        <f t="shared" si="108"/>
        <v>0</v>
      </c>
      <c r="J91" s="257"/>
      <c r="K91" s="56"/>
      <c r="L91" s="132">
        <f t="shared" si="109"/>
        <v>0</v>
      </c>
      <c r="M91" s="317"/>
      <c r="N91" s="56"/>
      <c r="O91" s="110">
        <f t="shared" si="110"/>
        <v>0</v>
      </c>
      <c r="P91" s="107"/>
    </row>
    <row r="92" spans="1:16" hidden="1" x14ac:dyDescent="0.25">
      <c r="A92" s="38">
        <v>2223</v>
      </c>
      <c r="B92" s="53" t="s">
        <v>79</v>
      </c>
      <c r="C92" s="54">
        <f t="shared" si="98"/>
        <v>0</v>
      </c>
      <c r="D92" s="226">
        <v>0</v>
      </c>
      <c r="E92" s="56"/>
      <c r="F92" s="143">
        <f t="shared" si="107"/>
        <v>0</v>
      </c>
      <c r="G92" s="226"/>
      <c r="H92" s="257"/>
      <c r="I92" s="110">
        <f t="shared" si="108"/>
        <v>0</v>
      </c>
      <c r="J92" s="257"/>
      <c r="K92" s="56"/>
      <c r="L92" s="132">
        <f t="shared" si="109"/>
        <v>0</v>
      </c>
      <c r="M92" s="317"/>
      <c r="N92" s="56"/>
      <c r="O92" s="110">
        <f t="shared" si="110"/>
        <v>0</v>
      </c>
      <c r="P92" s="107"/>
    </row>
    <row r="93" spans="1:16" ht="48" hidden="1" x14ac:dyDescent="0.25">
      <c r="A93" s="38">
        <v>2224</v>
      </c>
      <c r="B93" s="53" t="s">
        <v>299</v>
      </c>
      <c r="C93" s="54">
        <f t="shared" si="98"/>
        <v>0</v>
      </c>
      <c r="D93" s="226">
        <v>0</v>
      </c>
      <c r="E93" s="56"/>
      <c r="F93" s="143">
        <f t="shared" si="107"/>
        <v>0</v>
      </c>
      <c r="G93" s="226"/>
      <c r="H93" s="257"/>
      <c r="I93" s="110">
        <f t="shared" si="108"/>
        <v>0</v>
      </c>
      <c r="J93" s="257"/>
      <c r="K93" s="56"/>
      <c r="L93" s="132">
        <f t="shared" si="109"/>
        <v>0</v>
      </c>
      <c r="M93" s="317"/>
      <c r="N93" s="56"/>
      <c r="O93" s="110">
        <f t="shared" si="110"/>
        <v>0</v>
      </c>
      <c r="P93" s="107"/>
    </row>
    <row r="94" spans="1:16" ht="24" hidden="1" x14ac:dyDescent="0.25">
      <c r="A94" s="38">
        <v>2229</v>
      </c>
      <c r="B94" s="53" t="s">
        <v>80</v>
      </c>
      <c r="C94" s="54">
        <f t="shared" si="98"/>
        <v>0</v>
      </c>
      <c r="D94" s="226">
        <v>0</v>
      </c>
      <c r="E94" s="56"/>
      <c r="F94" s="143">
        <f t="shared" si="107"/>
        <v>0</v>
      </c>
      <c r="G94" s="226"/>
      <c r="H94" s="257"/>
      <c r="I94" s="110">
        <f t="shared" si="108"/>
        <v>0</v>
      </c>
      <c r="J94" s="257"/>
      <c r="K94" s="56"/>
      <c r="L94" s="132">
        <f t="shared" si="109"/>
        <v>0</v>
      </c>
      <c r="M94" s="317"/>
      <c r="N94" s="56"/>
      <c r="O94" s="110">
        <f t="shared" si="110"/>
        <v>0</v>
      </c>
      <c r="P94" s="107"/>
    </row>
    <row r="95" spans="1:16" ht="36" x14ac:dyDescent="0.25">
      <c r="A95" s="108">
        <v>2230</v>
      </c>
      <c r="B95" s="53" t="s">
        <v>81</v>
      </c>
      <c r="C95" s="54">
        <f t="shared" si="98"/>
        <v>31000</v>
      </c>
      <c r="D95" s="227">
        <f>SUM(D96:D102)</f>
        <v>31000</v>
      </c>
      <c r="E95" s="445">
        <f t="shared" ref="E95:F95" si="111">SUM(E96:E102)</f>
        <v>0</v>
      </c>
      <c r="F95" s="401">
        <f t="shared" si="111"/>
        <v>31000</v>
      </c>
      <c r="G95" s="227">
        <f>SUM(G96:G102)</f>
        <v>0</v>
      </c>
      <c r="H95" s="132">
        <f t="shared" ref="H95:I95" si="112">SUM(H96:H102)</f>
        <v>0</v>
      </c>
      <c r="I95" s="401">
        <f t="shared" si="112"/>
        <v>0</v>
      </c>
      <c r="J95" s="117">
        <f>SUM(J96:J102)</f>
        <v>0</v>
      </c>
      <c r="K95" s="445">
        <f t="shared" ref="K95:L95" si="113">SUM(K96:K102)</f>
        <v>0</v>
      </c>
      <c r="L95" s="401">
        <f t="shared" si="113"/>
        <v>0</v>
      </c>
      <c r="M95" s="54">
        <f>SUM(M96:M102)</f>
        <v>0</v>
      </c>
      <c r="N95" s="109">
        <f t="shared" ref="N95:O95" si="114">SUM(N96:N102)</f>
        <v>0</v>
      </c>
      <c r="O95" s="110">
        <f t="shared" si="114"/>
        <v>0</v>
      </c>
      <c r="P95" s="107"/>
    </row>
    <row r="96" spans="1:16" ht="24" x14ac:dyDescent="0.25">
      <c r="A96" s="38">
        <v>2231</v>
      </c>
      <c r="B96" s="53" t="s">
        <v>82</v>
      </c>
      <c r="C96" s="54">
        <f t="shared" si="98"/>
        <v>30000</v>
      </c>
      <c r="D96" s="226">
        <v>30000</v>
      </c>
      <c r="E96" s="444"/>
      <c r="F96" s="401">
        <f t="shared" ref="F96:F102" si="115">D96+E96</f>
        <v>30000</v>
      </c>
      <c r="G96" s="226"/>
      <c r="H96" s="580"/>
      <c r="I96" s="401">
        <f t="shared" ref="I96:I102" si="116">G96+H96</f>
        <v>0</v>
      </c>
      <c r="J96" s="257"/>
      <c r="K96" s="444"/>
      <c r="L96" s="401">
        <f t="shared" ref="L96:L102" si="117">J96+K96</f>
        <v>0</v>
      </c>
      <c r="M96" s="317"/>
      <c r="N96" s="56"/>
      <c r="O96" s="110">
        <f t="shared" ref="O96:O102" si="118">M96+N96</f>
        <v>0</v>
      </c>
      <c r="P96" s="107"/>
    </row>
    <row r="97" spans="1:16" ht="24.75" customHeight="1" x14ac:dyDescent="0.25">
      <c r="A97" s="38">
        <v>2232</v>
      </c>
      <c r="B97" s="53" t="s">
        <v>83</v>
      </c>
      <c r="C97" s="54">
        <f t="shared" si="98"/>
        <v>1000</v>
      </c>
      <c r="D97" s="226">
        <v>1000</v>
      </c>
      <c r="E97" s="444"/>
      <c r="F97" s="401">
        <f t="shared" si="115"/>
        <v>1000</v>
      </c>
      <c r="G97" s="226"/>
      <c r="H97" s="580"/>
      <c r="I97" s="401">
        <f t="shared" si="116"/>
        <v>0</v>
      </c>
      <c r="J97" s="257"/>
      <c r="K97" s="444"/>
      <c r="L97" s="401">
        <f t="shared" si="117"/>
        <v>0</v>
      </c>
      <c r="M97" s="317"/>
      <c r="N97" s="56"/>
      <c r="O97" s="110">
        <f t="shared" si="118"/>
        <v>0</v>
      </c>
      <c r="P97" s="107"/>
    </row>
    <row r="98" spans="1:16" ht="24" hidden="1" x14ac:dyDescent="0.25">
      <c r="A98" s="33">
        <v>2233</v>
      </c>
      <c r="B98" s="48" t="s">
        <v>84</v>
      </c>
      <c r="C98" s="49">
        <f t="shared" si="98"/>
        <v>0</v>
      </c>
      <c r="D98" s="225">
        <v>0</v>
      </c>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v>0</v>
      </c>
      <c r="E99" s="56"/>
      <c r="F99" s="143">
        <f t="shared" si="115"/>
        <v>0</v>
      </c>
      <c r="G99" s="226"/>
      <c r="H99" s="257"/>
      <c r="I99" s="110">
        <f t="shared" si="116"/>
        <v>0</v>
      </c>
      <c r="J99" s="257"/>
      <c r="K99" s="56"/>
      <c r="L99" s="132">
        <f t="shared" si="117"/>
        <v>0</v>
      </c>
      <c r="M99" s="317"/>
      <c r="N99" s="56"/>
      <c r="O99" s="110">
        <f t="shared" si="118"/>
        <v>0</v>
      </c>
      <c r="P99" s="107"/>
    </row>
    <row r="100" spans="1:16" ht="24" hidden="1" x14ac:dyDescent="0.25">
      <c r="A100" s="38">
        <v>2235</v>
      </c>
      <c r="B100" s="53" t="s">
        <v>86</v>
      </c>
      <c r="C100" s="54">
        <f t="shared" si="98"/>
        <v>0</v>
      </c>
      <c r="D100" s="226">
        <v>0</v>
      </c>
      <c r="E100" s="56"/>
      <c r="F100" s="143">
        <f t="shared" si="115"/>
        <v>0</v>
      </c>
      <c r="G100" s="226"/>
      <c r="H100" s="257"/>
      <c r="I100" s="110">
        <f t="shared" si="116"/>
        <v>0</v>
      </c>
      <c r="J100" s="257"/>
      <c r="K100" s="56"/>
      <c r="L100" s="132">
        <f t="shared" si="117"/>
        <v>0</v>
      </c>
      <c r="M100" s="317"/>
      <c r="N100" s="56"/>
      <c r="O100" s="110">
        <f t="shared" si="118"/>
        <v>0</v>
      </c>
      <c r="P100" s="107"/>
    </row>
    <row r="101" spans="1:16" hidden="1" x14ac:dyDescent="0.25">
      <c r="A101" s="38">
        <v>2236</v>
      </c>
      <c r="B101" s="53" t="s">
        <v>87</v>
      </c>
      <c r="C101" s="54">
        <f t="shared" si="98"/>
        <v>0</v>
      </c>
      <c r="D101" s="226">
        <v>0</v>
      </c>
      <c r="E101" s="56"/>
      <c r="F101" s="143">
        <f t="shared" si="115"/>
        <v>0</v>
      </c>
      <c r="G101" s="226"/>
      <c r="H101" s="257"/>
      <c r="I101" s="110">
        <f t="shared" si="116"/>
        <v>0</v>
      </c>
      <c r="J101" s="257"/>
      <c r="K101" s="56"/>
      <c r="L101" s="132">
        <f t="shared" si="117"/>
        <v>0</v>
      </c>
      <c r="M101" s="317"/>
      <c r="N101" s="56"/>
      <c r="O101" s="110">
        <f t="shared" si="118"/>
        <v>0</v>
      </c>
      <c r="P101" s="107"/>
    </row>
    <row r="102" spans="1:16" ht="24" hidden="1" x14ac:dyDescent="0.25">
      <c r="A102" s="38">
        <v>2239</v>
      </c>
      <c r="B102" s="53" t="s">
        <v>88</v>
      </c>
      <c r="C102" s="54">
        <f t="shared" si="98"/>
        <v>0</v>
      </c>
      <c r="D102" s="226">
        <v>0</v>
      </c>
      <c r="E102" s="56"/>
      <c r="F102" s="143">
        <f t="shared" si="115"/>
        <v>0</v>
      </c>
      <c r="G102" s="226"/>
      <c r="H102" s="257"/>
      <c r="I102" s="110">
        <f t="shared" si="116"/>
        <v>0</v>
      </c>
      <c r="J102" s="257"/>
      <c r="K102" s="56"/>
      <c r="L102" s="132">
        <f t="shared" si="117"/>
        <v>0</v>
      </c>
      <c r="M102" s="317"/>
      <c r="N102" s="56"/>
      <c r="O102" s="110">
        <f t="shared" si="118"/>
        <v>0</v>
      </c>
      <c r="P102" s="107"/>
    </row>
    <row r="103" spans="1:16" ht="36" hidden="1" x14ac:dyDescent="0.25">
      <c r="A103" s="108">
        <v>2240</v>
      </c>
      <c r="B103" s="53" t="s">
        <v>89</v>
      </c>
      <c r="C103" s="54">
        <f t="shared" si="98"/>
        <v>0</v>
      </c>
      <c r="D103" s="227">
        <f>SUM(D104:D111)</f>
        <v>0</v>
      </c>
      <c r="E103" s="109">
        <f t="shared" ref="E103:F103" si="119">SUM(E104:E111)</f>
        <v>0</v>
      </c>
      <c r="F103" s="143">
        <f t="shared" si="119"/>
        <v>0</v>
      </c>
      <c r="G103" s="227">
        <f>SUM(G104:G111)</f>
        <v>0</v>
      </c>
      <c r="H103" s="117">
        <f t="shared" ref="H103:I103" si="120">SUM(H104:H111)</f>
        <v>0</v>
      </c>
      <c r="I103" s="110">
        <f t="shared" si="120"/>
        <v>0</v>
      </c>
      <c r="J103" s="117">
        <f>SUM(J104:J111)</f>
        <v>0</v>
      </c>
      <c r="K103" s="109">
        <f t="shared" ref="K103:L103" si="121">SUM(K104:K111)</f>
        <v>0</v>
      </c>
      <c r="L103" s="132">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v>0</v>
      </c>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v>0</v>
      </c>
      <c r="E105" s="56"/>
      <c r="F105" s="143">
        <f t="shared" si="123"/>
        <v>0</v>
      </c>
      <c r="G105" s="226"/>
      <c r="H105" s="257"/>
      <c r="I105" s="110">
        <f t="shared" si="124"/>
        <v>0</v>
      </c>
      <c r="J105" s="257"/>
      <c r="K105" s="56"/>
      <c r="L105" s="132">
        <f t="shared" si="125"/>
        <v>0</v>
      </c>
      <c r="M105" s="317"/>
      <c r="N105" s="56"/>
      <c r="O105" s="110">
        <f t="shared" si="126"/>
        <v>0</v>
      </c>
      <c r="P105" s="107"/>
    </row>
    <row r="106" spans="1:16" ht="24" hidden="1" x14ac:dyDescent="0.25">
      <c r="A106" s="38">
        <v>2243</v>
      </c>
      <c r="B106" s="53" t="s">
        <v>92</v>
      </c>
      <c r="C106" s="54">
        <f t="shared" si="98"/>
        <v>0</v>
      </c>
      <c r="D106" s="226">
        <v>0</v>
      </c>
      <c r="E106" s="56"/>
      <c r="F106" s="143">
        <f t="shared" si="123"/>
        <v>0</v>
      </c>
      <c r="G106" s="226"/>
      <c r="H106" s="257"/>
      <c r="I106" s="110">
        <f t="shared" si="124"/>
        <v>0</v>
      </c>
      <c r="J106" s="257"/>
      <c r="K106" s="56"/>
      <c r="L106" s="132">
        <f t="shared" si="125"/>
        <v>0</v>
      </c>
      <c r="M106" s="317"/>
      <c r="N106" s="56"/>
      <c r="O106" s="110">
        <f t="shared" si="126"/>
        <v>0</v>
      </c>
      <c r="P106" s="107"/>
    </row>
    <row r="107" spans="1:16" hidden="1" x14ac:dyDescent="0.25">
      <c r="A107" s="38">
        <v>2244</v>
      </c>
      <c r="B107" s="53" t="s">
        <v>93</v>
      </c>
      <c r="C107" s="54">
        <f t="shared" si="98"/>
        <v>0</v>
      </c>
      <c r="D107" s="226">
        <v>0</v>
      </c>
      <c r="E107" s="56"/>
      <c r="F107" s="143">
        <f t="shared" si="123"/>
        <v>0</v>
      </c>
      <c r="G107" s="226"/>
      <c r="H107" s="257"/>
      <c r="I107" s="110">
        <f t="shared" si="124"/>
        <v>0</v>
      </c>
      <c r="J107" s="257"/>
      <c r="K107" s="56"/>
      <c r="L107" s="132">
        <f t="shared" si="125"/>
        <v>0</v>
      </c>
      <c r="M107" s="317"/>
      <c r="N107" s="56"/>
      <c r="O107" s="110">
        <f t="shared" si="126"/>
        <v>0</v>
      </c>
      <c r="P107" s="107"/>
    </row>
    <row r="108" spans="1:16" ht="24" hidden="1" x14ac:dyDescent="0.25">
      <c r="A108" s="38">
        <v>2246</v>
      </c>
      <c r="B108" s="53" t="s">
        <v>94</v>
      </c>
      <c r="C108" s="54">
        <f t="shared" si="98"/>
        <v>0</v>
      </c>
      <c r="D108" s="226">
        <v>0</v>
      </c>
      <c r="E108" s="56"/>
      <c r="F108" s="143">
        <f t="shared" si="123"/>
        <v>0</v>
      </c>
      <c r="G108" s="226"/>
      <c r="H108" s="257"/>
      <c r="I108" s="110">
        <f t="shared" si="124"/>
        <v>0</v>
      </c>
      <c r="J108" s="257"/>
      <c r="K108" s="56"/>
      <c r="L108" s="132">
        <f t="shared" si="125"/>
        <v>0</v>
      </c>
      <c r="M108" s="317"/>
      <c r="N108" s="56"/>
      <c r="O108" s="110">
        <f t="shared" si="126"/>
        <v>0</v>
      </c>
      <c r="P108" s="107"/>
    </row>
    <row r="109" spans="1:16" hidden="1" x14ac:dyDescent="0.25">
      <c r="A109" s="38">
        <v>2247</v>
      </c>
      <c r="B109" s="53" t="s">
        <v>95</v>
      </c>
      <c r="C109" s="54">
        <f t="shared" si="98"/>
        <v>0</v>
      </c>
      <c r="D109" s="226">
        <v>0</v>
      </c>
      <c r="E109" s="56"/>
      <c r="F109" s="143">
        <f t="shared" si="123"/>
        <v>0</v>
      </c>
      <c r="G109" s="226"/>
      <c r="H109" s="257"/>
      <c r="I109" s="110">
        <f t="shared" si="124"/>
        <v>0</v>
      </c>
      <c r="J109" s="257"/>
      <c r="K109" s="56"/>
      <c r="L109" s="132">
        <f t="shared" si="125"/>
        <v>0</v>
      </c>
      <c r="M109" s="317"/>
      <c r="N109" s="56"/>
      <c r="O109" s="110">
        <f t="shared" si="126"/>
        <v>0</v>
      </c>
      <c r="P109" s="107"/>
    </row>
    <row r="110" spans="1:16" ht="24" hidden="1" x14ac:dyDescent="0.25">
      <c r="A110" s="38">
        <v>2248</v>
      </c>
      <c r="B110" s="53" t="s">
        <v>300</v>
      </c>
      <c r="C110" s="54">
        <f t="shared" si="98"/>
        <v>0</v>
      </c>
      <c r="D110" s="226">
        <v>0</v>
      </c>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5">
      <c r="A111" s="38">
        <v>2249</v>
      </c>
      <c r="B111" s="53" t="s">
        <v>96</v>
      </c>
      <c r="C111" s="54">
        <f t="shared" si="98"/>
        <v>0</v>
      </c>
      <c r="D111" s="226">
        <v>0</v>
      </c>
      <c r="E111" s="56"/>
      <c r="F111" s="143">
        <f t="shared" si="123"/>
        <v>0</v>
      </c>
      <c r="G111" s="226"/>
      <c r="H111" s="257"/>
      <c r="I111" s="110">
        <f t="shared" si="124"/>
        <v>0</v>
      </c>
      <c r="J111" s="257"/>
      <c r="K111" s="56"/>
      <c r="L111" s="132">
        <f t="shared" si="125"/>
        <v>0</v>
      </c>
      <c r="M111" s="317"/>
      <c r="N111" s="56"/>
      <c r="O111" s="110">
        <f t="shared" si="126"/>
        <v>0</v>
      </c>
      <c r="P111" s="107"/>
    </row>
    <row r="112" spans="1:16"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v>0</v>
      </c>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v>0</v>
      </c>
      <c r="E114" s="56"/>
      <c r="F114" s="143">
        <f t="shared" si="131"/>
        <v>0</v>
      </c>
      <c r="G114" s="226"/>
      <c r="H114" s="257"/>
      <c r="I114" s="110">
        <f t="shared" si="132"/>
        <v>0</v>
      </c>
      <c r="J114" s="257"/>
      <c r="K114" s="56"/>
      <c r="L114" s="132">
        <f t="shared" si="133"/>
        <v>0</v>
      </c>
      <c r="M114" s="317"/>
      <c r="N114" s="56"/>
      <c r="O114" s="110">
        <f t="shared" si="134"/>
        <v>0</v>
      </c>
      <c r="P114" s="107"/>
    </row>
    <row r="115" spans="1:16" ht="24" hidden="1" x14ac:dyDescent="0.25">
      <c r="A115" s="38">
        <v>2259</v>
      </c>
      <c r="B115" s="53" t="s">
        <v>100</v>
      </c>
      <c r="C115" s="54">
        <f t="shared" si="98"/>
        <v>0</v>
      </c>
      <c r="D115" s="226">
        <v>0</v>
      </c>
      <c r="E115" s="56"/>
      <c r="F115" s="143">
        <f t="shared" si="131"/>
        <v>0</v>
      </c>
      <c r="G115" s="226"/>
      <c r="H115" s="257"/>
      <c r="I115" s="110">
        <f t="shared" si="132"/>
        <v>0</v>
      </c>
      <c r="J115" s="257"/>
      <c r="K115" s="56"/>
      <c r="L115" s="132">
        <f t="shared" si="133"/>
        <v>0</v>
      </c>
      <c r="M115" s="317"/>
      <c r="N115" s="56"/>
      <c r="O115" s="110">
        <f t="shared" si="134"/>
        <v>0</v>
      </c>
      <c r="P115" s="107"/>
    </row>
    <row r="116" spans="1:16" x14ac:dyDescent="0.25">
      <c r="A116" s="108">
        <v>2260</v>
      </c>
      <c r="B116" s="53" t="s">
        <v>101</v>
      </c>
      <c r="C116" s="54">
        <f t="shared" si="98"/>
        <v>1000</v>
      </c>
      <c r="D116" s="227">
        <f>SUM(D117:D121)</f>
        <v>1000</v>
      </c>
      <c r="E116" s="445">
        <f t="shared" ref="E116:F116" si="135">SUM(E117:E121)</f>
        <v>0</v>
      </c>
      <c r="F116" s="401">
        <f t="shared" si="135"/>
        <v>1000</v>
      </c>
      <c r="G116" s="227">
        <f>SUM(G117:G121)</f>
        <v>0</v>
      </c>
      <c r="H116" s="132">
        <f t="shared" ref="H116:I116" si="136">SUM(H117:H121)</f>
        <v>0</v>
      </c>
      <c r="I116" s="401">
        <f t="shared" si="136"/>
        <v>0</v>
      </c>
      <c r="J116" s="117">
        <f>SUM(J117:J121)</f>
        <v>0</v>
      </c>
      <c r="K116" s="445">
        <f t="shared" ref="K116:L116" si="137">SUM(K117:K121)</f>
        <v>0</v>
      </c>
      <c r="L116" s="401">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v>0</v>
      </c>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x14ac:dyDescent="0.25">
      <c r="A118" s="38">
        <v>2262</v>
      </c>
      <c r="B118" s="53" t="s">
        <v>103</v>
      </c>
      <c r="C118" s="54">
        <f t="shared" si="98"/>
        <v>1000</v>
      </c>
      <c r="D118" s="226">
        <v>1000</v>
      </c>
      <c r="E118" s="444"/>
      <c r="F118" s="401">
        <f t="shared" si="139"/>
        <v>1000</v>
      </c>
      <c r="G118" s="226"/>
      <c r="H118" s="580"/>
      <c r="I118" s="401">
        <f t="shared" si="140"/>
        <v>0</v>
      </c>
      <c r="J118" s="257"/>
      <c r="K118" s="444"/>
      <c r="L118" s="401">
        <f t="shared" si="141"/>
        <v>0</v>
      </c>
      <c r="M118" s="317"/>
      <c r="N118" s="56"/>
      <c r="O118" s="110">
        <f t="shared" si="142"/>
        <v>0</v>
      </c>
      <c r="P118" s="107"/>
    </row>
    <row r="119" spans="1:16" hidden="1" x14ac:dyDescent="0.25">
      <c r="A119" s="38">
        <v>2263</v>
      </c>
      <c r="B119" s="53" t="s">
        <v>104</v>
      </c>
      <c r="C119" s="54">
        <f t="shared" si="98"/>
        <v>0</v>
      </c>
      <c r="D119" s="226">
        <v>0</v>
      </c>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v>0</v>
      </c>
      <c r="E120" s="56"/>
      <c r="F120" s="143">
        <f t="shared" si="139"/>
        <v>0</v>
      </c>
      <c r="G120" s="226"/>
      <c r="H120" s="257"/>
      <c r="I120" s="110">
        <f t="shared" si="140"/>
        <v>0</v>
      </c>
      <c r="J120" s="257"/>
      <c r="K120" s="56"/>
      <c r="L120" s="132">
        <f t="shared" si="141"/>
        <v>0</v>
      </c>
      <c r="M120" s="317"/>
      <c r="N120" s="56"/>
      <c r="O120" s="110">
        <f t="shared" si="142"/>
        <v>0</v>
      </c>
      <c r="P120" s="107"/>
    </row>
    <row r="121" spans="1:16" hidden="1" x14ac:dyDescent="0.25">
      <c r="A121" s="38">
        <v>2269</v>
      </c>
      <c r="B121" s="53" t="s">
        <v>106</v>
      </c>
      <c r="C121" s="54">
        <f t="shared" si="98"/>
        <v>0</v>
      </c>
      <c r="D121" s="226">
        <v>0</v>
      </c>
      <c r="E121" s="56"/>
      <c r="F121" s="143">
        <f t="shared" si="139"/>
        <v>0</v>
      </c>
      <c r="G121" s="226"/>
      <c r="H121" s="257"/>
      <c r="I121" s="110">
        <f t="shared" si="140"/>
        <v>0</v>
      </c>
      <c r="J121" s="257"/>
      <c r="K121" s="56"/>
      <c r="L121" s="132">
        <f t="shared" si="141"/>
        <v>0</v>
      </c>
      <c r="M121" s="317"/>
      <c r="N121" s="56"/>
      <c r="O121" s="110">
        <f t="shared" si="142"/>
        <v>0</v>
      </c>
      <c r="P121" s="107"/>
    </row>
    <row r="122" spans="1:16" x14ac:dyDescent="0.25">
      <c r="A122" s="108">
        <v>2270</v>
      </c>
      <c r="B122" s="53" t="s">
        <v>107</v>
      </c>
      <c r="C122" s="54">
        <f t="shared" si="98"/>
        <v>3250</v>
      </c>
      <c r="D122" s="227">
        <f>SUM(D123:D127)</f>
        <v>2275</v>
      </c>
      <c r="E122" s="445">
        <f t="shared" ref="E122:F122" si="143">SUM(E123:E127)</f>
        <v>975</v>
      </c>
      <c r="F122" s="401">
        <f t="shared" si="143"/>
        <v>3250</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v>0</v>
      </c>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v>0</v>
      </c>
      <c r="E124" s="56"/>
      <c r="F124" s="143">
        <f t="shared" si="147"/>
        <v>0</v>
      </c>
      <c r="G124" s="226"/>
      <c r="H124" s="257"/>
      <c r="I124" s="110">
        <f t="shared" si="148"/>
        <v>0</v>
      </c>
      <c r="J124" s="257"/>
      <c r="K124" s="56"/>
      <c r="L124" s="132">
        <f t="shared" si="149"/>
        <v>0</v>
      </c>
      <c r="M124" s="317"/>
      <c r="N124" s="56"/>
      <c r="O124" s="110">
        <f t="shared" si="150"/>
        <v>0</v>
      </c>
      <c r="P124" s="107"/>
    </row>
    <row r="125" spans="1:16" ht="24" hidden="1" x14ac:dyDescent="0.25">
      <c r="A125" s="38">
        <v>2275</v>
      </c>
      <c r="B125" s="53" t="s">
        <v>109</v>
      </c>
      <c r="C125" s="54">
        <f t="shared" si="98"/>
        <v>0</v>
      </c>
      <c r="D125" s="226">
        <v>0</v>
      </c>
      <c r="E125" s="56"/>
      <c r="F125" s="143">
        <f t="shared" si="147"/>
        <v>0</v>
      </c>
      <c r="G125" s="226"/>
      <c r="H125" s="257"/>
      <c r="I125" s="110">
        <f t="shared" si="148"/>
        <v>0</v>
      </c>
      <c r="J125" s="257"/>
      <c r="K125" s="56"/>
      <c r="L125" s="132">
        <f t="shared" si="149"/>
        <v>0</v>
      </c>
      <c r="M125" s="317"/>
      <c r="N125" s="56"/>
      <c r="O125" s="110">
        <f t="shared" si="150"/>
        <v>0</v>
      </c>
      <c r="P125" s="107"/>
    </row>
    <row r="126" spans="1:16" ht="36" hidden="1" x14ac:dyDescent="0.25">
      <c r="A126" s="38">
        <v>2276</v>
      </c>
      <c r="B126" s="53" t="s">
        <v>110</v>
      </c>
      <c r="C126" s="54">
        <f t="shared" si="98"/>
        <v>0</v>
      </c>
      <c r="D126" s="226">
        <v>0</v>
      </c>
      <c r="E126" s="56"/>
      <c r="F126" s="143">
        <f t="shared" si="147"/>
        <v>0</v>
      </c>
      <c r="G126" s="226"/>
      <c r="H126" s="257"/>
      <c r="I126" s="110">
        <f t="shared" si="148"/>
        <v>0</v>
      </c>
      <c r="J126" s="257"/>
      <c r="K126" s="56"/>
      <c r="L126" s="132">
        <f t="shared" si="149"/>
        <v>0</v>
      </c>
      <c r="M126" s="317"/>
      <c r="N126" s="56"/>
      <c r="O126" s="110">
        <f t="shared" si="150"/>
        <v>0</v>
      </c>
      <c r="P126" s="107"/>
    </row>
    <row r="127" spans="1:16" ht="24" x14ac:dyDescent="0.25">
      <c r="A127" s="38">
        <v>2279</v>
      </c>
      <c r="B127" s="53" t="s">
        <v>111</v>
      </c>
      <c r="C127" s="54">
        <f t="shared" si="98"/>
        <v>3250</v>
      </c>
      <c r="D127" s="226">
        <v>2275</v>
      </c>
      <c r="E127" s="444">
        <v>975</v>
      </c>
      <c r="F127" s="401">
        <f t="shared" si="147"/>
        <v>3250</v>
      </c>
      <c r="G127" s="226"/>
      <c r="H127" s="580"/>
      <c r="I127" s="401">
        <f t="shared" si="148"/>
        <v>0</v>
      </c>
      <c r="J127" s="257"/>
      <c r="K127" s="444"/>
      <c r="L127" s="401">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v>0</v>
      </c>
      <c r="E129" s="56"/>
      <c r="F129" s="143">
        <f>D129+E129</f>
        <v>0</v>
      </c>
      <c r="G129" s="226"/>
      <c r="H129" s="257"/>
      <c r="I129" s="110">
        <f>G129+H129</f>
        <v>0</v>
      </c>
      <c r="J129" s="257"/>
      <c r="K129" s="56"/>
      <c r="L129" s="132">
        <f>J129+K129</f>
        <v>0</v>
      </c>
      <c r="M129" s="317"/>
      <c r="N129" s="56"/>
      <c r="O129" s="110">
        <f>M129+N129</f>
        <v>0</v>
      </c>
      <c r="P129" s="107"/>
    </row>
    <row r="130" spans="1:16" ht="38.25" customHeight="1" x14ac:dyDescent="0.25">
      <c r="A130" s="41">
        <v>2300</v>
      </c>
      <c r="B130" s="101" t="s">
        <v>113</v>
      </c>
      <c r="C130" s="42">
        <f t="shared" si="98"/>
        <v>2000</v>
      </c>
      <c r="D130" s="224">
        <f>SUM(D131,D136,D140,D141,D144,D151,D159,D160,D163)</f>
        <v>2000</v>
      </c>
      <c r="E130" s="439">
        <f t="shared" ref="E130:F130" si="152">SUM(E131,E136,E140,E141,E144,E151,E159,E160,E163)</f>
        <v>0</v>
      </c>
      <c r="F130" s="406">
        <f t="shared" si="152"/>
        <v>2000</v>
      </c>
      <c r="G130" s="224">
        <f>SUM(G131,G136,G140,G141,G144,G151,G159,G160,G163)</f>
        <v>0</v>
      </c>
      <c r="H130" s="122">
        <f t="shared" ref="H130:I130" si="153">SUM(H131,H136,H140,H141,H144,H151,H159,H160,H163)</f>
        <v>0</v>
      </c>
      <c r="I130" s="406">
        <f t="shared" si="153"/>
        <v>0</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2000</v>
      </c>
      <c r="D131" s="229">
        <f t="shared" ref="D131:O131" si="156">SUM(D132:D135)</f>
        <v>2000</v>
      </c>
      <c r="E131" s="447">
        <f t="shared" si="156"/>
        <v>0</v>
      </c>
      <c r="F131" s="443">
        <f t="shared" si="156"/>
        <v>2000</v>
      </c>
      <c r="G131" s="229">
        <f t="shared" si="156"/>
        <v>0</v>
      </c>
      <c r="H131" s="136">
        <f t="shared" si="156"/>
        <v>0</v>
      </c>
      <c r="I131" s="443">
        <f t="shared" si="156"/>
        <v>0</v>
      </c>
      <c r="J131" s="259">
        <f t="shared" si="156"/>
        <v>0</v>
      </c>
      <c r="K131" s="447">
        <f t="shared" si="156"/>
        <v>0</v>
      </c>
      <c r="L131" s="443">
        <f t="shared" si="156"/>
        <v>0</v>
      </c>
      <c r="M131" s="49">
        <f t="shared" si="156"/>
        <v>0</v>
      </c>
      <c r="N131" s="115">
        <f t="shared" si="156"/>
        <v>0</v>
      </c>
      <c r="O131" s="116">
        <f t="shared" si="156"/>
        <v>0</v>
      </c>
      <c r="P131" s="106"/>
    </row>
    <row r="132" spans="1:16" hidden="1" x14ac:dyDescent="0.25">
      <c r="A132" s="38">
        <v>2311</v>
      </c>
      <c r="B132" s="53" t="s">
        <v>115</v>
      </c>
      <c r="C132" s="54">
        <f t="shared" si="98"/>
        <v>0</v>
      </c>
      <c r="D132" s="226">
        <v>0</v>
      </c>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107"/>
    </row>
    <row r="133" spans="1:16" hidden="1" x14ac:dyDescent="0.25">
      <c r="A133" s="38">
        <v>2312</v>
      </c>
      <c r="B133" s="53" t="s">
        <v>116</v>
      </c>
      <c r="C133" s="54">
        <f t="shared" si="98"/>
        <v>0</v>
      </c>
      <c r="D133" s="226">
        <v>0</v>
      </c>
      <c r="E133" s="56"/>
      <c r="F133" s="143">
        <f t="shared" si="157"/>
        <v>0</v>
      </c>
      <c r="G133" s="226"/>
      <c r="H133" s="257"/>
      <c r="I133" s="110">
        <f t="shared" si="158"/>
        <v>0</v>
      </c>
      <c r="J133" s="257"/>
      <c r="K133" s="56"/>
      <c r="L133" s="132">
        <f t="shared" si="159"/>
        <v>0</v>
      </c>
      <c r="M133" s="317"/>
      <c r="N133" s="56"/>
      <c r="O133" s="110">
        <f t="shared" si="160"/>
        <v>0</v>
      </c>
      <c r="P133" s="107"/>
    </row>
    <row r="134" spans="1:16" hidden="1" x14ac:dyDescent="0.25">
      <c r="A134" s="38">
        <v>2313</v>
      </c>
      <c r="B134" s="53" t="s">
        <v>117</v>
      </c>
      <c r="C134" s="54">
        <f t="shared" si="98"/>
        <v>0</v>
      </c>
      <c r="D134" s="226">
        <v>0</v>
      </c>
      <c r="E134" s="56"/>
      <c r="F134" s="143">
        <f t="shared" si="157"/>
        <v>0</v>
      </c>
      <c r="G134" s="226"/>
      <c r="H134" s="257"/>
      <c r="I134" s="110">
        <f t="shared" si="158"/>
        <v>0</v>
      </c>
      <c r="J134" s="257"/>
      <c r="K134" s="56"/>
      <c r="L134" s="132">
        <f t="shared" si="159"/>
        <v>0</v>
      </c>
      <c r="M134" s="317"/>
      <c r="N134" s="56"/>
      <c r="O134" s="110">
        <f t="shared" si="160"/>
        <v>0</v>
      </c>
      <c r="P134" s="107"/>
    </row>
    <row r="135" spans="1:16" ht="36" customHeight="1" x14ac:dyDescent="0.25">
      <c r="A135" s="38">
        <v>2314</v>
      </c>
      <c r="B135" s="53" t="s">
        <v>291</v>
      </c>
      <c r="C135" s="54">
        <f t="shared" si="98"/>
        <v>2000</v>
      </c>
      <c r="D135" s="226">
        <v>2000</v>
      </c>
      <c r="E135" s="444"/>
      <c r="F135" s="401">
        <f t="shared" si="157"/>
        <v>2000</v>
      </c>
      <c r="G135" s="226"/>
      <c r="H135" s="580"/>
      <c r="I135" s="401">
        <f t="shared" si="158"/>
        <v>0</v>
      </c>
      <c r="J135" s="257"/>
      <c r="K135" s="444"/>
      <c r="L135" s="401">
        <f t="shared" si="159"/>
        <v>0</v>
      </c>
      <c r="M135" s="317"/>
      <c r="N135" s="56"/>
      <c r="O135" s="110">
        <f t="shared" si="160"/>
        <v>0</v>
      </c>
      <c r="P135" s="107"/>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v>0</v>
      </c>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row>
    <row r="138" spans="1:16" hidden="1" x14ac:dyDescent="0.25">
      <c r="A138" s="38">
        <v>2322</v>
      </c>
      <c r="B138" s="53" t="s">
        <v>120</v>
      </c>
      <c r="C138" s="54">
        <f t="shared" si="98"/>
        <v>0</v>
      </c>
      <c r="D138" s="226">
        <v>0</v>
      </c>
      <c r="E138" s="56"/>
      <c r="F138" s="143">
        <f t="shared" si="165"/>
        <v>0</v>
      </c>
      <c r="G138" s="226"/>
      <c r="H138" s="257"/>
      <c r="I138" s="110">
        <f t="shared" si="166"/>
        <v>0</v>
      </c>
      <c r="J138" s="257"/>
      <c r="K138" s="56"/>
      <c r="L138" s="132">
        <f t="shared" si="167"/>
        <v>0</v>
      </c>
      <c r="M138" s="317"/>
      <c r="N138" s="56"/>
      <c r="O138" s="110">
        <f t="shared" si="168"/>
        <v>0</v>
      </c>
      <c r="P138" s="107"/>
    </row>
    <row r="139" spans="1:16" ht="10.5" hidden="1" customHeight="1" x14ac:dyDescent="0.25">
      <c r="A139" s="38">
        <v>2329</v>
      </c>
      <c r="B139" s="53" t="s">
        <v>121</v>
      </c>
      <c r="C139" s="54">
        <f t="shared" si="98"/>
        <v>0</v>
      </c>
      <c r="D139" s="226">
        <v>0</v>
      </c>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v>0</v>
      </c>
      <c r="E140" s="56"/>
      <c r="F140" s="143">
        <f t="shared" si="165"/>
        <v>0</v>
      </c>
      <c r="G140" s="226"/>
      <c r="H140" s="257"/>
      <c r="I140" s="110">
        <f t="shared" si="166"/>
        <v>0</v>
      </c>
      <c r="J140" s="257"/>
      <c r="K140" s="56"/>
      <c r="L140" s="132">
        <f t="shared" si="167"/>
        <v>0</v>
      </c>
      <c r="M140" s="317"/>
      <c r="N140" s="56"/>
      <c r="O140" s="110">
        <f t="shared" si="168"/>
        <v>0</v>
      </c>
      <c r="P140" s="107"/>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v>0</v>
      </c>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v>0</v>
      </c>
      <c r="E143" s="56"/>
      <c r="F143" s="143">
        <f t="shared" si="173"/>
        <v>0</v>
      </c>
      <c r="G143" s="226"/>
      <c r="H143" s="257"/>
      <c r="I143" s="110">
        <f t="shared" si="174"/>
        <v>0</v>
      </c>
      <c r="J143" s="257"/>
      <c r="K143" s="56"/>
      <c r="L143" s="132">
        <f t="shared" si="175"/>
        <v>0</v>
      </c>
      <c r="M143" s="317"/>
      <c r="N143" s="56"/>
      <c r="O143" s="110">
        <f t="shared" si="176"/>
        <v>0</v>
      </c>
      <c r="P143" s="107"/>
    </row>
    <row r="144" spans="1:16"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v>0</v>
      </c>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row>
    <row r="146" spans="1:16" hidden="1" x14ac:dyDescent="0.25">
      <c r="A146" s="38">
        <v>2352</v>
      </c>
      <c r="B146" s="53" t="s">
        <v>127</v>
      </c>
      <c r="C146" s="54">
        <f t="shared" si="98"/>
        <v>0</v>
      </c>
      <c r="D146" s="226">
        <v>0</v>
      </c>
      <c r="E146" s="56"/>
      <c r="F146" s="143">
        <f t="shared" si="181"/>
        <v>0</v>
      </c>
      <c r="G146" s="226"/>
      <c r="H146" s="257"/>
      <c r="I146" s="110">
        <f t="shared" si="182"/>
        <v>0</v>
      </c>
      <c r="J146" s="257"/>
      <c r="K146" s="56"/>
      <c r="L146" s="132">
        <f t="shared" si="183"/>
        <v>0</v>
      </c>
      <c r="M146" s="317"/>
      <c r="N146" s="56"/>
      <c r="O146" s="110">
        <f t="shared" si="184"/>
        <v>0</v>
      </c>
      <c r="P146" s="107"/>
    </row>
    <row r="147" spans="1:16" ht="24" hidden="1" x14ac:dyDescent="0.25">
      <c r="A147" s="38">
        <v>2353</v>
      </c>
      <c r="B147" s="53" t="s">
        <v>128</v>
      </c>
      <c r="C147" s="54">
        <f t="shared" si="98"/>
        <v>0</v>
      </c>
      <c r="D147" s="226">
        <v>0</v>
      </c>
      <c r="E147" s="56"/>
      <c r="F147" s="143">
        <f t="shared" si="181"/>
        <v>0</v>
      </c>
      <c r="G147" s="226"/>
      <c r="H147" s="257"/>
      <c r="I147" s="110">
        <f t="shared" si="182"/>
        <v>0</v>
      </c>
      <c r="J147" s="257"/>
      <c r="K147" s="56"/>
      <c r="L147" s="132">
        <f t="shared" si="183"/>
        <v>0</v>
      </c>
      <c r="M147" s="317"/>
      <c r="N147" s="56"/>
      <c r="O147" s="110">
        <f t="shared" si="184"/>
        <v>0</v>
      </c>
      <c r="P147" s="107"/>
    </row>
    <row r="148" spans="1:16" ht="24" hidden="1" x14ac:dyDescent="0.25">
      <c r="A148" s="38">
        <v>2354</v>
      </c>
      <c r="B148" s="53" t="s">
        <v>129</v>
      </c>
      <c r="C148" s="54">
        <f t="shared" si="98"/>
        <v>0</v>
      </c>
      <c r="D148" s="226">
        <v>0</v>
      </c>
      <c r="E148" s="56"/>
      <c r="F148" s="143">
        <f t="shared" si="181"/>
        <v>0</v>
      </c>
      <c r="G148" s="226"/>
      <c r="H148" s="257"/>
      <c r="I148" s="110">
        <f t="shared" si="182"/>
        <v>0</v>
      </c>
      <c r="J148" s="257"/>
      <c r="K148" s="56"/>
      <c r="L148" s="132">
        <f t="shared" si="183"/>
        <v>0</v>
      </c>
      <c r="M148" s="317"/>
      <c r="N148" s="56"/>
      <c r="O148" s="110">
        <f t="shared" si="184"/>
        <v>0</v>
      </c>
      <c r="P148" s="107"/>
    </row>
    <row r="149" spans="1:16" ht="24" hidden="1" x14ac:dyDescent="0.25">
      <c r="A149" s="38">
        <v>2355</v>
      </c>
      <c r="B149" s="53" t="s">
        <v>130</v>
      </c>
      <c r="C149" s="54">
        <f t="shared" ref="C149:C212" si="185">F149+I149+L149+O149</f>
        <v>0</v>
      </c>
      <c r="D149" s="226">
        <v>0</v>
      </c>
      <c r="E149" s="56"/>
      <c r="F149" s="143">
        <f t="shared" si="181"/>
        <v>0</v>
      </c>
      <c r="G149" s="226"/>
      <c r="H149" s="257"/>
      <c r="I149" s="110">
        <f t="shared" si="182"/>
        <v>0</v>
      </c>
      <c r="J149" s="257"/>
      <c r="K149" s="56"/>
      <c r="L149" s="132">
        <f t="shared" si="183"/>
        <v>0</v>
      </c>
      <c r="M149" s="317"/>
      <c r="N149" s="56"/>
      <c r="O149" s="110">
        <f t="shared" si="184"/>
        <v>0</v>
      </c>
      <c r="P149" s="107"/>
    </row>
    <row r="150" spans="1:16" ht="24" hidden="1" x14ac:dyDescent="0.25">
      <c r="A150" s="38">
        <v>2359</v>
      </c>
      <c r="B150" s="53" t="s">
        <v>131</v>
      </c>
      <c r="C150" s="54">
        <f t="shared" si="185"/>
        <v>0</v>
      </c>
      <c r="D150" s="226">
        <v>0</v>
      </c>
      <c r="E150" s="56"/>
      <c r="F150" s="143">
        <f t="shared" si="181"/>
        <v>0</v>
      </c>
      <c r="G150" s="226"/>
      <c r="H150" s="257"/>
      <c r="I150" s="110">
        <f t="shared" si="182"/>
        <v>0</v>
      </c>
      <c r="J150" s="257"/>
      <c r="K150" s="56"/>
      <c r="L150" s="132">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v>0</v>
      </c>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v>0</v>
      </c>
      <c r="E153" s="56"/>
      <c r="F153" s="143">
        <f t="shared" si="190"/>
        <v>0</v>
      </c>
      <c r="G153" s="226"/>
      <c r="H153" s="257"/>
      <c r="I153" s="110">
        <f t="shared" si="191"/>
        <v>0</v>
      </c>
      <c r="J153" s="257"/>
      <c r="K153" s="56"/>
      <c r="L153" s="132">
        <f t="shared" si="192"/>
        <v>0</v>
      </c>
      <c r="M153" s="317"/>
      <c r="N153" s="56"/>
      <c r="O153" s="110">
        <f t="shared" si="193"/>
        <v>0</v>
      </c>
      <c r="P153" s="107"/>
    </row>
    <row r="154" spans="1:16" hidden="1" x14ac:dyDescent="0.25">
      <c r="A154" s="37">
        <v>2363</v>
      </c>
      <c r="B154" s="53" t="s">
        <v>135</v>
      </c>
      <c r="C154" s="54">
        <f t="shared" si="185"/>
        <v>0</v>
      </c>
      <c r="D154" s="226">
        <v>0</v>
      </c>
      <c r="E154" s="56"/>
      <c r="F154" s="143">
        <f t="shared" si="190"/>
        <v>0</v>
      </c>
      <c r="G154" s="226"/>
      <c r="H154" s="257"/>
      <c r="I154" s="110">
        <f t="shared" si="191"/>
        <v>0</v>
      </c>
      <c r="J154" s="257"/>
      <c r="K154" s="56"/>
      <c r="L154" s="132">
        <f t="shared" si="192"/>
        <v>0</v>
      </c>
      <c r="M154" s="317"/>
      <c r="N154" s="56"/>
      <c r="O154" s="110">
        <f t="shared" si="193"/>
        <v>0</v>
      </c>
      <c r="P154" s="107"/>
    </row>
    <row r="155" spans="1:16" hidden="1" x14ac:dyDescent="0.25">
      <c r="A155" s="37">
        <v>2364</v>
      </c>
      <c r="B155" s="53" t="s">
        <v>136</v>
      </c>
      <c r="C155" s="54">
        <f t="shared" si="185"/>
        <v>0</v>
      </c>
      <c r="D155" s="226">
        <v>0</v>
      </c>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v>0</v>
      </c>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v>0</v>
      </c>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v>0</v>
      </c>
      <c r="E158" s="56"/>
      <c r="F158" s="143">
        <f t="shared" si="190"/>
        <v>0</v>
      </c>
      <c r="G158" s="226"/>
      <c r="H158" s="257"/>
      <c r="I158" s="110">
        <f t="shared" si="191"/>
        <v>0</v>
      </c>
      <c r="J158" s="257"/>
      <c r="K158" s="56"/>
      <c r="L158" s="132">
        <f t="shared" si="192"/>
        <v>0</v>
      </c>
      <c r="M158" s="317"/>
      <c r="N158" s="56"/>
      <c r="O158" s="110">
        <f t="shared" si="193"/>
        <v>0</v>
      </c>
      <c r="P158" s="107"/>
    </row>
    <row r="159" spans="1:16" hidden="1" x14ac:dyDescent="0.25">
      <c r="A159" s="103">
        <v>2370</v>
      </c>
      <c r="B159" s="74" t="s">
        <v>140</v>
      </c>
      <c r="C159" s="80">
        <f t="shared" si="185"/>
        <v>0</v>
      </c>
      <c r="D159" s="228">
        <v>0</v>
      </c>
      <c r="E159" s="111"/>
      <c r="F159" s="280">
        <f t="shared" si="190"/>
        <v>0</v>
      </c>
      <c r="G159" s="228"/>
      <c r="H159" s="258"/>
      <c r="I159" s="105">
        <f t="shared" si="191"/>
        <v>0</v>
      </c>
      <c r="J159" s="258"/>
      <c r="K159" s="111"/>
      <c r="L159" s="133">
        <f t="shared" si="192"/>
        <v>0</v>
      </c>
      <c r="M159" s="318"/>
      <c r="N159" s="111"/>
      <c r="O159" s="105">
        <f t="shared" si="193"/>
        <v>0</v>
      </c>
      <c r="P159" s="11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v>0</v>
      </c>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v>0</v>
      </c>
      <c r="E162" s="56"/>
      <c r="F162" s="143">
        <f t="shared" si="198"/>
        <v>0</v>
      </c>
      <c r="G162" s="226"/>
      <c r="H162" s="257"/>
      <c r="I162" s="110">
        <f t="shared" si="199"/>
        <v>0</v>
      </c>
      <c r="J162" s="257"/>
      <c r="K162" s="56"/>
      <c r="L162" s="132">
        <f t="shared" si="200"/>
        <v>0</v>
      </c>
      <c r="M162" s="317"/>
      <c r="N162" s="56"/>
      <c r="O162" s="110">
        <f t="shared" si="201"/>
        <v>0</v>
      </c>
      <c r="P162" s="107"/>
    </row>
    <row r="163" spans="1:16" hidden="1" x14ac:dyDescent="0.25">
      <c r="A163" s="103">
        <v>2390</v>
      </c>
      <c r="B163" s="74" t="s">
        <v>144</v>
      </c>
      <c r="C163" s="80">
        <f t="shared" si="185"/>
        <v>0</v>
      </c>
      <c r="D163" s="228">
        <v>0</v>
      </c>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v>0</v>
      </c>
      <c r="E164" s="118"/>
      <c r="F164" s="279">
        <f t="shared" si="198"/>
        <v>0</v>
      </c>
      <c r="G164" s="230"/>
      <c r="H164" s="260"/>
      <c r="I164" s="113">
        <f t="shared" si="199"/>
        <v>0</v>
      </c>
      <c r="J164" s="260"/>
      <c r="K164" s="118"/>
      <c r="L164" s="122">
        <f t="shared" si="200"/>
        <v>0</v>
      </c>
      <c r="M164" s="319"/>
      <c r="N164" s="118"/>
      <c r="O164" s="113">
        <f t="shared" si="201"/>
        <v>0</v>
      </c>
      <c r="P164" s="119"/>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v>0</v>
      </c>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v>0</v>
      </c>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v>0</v>
      </c>
      <c r="E169" s="56"/>
      <c r="F169" s="143">
        <f t="shared" si="204"/>
        <v>0</v>
      </c>
      <c r="G169" s="226"/>
      <c r="H169" s="257"/>
      <c r="I169" s="110">
        <f t="shared" si="205"/>
        <v>0</v>
      </c>
      <c r="J169" s="257"/>
      <c r="K169" s="56"/>
      <c r="L169" s="132">
        <f t="shared" si="206"/>
        <v>0</v>
      </c>
      <c r="M169" s="317"/>
      <c r="N169" s="56"/>
      <c r="O169" s="110">
        <f t="shared" si="207"/>
        <v>0</v>
      </c>
      <c r="P169" s="107"/>
    </row>
    <row r="170" spans="1:16" ht="24" hidden="1" x14ac:dyDescent="0.25">
      <c r="A170" s="38">
        <v>2519</v>
      </c>
      <c r="B170" s="53" t="s">
        <v>151</v>
      </c>
      <c r="C170" s="54">
        <f t="shared" si="185"/>
        <v>0</v>
      </c>
      <c r="D170" s="226">
        <v>0</v>
      </c>
      <c r="E170" s="56"/>
      <c r="F170" s="143">
        <f t="shared" si="204"/>
        <v>0</v>
      </c>
      <c r="G170" s="226"/>
      <c r="H170" s="257"/>
      <c r="I170" s="110">
        <f t="shared" si="205"/>
        <v>0</v>
      </c>
      <c r="J170" s="257"/>
      <c r="K170" s="56"/>
      <c r="L170" s="132">
        <f t="shared" si="206"/>
        <v>0</v>
      </c>
      <c r="M170" s="317"/>
      <c r="N170" s="56"/>
      <c r="O170" s="110">
        <f t="shared" si="207"/>
        <v>0</v>
      </c>
      <c r="P170" s="107"/>
    </row>
    <row r="171" spans="1:16" ht="24" hidden="1" x14ac:dyDescent="0.25">
      <c r="A171" s="108">
        <v>2520</v>
      </c>
      <c r="B171" s="53" t="s">
        <v>152</v>
      </c>
      <c r="C171" s="54">
        <f t="shared" si="185"/>
        <v>0</v>
      </c>
      <c r="D171" s="226">
        <v>0</v>
      </c>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v>0</v>
      </c>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v>0</v>
      </c>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v>0</v>
      </c>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v>0</v>
      </c>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v>0</v>
      </c>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v>0</v>
      </c>
      <c r="E181" s="56"/>
      <c r="F181" s="143">
        <f t="shared" si="222"/>
        <v>0</v>
      </c>
      <c r="G181" s="226"/>
      <c r="H181" s="257"/>
      <c r="I181" s="110">
        <f t="shared" si="223"/>
        <v>0</v>
      </c>
      <c r="J181" s="257"/>
      <c r="K181" s="56"/>
      <c r="L181" s="132">
        <f t="shared" si="224"/>
        <v>0</v>
      </c>
      <c r="M181" s="317"/>
      <c r="N181" s="56"/>
      <c r="O181" s="110">
        <f t="shared" si="225"/>
        <v>0</v>
      </c>
      <c r="P181" s="107"/>
    </row>
    <row r="182" spans="1:16" ht="72" hidden="1" x14ac:dyDescent="0.25">
      <c r="A182" s="38">
        <v>3293</v>
      </c>
      <c r="B182" s="53" t="s">
        <v>162</v>
      </c>
      <c r="C182" s="54">
        <f t="shared" si="185"/>
        <v>0</v>
      </c>
      <c r="D182" s="226">
        <v>0</v>
      </c>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v>0</v>
      </c>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v>0</v>
      </c>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v>0</v>
      </c>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v>0</v>
      </c>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v>0</v>
      </c>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v>0</v>
      </c>
      <c r="E193" s="56"/>
      <c r="F193" s="143">
        <f>D193+E193</f>
        <v>0</v>
      </c>
      <c r="G193" s="226"/>
      <c r="H193" s="257"/>
      <c r="I193" s="110">
        <f>G193+H193</f>
        <v>0</v>
      </c>
      <c r="J193" s="257"/>
      <c r="K193" s="56"/>
      <c r="L193" s="132">
        <f>J193+K193</f>
        <v>0</v>
      </c>
      <c r="M193" s="317"/>
      <c r="N193" s="56"/>
      <c r="O193" s="110">
        <f>M193+N193</f>
        <v>0</v>
      </c>
      <c r="P193" s="107"/>
    </row>
    <row r="194" spans="1:16" s="21" customFormat="1" ht="24" hidden="1" x14ac:dyDescent="0.25">
      <c r="A194" s="131"/>
      <c r="B194" s="17" t="s">
        <v>174</v>
      </c>
      <c r="C194" s="94">
        <f t="shared" si="185"/>
        <v>0</v>
      </c>
      <c r="D194" s="222">
        <f>SUM(D195,D230,D269)</f>
        <v>0</v>
      </c>
      <c r="E194" s="95">
        <f t="shared" ref="E194:F194" si="251">SUM(E195,E230,E269)</f>
        <v>0</v>
      </c>
      <c r="F194" s="277">
        <f t="shared" si="251"/>
        <v>0</v>
      </c>
      <c r="G194" s="222">
        <f>SUM(G195,G230,G269)</f>
        <v>0</v>
      </c>
      <c r="H194" s="254">
        <f t="shared" ref="H194:I194" si="252">SUM(H195,H230,H269)</f>
        <v>0</v>
      </c>
      <c r="I194" s="96">
        <f t="shared" si="252"/>
        <v>0</v>
      </c>
      <c r="J194" s="254">
        <f>SUM(J195,J230,J269)</f>
        <v>0</v>
      </c>
      <c r="K194" s="95">
        <f t="shared" ref="K194:L194" si="253">SUM(K195,K230,K269)</f>
        <v>0</v>
      </c>
      <c r="L194" s="202">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99">
        <f t="shared" ref="E195:F195" si="255">E196+E204</f>
        <v>0</v>
      </c>
      <c r="F195" s="278">
        <f t="shared" si="255"/>
        <v>0</v>
      </c>
      <c r="G195" s="223">
        <f>G196+G204</f>
        <v>0</v>
      </c>
      <c r="H195" s="255">
        <f t="shared" ref="H195:I195" si="256">H196+H204</f>
        <v>0</v>
      </c>
      <c r="I195" s="100">
        <f t="shared" si="256"/>
        <v>0</v>
      </c>
      <c r="J195" s="255">
        <f>J196+J204</f>
        <v>0</v>
      </c>
      <c r="K195" s="99">
        <f t="shared" ref="K195:L195" si="257">K196+K204</f>
        <v>0</v>
      </c>
      <c r="L195" s="134">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v>0</v>
      </c>
      <c r="E197" s="51"/>
      <c r="F197" s="281">
        <f>D197+E197</f>
        <v>0</v>
      </c>
      <c r="G197" s="225"/>
      <c r="H197" s="256"/>
      <c r="I197" s="116">
        <f>G197+H197</f>
        <v>0</v>
      </c>
      <c r="J197" s="256"/>
      <c r="K197" s="51"/>
      <c r="L197" s="136">
        <f>J197+K197</f>
        <v>0</v>
      </c>
      <c r="M197" s="316"/>
      <c r="N197" s="51"/>
      <c r="O197" s="116">
        <f>M197+N197</f>
        <v>0</v>
      </c>
      <c r="P197" s="106"/>
    </row>
    <row r="198" spans="1:16"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v>0</v>
      </c>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v>0</v>
      </c>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v>0</v>
      </c>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v>0</v>
      </c>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v>0</v>
      </c>
      <c r="E203" s="56"/>
      <c r="F203" s="143">
        <f t="shared" si="267"/>
        <v>0</v>
      </c>
      <c r="G203" s="226"/>
      <c r="H203" s="257"/>
      <c r="I203" s="110">
        <f t="shared" si="268"/>
        <v>0</v>
      </c>
      <c r="J203" s="257"/>
      <c r="K203" s="56"/>
      <c r="L203" s="132">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6">
        <f t="shared" ref="E204:F204" si="271">E205+E215+E216+E225+E226+E227+E229</f>
        <v>0</v>
      </c>
      <c r="F204" s="279">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22">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v>0</v>
      </c>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v>0</v>
      </c>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v>0</v>
      </c>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v>0</v>
      </c>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v>0</v>
      </c>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v>0</v>
      </c>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v>0</v>
      </c>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v>0</v>
      </c>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v>0</v>
      </c>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v>0</v>
      </c>
      <c r="E215" s="56"/>
      <c r="F215" s="143">
        <f t="shared" si="279"/>
        <v>0</v>
      </c>
      <c r="G215" s="226"/>
      <c r="H215" s="257"/>
      <c r="I215" s="110">
        <f t="shared" si="280"/>
        <v>0</v>
      </c>
      <c r="J215" s="257"/>
      <c r="K215" s="56"/>
      <c r="L215" s="132">
        <f t="shared" si="281"/>
        <v>0</v>
      </c>
      <c r="M215" s="317"/>
      <c r="N215" s="56"/>
      <c r="O215" s="110">
        <f t="shared" si="282"/>
        <v>0</v>
      </c>
      <c r="P215" s="107"/>
    </row>
    <row r="216" spans="1:16"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v>0</v>
      </c>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hidden="1" x14ac:dyDescent="0.25">
      <c r="A218" s="38">
        <v>5232</v>
      </c>
      <c r="B218" s="53" t="s">
        <v>198</v>
      </c>
      <c r="C218" s="54">
        <f t="shared" si="283"/>
        <v>0</v>
      </c>
      <c r="D218" s="226">
        <v>0</v>
      </c>
      <c r="E218" s="56"/>
      <c r="F218" s="143">
        <f t="shared" si="288"/>
        <v>0</v>
      </c>
      <c r="G218" s="226"/>
      <c r="H218" s="257"/>
      <c r="I218" s="110">
        <f t="shared" si="289"/>
        <v>0</v>
      </c>
      <c r="J218" s="257"/>
      <c r="K218" s="56"/>
      <c r="L218" s="132">
        <f t="shared" si="290"/>
        <v>0</v>
      </c>
      <c r="M218" s="317"/>
      <c r="N218" s="56"/>
      <c r="O218" s="110">
        <f t="shared" si="291"/>
        <v>0</v>
      </c>
      <c r="P218" s="107"/>
    </row>
    <row r="219" spans="1:16" hidden="1" x14ac:dyDescent="0.25">
      <c r="A219" s="38">
        <v>5233</v>
      </c>
      <c r="B219" s="53" t="s">
        <v>199</v>
      </c>
      <c r="C219" s="54">
        <f t="shared" si="283"/>
        <v>0</v>
      </c>
      <c r="D219" s="226">
        <v>0</v>
      </c>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v>0</v>
      </c>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v>0</v>
      </c>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v>0</v>
      </c>
      <c r="E222" s="56"/>
      <c r="F222" s="143">
        <f t="shared" si="288"/>
        <v>0</v>
      </c>
      <c r="G222" s="226"/>
      <c r="H222" s="257"/>
      <c r="I222" s="110">
        <f t="shared" si="289"/>
        <v>0</v>
      </c>
      <c r="J222" s="257"/>
      <c r="K222" s="56"/>
      <c r="L222" s="132">
        <f t="shared" si="290"/>
        <v>0</v>
      </c>
      <c r="M222" s="317"/>
      <c r="N222" s="56"/>
      <c r="O222" s="110">
        <f t="shared" si="291"/>
        <v>0</v>
      </c>
      <c r="P222" s="107"/>
    </row>
    <row r="223" spans="1:16" ht="24" hidden="1" x14ac:dyDescent="0.25">
      <c r="A223" s="38">
        <v>5238</v>
      </c>
      <c r="B223" s="53" t="s">
        <v>203</v>
      </c>
      <c r="C223" s="54">
        <f t="shared" si="283"/>
        <v>0</v>
      </c>
      <c r="D223" s="226">
        <v>0</v>
      </c>
      <c r="E223" s="56"/>
      <c r="F223" s="143">
        <f t="shared" si="288"/>
        <v>0</v>
      </c>
      <c r="G223" s="226"/>
      <c r="H223" s="257"/>
      <c r="I223" s="110">
        <f t="shared" si="289"/>
        <v>0</v>
      </c>
      <c r="J223" s="257"/>
      <c r="K223" s="56"/>
      <c r="L223" s="132">
        <f t="shared" si="290"/>
        <v>0</v>
      </c>
      <c r="M223" s="317"/>
      <c r="N223" s="56"/>
      <c r="O223" s="110">
        <f t="shared" si="291"/>
        <v>0</v>
      </c>
      <c r="P223" s="107"/>
    </row>
    <row r="224" spans="1:16" ht="24" hidden="1" x14ac:dyDescent="0.25">
      <c r="A224" s="38">
        <v>5239</v>
      </c>
      <c r="B224" s="53" t="s">
        <v>204</v>
      </c>
      <c r="C224" s="54">
        <f t="shared" si="283"/>
        <v>0</v>
      </c>
      <c r="D224" s="226">
        <v>0</v>
      </c>
      <c r="E224" s="56"/>
      <c r="F224" s="143">
        <f t="shared" si="288"/>
        <v>0</v>
      </c>
      <c r="G224" s="226"/>
      <c r="H224" s="257"/>
      <c r="I224" s="110">
        <f t="shared" si="289"/>
        <v>0</v>
      </c>
      <c r="J224" s="257"/>
      <c r="K224" s="56"/>
      <c r="L224" s="132">
        <f t="shared" si="290"/>
        <v>0</v>
      </c>
      <c r="M224" s="317"/>
      <c r="N224" s="56"/>
      <c r="O224" s="110">
        <f t="shared" si="291"/>
        <v>0</v>
      </c>
      <c r="P224" s="107"/>
    </row>
    <row r="225" spans="1:16" ht="24" hidden="1" x14ac:dyDescent="0.25">
      <c r="A225" s="108">
        <v>5240</v>
      </c>
      <c r="B225" s="53" t="s">
        <v>205</v>
      </c>
      <c r="C225" s="54">
        <f t="shared" si="283"/>
        <v>0</v>
      </c>
      <c r="D225" s="226">
        <v>0</v>
      </c>
      <c r="E225" s="56"/>
      <c r="F225" s="143">
        <f t="shared" si="288"/>
        <v>0</v>
      </c>
      <c r="G225" s="226"/>
      <c r="H225" s="257"/>
      <c r="I225" s="110">
        <f t="shared" si="289"/>
        <v>0</v>
      </c>
      <c r="J225" s="257"/>
      <c r="K225" s="56"/>
      <c r="L225" s="132">
        <f t="shared" si="290"/>
        <v>0</v>
      </c>
      <c r="M225" s="317"/>
      <c r="N225" s="56"/>
      <c r="O225" s="110">
        <f t="shared" si="291"/>
        <v>0</v>
      </c>
      <c r="P225" s="107"/>
    </row>
    <row r="226" spans="1:16" hidden="1" x14ac:dyDescent="0.25">
      <c r="A226" s="108">
        <v>5250</v>
      </c>
      <c r="B226" s="53" t="s">
        <v>206</v>
      </c>
      <c r="C226" s="54">
        <f t="shared" si="283"/>
        <v>0</v>
      </c>
      <c r="D226" s="226">
        <v>0</v>
      </c>
      <c r="E226" s="56"/>
      <c r="F226" s="143">
        <f t="shared" si="288"/>
        <v>0</v>
      </c>
      <c r="G226" s="226"/>
      <c r="H226" s="257"/>
      <c r="I226" s="110">
        <f t="shared" si="289"/>
        <v>0</v>
      </c>
      <c r="J226" s="257"/>
      <c r="K226" s="56"/>
      <c r="L226" s="132">
        <f t="shared" si="290"/>
        <v>0</v>
      </c>
      <c r="M226" s="317"/>
      <c r="N226" s="56"/>
      <c r="O226" s="110">
        <f t="shared" si="291"/>
        <v>0</v>
      </c>
      <c r="P226" s="107"/>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v>0</v>
      </c>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v>0</v>
      </c>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v>0</v>
      </c>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v>0</v>
      </c>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v>0</v>
      </c>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v>0</v>
      </c>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v>0</v>
      </c>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v>0</v>
      </c>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v>0</v>
      </c>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v>0</v>
      </c>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v>0</v>
      </c>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v>0</v>
      </c>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v>0</v>
      </c>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v>0</v>
      </c>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v>0</v>
      </c>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v>0</v>
      </c>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v>0</v>
      </c>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v>0</v>
      </c>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v>0</v>
      </c>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v>0</v>
      </c>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v>0</v>
      </c>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v>0</v>
      </c>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v>0</v>
      </c>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v>0</v>
      </c>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v>0</v>
      </c>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v>0</v>
      </c>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v>0</v>
      </c>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v>0</v>
      </c>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v>0</v>
      </c>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v>0</v>
      </c>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v>0</v>
      </c>
      <c r="E271" s="51"/>
      <c r="F271" s="281">
        <f>D271+E271</f>
        <v>0</v>
      </c>
      <c r="G271" s="225"/>
      <c r="H271" s="256"/>
      <c r="I271" s="116">
        <f>G271+H271</f>
        <v>0</v>
      </c>
      <c r="J271" s="256"/>
      <c r="K271" s="51"/>
      <c r="L271" s="13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v>0</v>
      </c>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v>0</v>
      </c>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v>0</v>
      </c>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v>0</v>
      </c>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v>0</v>
      </c>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v>0</v>
      </c>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565">
        <v>7260</v>
      </c>
      <c r="B280" s="48" t="s">
        <v>255</v>
      </c>
      <c r="C280" s="49">
        <f t="shared" si="368"/>
        <v>0</v>
      </c>
      <c r="D280" s="225">
        <v>0</v>
      </c>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v>0</v>
      </c>
      <c r="E282" s="62"/>
      <c r="F282" s="141">
        <f>D282+E282</f>
        <v>0</v>
      </c>
      <c r="G282" s="235"/>
      <c r="H282" s="265"/>
      <c r="I282" s="302">
        <f>G282+H282</f>
        <v>0</v>
      </c>
      <c r="J282" s="265"/>
      <c r="K282" s="62"/>
      <c r="L282" s="197">
        <f>J282+K282</f>
        <v>0</v>
      </c>
      <c r="M282" s="323"/>
      <c r="N282" s="62"/>
      <c r="O282" s="302">
        <f>M282+N282</f>
        <v>0</v>
      </c>
      <c r="P282" s="151"/>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v>0</v>
      </c>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v>0</v>
      </c>
      <c r="E285" s="51"/>
      <c r="F285" s="281">
        <f t="shared" si="378"/>
        <v>0</v>
      </c>
      <c r="G285" s="225"/>
      <c r="H285" s="256"/>
      <c r="I285" s="116">
        <f t="shared" si="379"/>
        <v>0</v>
      </c>
      <c r="J285" s="256"/>
      <c r="K285" s="51"/>
      <c r="L285" s="136">
        <f t="shared" si="380"/>
        <v>0</v>
      </c>
      <c r="M285" s="316"/>
      <c r="N285" s="51"/>
      <c r="O285" s="116">
        <f t="shared" si="381"/>
        <v>0</v>
      </c>
      <c r="P285" s="106"/>
    </row>
    <row r="286" spans="1:16" ht="12.75" thickBot="1" x14ac:dyDescent="0.3">
      <c r="A286" s="170"/>
      <c r="B286" s="170" t="s">
        <v>261</v>
      </c>
      <c r="C286" s="306">
        <f t="shared" si="368"/>
        <v>52615</v>
      </c>
      <c r="D286" s="236">
        <f t="shared" ref="D286:O286" si="382">SUM(D283,D269,D230,D195,D187,D173,D75,D53)</f>
        <v>52615</v>
      </c>
      <c r="E286" s="457">
        <f t="shared" si="382"/>
        <v>0</v>
      </c>
      <c r="F286" s="458">
        <f t="shared" si="382"/>
        <v>52615</v>
      </c>
      <c r="G286" s="236">
        <f t="shared" si="382"/>
        <v>0</v>
      </c>
      <c r="H286" s="205">
        <f t="shared" si="382"/>
        <v>0</v>
      </c>
      <c r="I286" s="458">
        <f t="shared" si="382"/>
        <v>0</v>
      </c>
      <c r="J286" s="172">
        <f t="shared" si="382"/>
        <v>0</v>
      </c>
      <c r="K286" s="457">
        <f t="shared" si="382"/>
        <v>0</v>
      </c>
      <c r="L286" s="458">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46z5Jr2d59su7+RIlhYCSHmiW+Vf87B7XCOnos8XDEQOVkyql9iDO065RWKv5XBy8SG6JprUeqsWBOEoxBLdDQ==" saltValue="AM62aaSkLVxxaLs/QKBjPw==" spinCount="100000" sheet="1" objects="1" scenarios="1" formatCells="0" formatColumns="0" formatRows="0"/>
  <autoFilter ref="A18:P298">
    <filterColumn colId="2">
      <filters blank="1">
        <filter val="1 000"/>
        <filter val="11 465"/>
        <filter val="14 365"/>
        <filter val="2 000"/>
        <filter val="2 900"/>
        <filter val="3 250"/>
        <filter val="30 000"/>
        <filter val="31 000"/>
        <filter val="35 250"/>
        <filter val="48"/>
        <filter val="51 615"/>
        <filter val="52 615"/>
        <filter val="95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4.pielikums Jūrmalas pilsētas domes
2018.gada 14.jūnija saistošajiem noteikumiem Nr.24
(protokols Nr.9, 4.punkts)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R7" sqref="R7"/>
    </sheetView>
  </sheetViews>
  <sheetFormatPr defaultRowHeight="12" outlineLevelCol="1" x14ac:dyDescent="0.25"/>
  <cols>
    <col min="1" max="1" width="10.140625" style="6" customWidth="1"/>
    <col min="2" max="2" width="29.42578125"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4.85546875" style="1" customWidth="1" collapsed="1"/>
    <col min="16" max="16" width="30.570312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1055</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1048</v>
      </c>
      <c r="D3" s="1120"/>
      <c r="E3" s="1120"/>
      <c r="F3" s="1120"/>
      <c r="G3" s="1120"/>
      <c r="H3" s="1120"/>
      <c r="I3" s="1120"/>
      <c r="J3" s="1120"/>
      <c r="K3" s="1120"/>
      <c r="L3" s="1120"/>
      <c r="M3" s="1120"/>
      <c r="N3" s="1120"/>
      <c r="O3" s="1120"/>
      <c r="P3" s="1121"/>
      <c r="Q3" s="390"/>
    </row>
    <row r="4" spans="1:17" ht="12.75" customHeight="1" x14ac:dyDescent="0.25">
      <c r="A4" s="4" t="s">
        <v>1</v>
      </c>
      <c r="B4" s="5"/>
      <c r="C4" s="1120" t="s">
        <v>1049</v>
      </c>
      <c r="D4" s="1120"/>
      <c r="E4" s="1120"/>
      <c r="F4" s="1120"/>
      <c r="G4" s="1120"/>
      <c r="H4" s="1120"/>
      <c r="I4" s="1120"/>
      <c r="J4" s="1120"/>
      <c r="K4" s="1120"/>
      <c r="L4" s="1120"/>
      <c r="M4" s="1120"/>
      <c r="N4" s="1120"/>
      <c r="O4" s="1120"/>
      <c r="P4" s="1121"/>
      <c r="Q4" s="390"/>
    </row>
    <row r="5" spans="1:17" ht="12.75" customHeight="1" x14ac:dyDescent="0.25">
      <c r="A5" s="2" t="s">
        <v>2</v>
      </c>
      <c r="B5" s="3"/>
      <c r="C5" s="1122" t="s">
        <v>1050</v>
      </c>
      <c r="D5" s="1122"/>
      <c r="E5" s="1122"/>
      <c r="F5" s="1122"/>
      <c r="G5" s="1122"/>
      <c r="H5" s="1122"/>
      <c r="I5" s="1122"/>
      <c r="J5" s="1122"/>
      <c r="K5" s="1122"/>
      <c r="L5" s="1122"/>
      <c r="M5" s="1122"/>
      <c r="N5" s="1122"/>
      <c r="O5" s="1122"/>
      <c r="P5" s="1123"/>
      <c r="Q5" s="390"/>
    </row>
    <row r="6" spans="1:17" ht="12.75" customHeight="1" x14ac:dyDescent="0.25">
      <c r="A6" s="2" t="s">
        <v>3</v>
      </c>
      <c r="B6" s="3"/>
      <c r="C6" s="1122" t="s">
        <v>818</v>
      </c>
      <c r="D6" s="1122"/>
      <c r="E6" s="1122"/>
      <c r="F6" s="1122"/>
      <c r="G6" s="1122"/>
      <c r="H6" s="1122"/>
      <c r="I6" s="1122"/>
      <c r="J6" s="1122"/>
      <c r="K6" s="1122"/>
      <c r="L6" s="1122"/>
      <c r="M6" s="1122"/>
      <c r="N6" s="1122"/>
      <c r="O6" s="1122"/>
      <c r="P6" s="1123"/>
      <c r="Q6" s="390"/>
    </row>
    <row r="7" spans="1:17" ht="25.5" customHeight="1" x14ac:dyDescent="0.25">
      <c r="A7" s="2" t="s">
        <v>4</v>
      </c>
      <c r="B7" s="3"/>
      <c r="C7" s="1120" t="s">
        <v>1051</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1052</v>
      </c>
      <c r="D9" s="1122"/>
      <c r="E9" s="1122"/>
      <c r="F9" s="1122"/>
      <c r="G9" s="1122"/>
      <c r="H9" s="1122"/>
      <c r="I9" s="1122"/>
      <c r="J9" s="1122"/>
      <c r="K9" s="1122"/>
      <c r="L9" s="1122"/>
      <c r="M9" s="1122"/>
      <c r="N9" s="1122"/>
      <c r="O9" s="1122"/>
      <c r="P9" s="1123"/>
      <c r="Q9" s="390"/>
    </row>
    <row r="10" spans="1:17" ht="12.75" customHeight="1" x14ac:dyDescent="0.25">
      <c r="A10" s="2"/>
      <c r="B10" s="3" t="s">
        <v>7</v>
      </c>
      <c r="C10" s="1122" t="s">
        <v>1053</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1054</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815698</v>
      </c>
      <c r="D20" s="208">
        <f>SUM(D21,D24,D25,D41,D43)</f>
        <v>544986</v>
      </c>
      <c r="E20" s="394">
        <f t="shared" ref="E20:F20" si="0">SUM(E21,E24,E25,E41,E43)</f>
        <v>23049</v>
      </c>
      <c r="F20" s="395">
        <f t="shared" si="0"/>
        <v>568035</v>
      </c>
      <c r="G20" s="208">
        <f>SUM(G21,G24,G43)</f>
        <v>216644</v>
      </c>
      <c r="H20" s="242">
        <f t="shared" ref="H20:I20" si="1">SUM(H21,H24,H43)</f>
        <v>0</v>
      </c>
      <c r="I20" s="26">
        <f t="shared" si="1"/>
        <v>216644</v>
      </c>
      <c r="J20" s="242">
        <f>SUM(J21,J26,J43)</f>
        <v>31019</v>
      </c>
      <c r="K20" s="25">
        <f t="shared" ref="K20:L20" si="2">SUM(K21,K26,K43)</f>
        <v>0</v>
      </c>
      <c r="L20" s="26">
        <f t="shared" si="2"/>
        <v>31019</v>
      </c>
      <c r="M20" s="24">
        <f>SUM(M21,M45)</f>
        <v>0</v>
      </c>
      <c r="N20" s="25">
        <f t="shared" ref="N20:O20" si="3">SUM(N21,N45)</f>
        <v>0</v>
      </c>
      <c r="O20" s="26">
        <f t="shared" si="3"/>
        <v>0</v>
      </c>
      <c r="P20" s="326"/>
    </row>
    <row r="21" spans="1:16" ht="12.75" thickTop="1" x14ac:dyDescent="0.25">
      <c r="A21" s="27"/>
      <c r="B21" s="28" t="s">
        <v>20</v>
      </c>
      <c r="C21" s="29">
        <f t="shared" ref="C21:C84" si="4">F21+I21+L21+O21</f>
        <v>4355</v>
      </c>
      <c r="D21" s="209">
        <f>SUM(D22:D23)</f>
        <v>0</v>
      </c>
      <c r="E21" s="396">
        <f t="shared" ref="E21" si="5">SUM(E22:E23)</f>
        <v>0</v>
      </c>
      <c r="F21" s="397">
        <f>SUM(F22:F23)</f>
        <v>0</v>
      </c>
      <c r="G21" s="209">
        <f>SUM(G22:G23)</f>
        <v>0</v>
      </c>
      <c r="H21" s="243">
        <f t="shared" ref="H21:I21" si="6">SUM(H22:H23)</f>
        <v>0</v>
      </c>
      <c r="I21" s="31">
        <f t="shared" si="6"/>
        <v>0</v>
      </c>
      <c r="J21" s="243">
        <f>SUM(J22:J23)</f>
        <v>4355</v>
      </c>
      <c r="K21" s="30">
        <f t="shared" ref="K21:L21" si="7">SUM(K22:K23)</f>
        <v>0</v>
      </c>
      <c r="L21" s="31">
        <f t="shared" si="7"/>
        <v>4355</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x14ac:dyDescent="0.25">
      <c r="A23" s="37"/>
      <c r="B23" s="38" t="s">
        <v>22</v>
      </c>
      <c r="C23" s="39">
        <f t="shared" si="4"/>
        <v>4355</v>
      </c>
      <c r="D23" s="211"/>
      <c r="E23" s="400"/>
      <c r="F23" s="401">
        <f>D23+E23</f>
        <v>0</v>
      </c>
      <c r="G23" s="211"/>
      <c r="H23" s="245"/>
      <c r="I23" s="301">
        <f>G23+H23</f>
        <v>0</v>
      </c>
      <c r="J23" s="245">
        <v>4355</v>
      </c>
      <c r="K23" s="40"/>
      <c r="L23" s="301">
        <f>J23+K23</f>
        <v>4355</v>
      </c>
      <c r="M23" s="358"/>
      <c r="N23" s="40"/>
      <c r="O23" s="301">
        <f>M23+N23</f>
        <v>0</v>
      </c>
      <c r="P23" s="736"/>
    </row>
    <row r="24" spans="1:16" s="21" customFormat="1" ht="24.75" thickBot="1" x14ac:dyDescent="0.3">
      <c r="A24" s="369">
        <v>19300</v>
      </c>
      <c r="B24" s="369" t="s">
        <v>304</v>
      </c>
      <c r="C24" s="370">
        <f>F24+I24</f>
        <v>784679</v>
      </c>
      <c r="D24" s="371">
        <v>544986</v>
      </c>
      <c r="E24" s="402">
        <v>23049</v>
      </c>
      <c r="F24" s="403">
        <f>D24+E24</f>
        <v>568035</v>
      </c>
      <c r="G24" s="371">
        <v>216644</v>
      </c>
      <c r="H24" s="374"/>
      <c r="I24" s="375">
        <f>G24+H24</f>
        <v>216644</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26664</v>
      </c>
      <c r="D26" s="213" t="s">
        <v>23</v>
      </c>
      <c r="E26" s="407" t="s">
        <v>23</v>
      </c>
      <c r="F26" s="408" t="s">
        <v>23</v>
      </c>
      <c r="G26" s="213" t="s">
        <v>23</v>
      </c>
      <c r="H26" s="246" t="s">
        <v>23</v>
      </c>
      <c r="I26" s="45" t="s">
        <v>23</v>
      </c>
      <c r="J26" s="102">
        <f>SUM(J27,J31,J33,J36)</f>
        <v>26664</v>
      </c>
      <c r="K26" s="46">
        <f t="shared" ref="K26:L26" si="9">SUM(K27,K31,K33,K36)</f>
        <v>0</v>
      </c>
      <c r="L26" s="113">
        <f t="shared" si="9"/>
        <v>26664</v>
      </c>
      <c r="M26" s="309" t="s">
        <v>23</v>
      </c>
      <c r="N26" s="44" t="s">
        <v>23</v>
      </c>
      <c r="O26" s="45" t="s">
        <v>23</v>
      </c>
      <c r="P26" s="328"/>
    </row>
    <row r="27" spans="1:16" s="21" customFormat="1"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idden="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idden="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26664</v>
      </c>
      <c r="D36" s="213" t="s">
        <v>23</v>
      </c>
      <c r="E36" s="407" t="s">
        <v>23</v>
      </c>
      <c r="F36" s="408" t="s">
        <v>23</v>
      </c>
      <c r="G36" s="213" t="s">
        <v>23</v>
      </c>
      <c r="H36" s="246" t="s">
        <v>23</v>
      </c>
      <c r="I36" s="45" t="s">
        <v>23</v>
      </c>
      <c r="J36" s="102">
        <f>SUM(J37:J40)</f>
        <v>26664</v>
      </c>
      <c r="K36" s="46">
        <f t="shared" ref="K36:L36" si="14">SUM(K37:K40)</f>
        <v>0</v>
      </c>
      <c r="L36" s="113">
        <f t="shared" si="14"/>
        <v>26664</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186">
        <v>21399</v>
      </c>
      <c r="B40" s="161" t="s">
        <v>36</v>
      </c>
      <c r="C40" s="162">
        <f t="shared" si="10"/>
        <v>26664</v>
      </c>
      <c r="D40" s="217" t="s">
        <v>23</v>
      </c>
      <c r="E40" s="415" t="s">
        <v>23</v>
      </c>
      <c r="F40" s="416" t="s">
        <v>23</v>
      </c>
      <c r="G40" s="217" t="s">
        <v>23</v>
      </c>
      <c r="H40" s="250" t="s">
        <v>23</v>
      </c>
      <c r="I40" s="188" t="s">
        <v>23</v>
      </c>
      <c r="J40" s="285">
        <v>26664</v>
      </c>
      <c r="K40" s="187"/>
      <c r="L40" s="417">
        <f>J40+K40</f>
        <v>26664</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hidden="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 hidden="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815698</v>
      </c>
      <c r="D50" s="220">
        <f>SUM(D51,D283)</f>
        <v>544986</v>
      </c>
      <c r="E50" s="431">
        <f t="shared" ref="E50:F50" si="19">SUM(E51,E283)</f>
        <v>23049</v>
      </c>
      <c r="F50" s="432">
        <f t="shared" si="19"/>
        <v>568035</v>
      </c>
      <c r="G50" s="220">
        <f>SUM(G51,G283)</f>
        <v>216644</v>
      </c>
      <c r="H50" s="252">
        <f t="shared" ref="H50:I50" si="20">SUM(H51,H283)</f>
        <v>0</v>
      </c>
      <c r="I50" s="87">
        <f t="shared" si="20"/>
        <v>216644</v>
      </c>
      <c r="J50" s="252">
        <f>SUM(J51,J283)</f>
        <v>31019</v>
      </c>
      <c r="K50" s="86">
        <f t="shared" ref="K50:L50" si="21">SUM(K51,K283)</f>
        <v>0</v>
      </c>
      <c r="L50" s="87">
        <f t="shared" si="21"/>
        <v>31019</v>
      </c>
      <c r="M50" s="85">
        <f>SUM(M51,M283)</f>
        <v>0</v>
      </c>
      <c r="N50" s="86">
        <f t="shared" ref="N50:O50" si="22">SUM(N51,N283)</f>
        <v>0</v>
      </c>
      <c r="O50" s="87">
        <f t="shared" si="22"/>
        <v>0</v>
      </c>
      <c r="P50" s="336"/>
    </row>
    <row r="51" spans="1:16" s="21" customFormat="1" ht="36.75" thickTop="1" x14ac:dyDescent="0.25">
      <c r="A51" s="88"/>
      <c r="B51" s="89" t="s">
        <v>45</v>
      </c>
      <c r="C51" s="90">
        <f t="shared" si="4"/>
        <v>815698</v>
      </c>
      <c r="D51" s="221">
        <f>SUM(D52,D194)</f>
        <v>544986</v>
      </c>
      <c r="E51" s="433">
        <f t="shared" ref="E51:F51" si="23">SUM(E52,E194)</f>
        <v>23049</v>
      </c>
      <c r="F51" s="434">
        <f t="shared" si="23"/>
        <v>568035</v>
      </c>
      <c r="G51" s="221">
        <f>SUM(G52,G194)</f>
        <v>216644</v>
      </c>
      <c r="H51" s="253">
        <f t="shared" ref="H51:I51" si="24">SUM(H52,H194)</f>
        <v>0</v>
      </c>
      <c r="I51" s="92">
        <f t="shared" si="24"/>
        <v>216644</v>
      </c>
      <c r="J51" s="253">
        <f>SUM(J52,J194)</f>
        <v>31019</v>
      </c>
      <c r="K51" s="91">
        <f t="shared" ref="K51:L51" si="25">SUM(K52,K194)</f>
        <v>0</v>
      </c>
      <c r="L51" s="92">
        <f t="shared" si="25"/>
        <v>31019</v>
      </c>
      <c r="M51" s="90">
        <f>SUM(M52,M194)</f>
        <v>0</v>
      </c>
      <c r="N51" s="91">
        <f t="shared" ref="N51:O51" si="26">SUM(N52,N194)</f>
        <v>0</v>
      </c>
      <c r="O51" s="92">
        <f t="shared" si="26"/>
        <v>0</v>
      </c>
      <c r="P51" s="337"/>
    </row>
    <row r="52" spans="1:16" s="21" customFormat="1" ht="24" x14ac:dyDescent="0.25">
      <c r="A52" s="93"/>
      <c r="B52" s="16" t="s">
        <v>46</v>
      </c>
      <c r="C52" s="94">
        <f t="shared" si="4"/>
        <v>786301</v>
      </c>
      <c r="D52" s="222">
        <f>SUM(D53,D75,D173,D187)</f>
        <v>540609</v>
      </c>
      <c r="E52" s="435">
        <f t="shared" ref="E52:F52" si="27">SUM(E53,E75,E173,E187)</f>
        <v>0</v>
      </c>
      <c r="F52" s="436">
        <f t="shared" si="27"/>
        <v>540609</v>
      </c>
      <c r="G52" s="222">
        <f>SUM(G53,G75,G173,G187)</f>
        <v>214673</v>
      </c>
      <c r="H52" s="254">
        <f t="shared" ref="H52:I52" si="28">SUM(H53,H75,H173,H187)</f>
        <v>0</v>
      </c>
      <c r="I52" s="96">
        <f t="shared" si="28"/>
        <v>214673</v>
      </c>
      <c r="J52" s="254">
        <f>SUM(J53,J75,J173,J187)</f>
        <v>31019</v>
      </c>
      <c r="K52" s="95">
        <f t="shared" ref="K52:L52" si="29">SUM(K53,K75,K173,K187)</f>
        <v>0</v>
      </c>
      <c r="L52" s="96">
        <f t="shared" si="29"/>
        <v>31019</v>
      </c>
      <c r="M52" s="94">
        <f>SUM(M53,M75,M173,M187)</f>
        <v>0</v>
      </c>
      <c r="N52" s="95">
        <f t="shared" ref="N52:O52" si="30">SUM(N53,N75,N173,N187)</f>
        <v>0</v>
      </c>
      <c r="O52" s="96">
        <f t="shared" si="30"/>
        <v>0</v>
      </c>
      <c r="P52" s="338"/>
    </row>
    <row r="53" spans="1:16" s="21" customFormat="1" x14ac:dyDescent="0.25">
      <c r="A53" s="97">
        <v>1000</v>
      </c>
      <c r="B53" s="97" t="s">
        <v>47</v>
      </c>
      <c r="C53" s="98">
        <f t="shared" si="4"/>
        <v>569089</v>
      </c>
      <c r="D53" s="223">
        <f>SUM(D54,D67)</f>
        <v>356195</v>
      </c>
      <c r="E53" s="437">
        <f t="shared" ref="E53:F53" si="31">SUM(E54,E67)</f>
        <v>0</v>
      </c>
      <c r="F53" s="438">
        <f t="shared" si="31"/>
        <v>356195</v>
      </c>
      <c r="G53" s="223">
        <f>SUM(G54,G67)</f>
        <v>212894</v>
      </c>
      <c r="H53" s="255">
        <f t="shared" ref="H53:I53" si="32">SUM(H54,H67)</f>
        <v>0</v>
      </c>
      <c r="I53" s="100">
        <f t="shared" si="32"/>
        <v>212894</v>
      </c>
      <c r="J53" s="255">
        <f>SUM(J54,J67)</f>
        <v>0</v>
      </c>
      <c r="K53" s="99">
        <f t="shared" ref="K53:L53" si="33">SUM(K54,K67)</f>
        <v>0</v>
      </c>
      <c r="L53" s="100">
        <f t="shared" si="33"/>
        <v>0</v>
      </c>
      <c r="M53" s="98">
        <f>SUM(M54,M67)</f>
        <v>0</v>
      </c>
      <c r="N53" s="99">
        <f t="shared" ref="N53:O53" si="34">SUM(N54,N67)</f>
        <v>0</v>
      </c>
      <c r="O53" s="100">
        <f t="shared" si="34"/>
        <v>0</v>
      </c>
      <c r="P53" s="339"/>
    </row>
    <row r="54" spans="1:16" x14ac:dyDescent="0.25">
      <c r="A54" s="41">
        <v>1100</v>
      </c>
      <c r="B54" s="101" t="s">
        <v>48</v>
      </c>
      <c r="C54" s="42">
        <f t="shared" si="4"/>
        <v>428173</v>
      </c>
      <c r="D54" s="224">
        <f>SUM(D55,D58,D66)</f>
        <v>257549</v>
      </c>
      <c r="E54" s="439">
        <f t="shared" ref="E54:F54" si="35">SUM(E55,E58,E66)</f>
        <v>0</v>
      </c>
      <c r="F54" s="406">
        <f t="shared" si="35"/>
        <v>257549</v>
      </c>
      <c r="G54" s="224">
        <f>SUM(G55,G58,G66)</f>
        <v>170624</v>
      </c>
      <c r="H54" s="102">
        <f t="shared" ref="H54:I54" si="36">SUM(H55,H58,H66)</f>
        <v>0</v>
      </c>
      <c r="I54" s="113">
        <f t="shared" si="36"/>
        <v>170624</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x14ac:dyDescent="0.25">
      <c r="A55" s="103">
        <v>1110</v>
      </c>
      <c r="B55" s="74" t="s">
        <v>49</v>
      </c>
      <c r="C55" s="80">
        <f t="shared" si="4"/>
        <v>392027</v>
      </c>
      <c r="D55" s="128">
        <f>SUM(D56:D57)</f>
        <v>226503</v>
      </c>
      <c r="E55" s="440">
        <f t="shared" ref="E55:F55" si="39">SUM(E56:E57)</f>
        <v>0</v>
      </c>
      <c r="F55" s="441">
        <f t="shared" si="39"/>
        <v>226503</v>
      </c>
      <c r="G55" s="128">
        <f>SUM(G56:G57)</f>
        <v>165524</v>
      </c>
      <c r="H55" s="203">
        <f t="shared" ref="H55:I55" si="40">SUM(H56:H57)</f>
        <v>0</v>
      </c>
      <c r="I55" s="105">
        <f t="shared" si="40"/>
        <v>165524</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x14ac:dyDescent="0.25">
      <c r="A57" s="38">
        <v>1119</v>
      </c>
      <c r="B57" s="53" t="s">
        <v>51</v>
      </c>
      <c r="C57" s="54">
        <f t="shared" si="4"/>
        <v>392027</v>
      </c>
      <c r="D57" s="226">
        <v>226503</v>
      </c>
      <c r="E57" s="444"/>
      <c r="F57" s="401">
        <f t="shared" si="43"/>
        <v>226503</v>
      </c>
      <c r="G57" s="226">
        <v>165524</v>
      </c>
      <c r="H57" s="257"/>
      <c r="I57" s="110">
        <f t="shared" si="44"/>
        <v>165524</v>
      </c>
      <c r="J57" s="257"/>
      <c r="K57" s="56"/>
      <c r="L57" s="110">
        <f t="shared" si="45"/>
        <v>0</v>
      </c>
      <c r="M57" s="317"/>
      <c r="N57" s="56"/>
      <c r="O57" s="110">
        <f>M57+N57</f>
        <v>0</v>
      </c>
      <c r="P57" s="361"/>
    </row>
    <row r="58" spans="1:16" x14ac:dyDescent="0.25">
      <c r="A58" s="108">
        <v>1140</v>
      </c>
      <c r="B58" s="53" t="s">
        <v>295</v>
      </c>
      <c r="C58" s="54">
        <f t="shared" si="4"/>
        <v>36146</v>
      </c>
      <c r="D58" s="227">
        <f>SUM(D59:D65)</f>
        <v>31046</v>
      </c>
      <c r="E58" s="445">
        <f t="shared" ref="E58:F58" si="46">SUM(E59:E65)</f>
        <v>0</v>
      </c>
      <c r="F58" s="401">
        <f t="shared" si="46"/>
        <v>31046</v>
      </c>
      <c r="G58" s="227">
        <f>SUM(G59:G65)</f>
        <v>5100</v>
      </c>
      <c r="H58" s="117">
        <f t="shared" ref="H58:I58" si="47">SUM(H59:H65)</f>
        <v>0</v>
      </c>
      <c r="I58" s="110">
        <f t="shared" si="47"/>
        <v>5100</v>
      </c>
      <c r="J58" s="117">
        <f>SUM(J59:J65)</f>
        <v>0</v>
      </c>
      <c r="K58" s="109">
        <f t="shared" ref="K58:L58" si="48">SUM(K59:K65)</f>
        <v>0</v>
      </c>
      <c r="L58" s="110">
        <f t="shared" si="48"/>
        <v>0</v>
      </c>
      <c r="M58" s="54">
        <f>SUM(M59:M65)</f>
        <v>0</v>
      </c>
      <c r="N58" s="109">
        <f t="shared" ref="N58:O58" si="49">SUM(N59:N65)</f>
        <v>0</v>
      </c>
      <c r="O58" s="110">
        <f t="shared" si="49"/>
        <v>0</v>
      </c>
      <c r="P58" s="107"/>
    </row>
    <row r="59" spans="1:16" x14ac:dyDescent="0.25">
      <c r="A59" s="38">
        <v>1141</v>
      </c>
      <c r="B59" s="53" t="s">
        <v>52</v>
      </c>
      <c r="C59" s="54">
        <f t="shared" si="4"/>
        <v>2833</v>
      </c>
      <c r="D59" s="226">
        <v>2833</v>
      </c>
      <c r="E59" s="444"/>
      <c r="F59" s="401">
        <f t="shared" ref="F59:F66" si="50">D59+E59</f>
        <v>2833</v>
      </c>
      <c r="G59" s="226"/>
      <c r="H59" s="257"/>
      <c r="I59" s="110">
        <f t="shared" ref="I59:I66" si="51">G59+H59</f>
        <v>0</v>
      </c>
      <c r="J59" s="257"/>
      <c r="K59" s="56"/>
      <c r="L59" s="110">
        <f t="shared" ref="L59:L66" si="52">J59+K59</f>
        <v>0</v>
      </c>
      <c r="M59" s="317"/>
      <c r="N59" s="56"/>
      <c r="O59" s="110">
        <f t="shared" ref="O59:O66" si="53">M59+N59</f>
        <v>0</v>
      </c>
      <c r="P59" s="107"/>
    </row>
    <row r="60" spans="1:16" ht="24.75" customHeight="1" x14ac:dyDescent="0.25">
      <c r="A60" s="38">
        <v>1142</v>
      </c>
      <c r="B60" s="53" t="s">
        <v>53</v>
      </c>
      <c r="C60" s="54">
        <f t="shared" si="4"/>
        <v>989</v>
      </c>
      <c r="D60" s="226">
        <v>989</v>
      </c>
      <c r="E60" s="444"/>
      <c r="F60" s="401">
        <f t="shared" si="50"/>
        <v>989</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x14ac:dyDescent="0.25">
      <c r="A63" s="38">
        <v>1147</v>
      </c>
      <c r="B63" s="53" t="s">
        <v>56</v>
      </c>
      <c r="C63" s="54">
        <f t="shared" si="4"/>
        <v>3732</v>
      </c>
      <c r="D63" s="226">
        <v>3732</v>
      </c>
      <c r="E63" s="444"/>
      <c r="F63" s="401">
        <f t="shared" si="50"/>
        <v>3732</v>
      </c>
      <c r="G63" s="226"/>
      <c r="H63" s="257"/>
      <c r="I63" s="110">
        <f t="shared" si="51"/>
        <v>0</v>
      </c>
      <c r="J63" s="257"/>
      <c r="K63" s="56"/>
      <c r="L63" s="110">
        <f t="shared" si="52"/>
        <v>0</v>
      </c>
      <c r="M63" s="317"/>
      <c r="N63" s="56"/>
      <c r="O63" s="110">
        <f t="shared" si="53"/>
        <v>0</v>
      </c>
      <c r="P63" s="107"/>
    </row>
    <row r="64" spans="1:16" x14ac:dyDescent="0.25">
      <c r="A64" s="38">
        <v>1148</v>
      </c>
      <c r="B64" s="53" t="s">
        <v>57</v>
      </c>
      <c r="C64" s="54">
        <f t="shared" si="4"/>
        <v>22244</v>
      </c>
      <c r="D64" s="226">
        <v>22244</v>
      </c>
      <c r="E64" s="444"/>
      <c r="F64" s="401">
        <f t="shared" si="50"/>
        <v>22244</v>
      </c>
      <c r="G64" s="226"/>
      <c r="H64" s="257"/>
      <c r="I64" s="110">
        <f t="shared" si="51"/>
        <v>0</v>
      </c>
      <c r="J64" s="257"/>
      <c r="K64" s="56"/>
      <c r="L64" s="110">
        <f t="shared" si="52"/>
        <v>0</v>
      </c>
      <c r="M64" s="317"/>
      <c r="N64" s="56"/>
      <c r="O64" s="110">
        <f t="shared" si="53"/>
        <v>0</v>
      </c>
      <c r="P64" s="361"/>
    </row>
    <row r="65" spans="1:16" ht="24" customHeight="1" x14ac:dyDescent="0.25">
      <c r="A65" s="38">
        <v>1149</v>
      </c>
      <c r="B65" s="53" t="s">
        <v>58</v>
      </c>
      <c r="C65" s="54">
        <f>F65+I65+L65+O65</f>
        <v>6348</v>
      </c>
      <c r="D65" s="226">
        <v>1248</v>
      </c>
      <c r="E65" s="444"/>
      <c r="F65" s="401">
        <f t="shared" si="50"/>
        <v>1248</v>
      </c>
      <c r="G65" s="226">
        <v>5100</v>
      </c>
      <c r="H65" s="257"/>
      <c r="I65" s="110">
        <f t="shared" si="51"/>
        <v>5100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x14ac:dyDescent="0.25">
      <c r="A67" s="41">
        <v>1200</v>
      </c>
      <c r="B67" s="101" t="s">
        <v>296</v>
      </c>
      <c r="C67" s="42">
        <f t="shared" si="4"/>
        <v>140916</v>
      </c>
      <c r="D67" s="224">
        <f>SUM(D68:D69)</f>
        <v>98646</v>
      </c>
      <c r="E67" s="439">
        <f t="shared" ref="E67:F67" si="54">SUM(E68:E69)</f>
        <v>0</v>
      </c>
      <c r="F67" s="406">
        <f t="shared" si="54"/>
        <v>98646</v>
      </c>
      <c r="G67" s="224">
        <f>SUM(G68:G69)</f>
        <v>42270</v>
      </c>
      <c r="H67" s="102">
        <f t="shared" ref="H67:I67" si="55">SUM(H68:H69)</f>
        <v>0</v>
      </c>
      <c r="I67" s="113">
        <f t="shared" si="55"/>
        <v>42270</v>
      </c>
      <c r="J67" s="102">
        <f>SUM(J68:J69)</f>
        <v>0</v>
      </c>
      <c r="K67" s="46">
        <f t="shared" ref="K67:L67" si="56">SUM(K68:K69)</f>
        <v>0</v>
      </c>
      <c r="L67" s="113">
        <f t="shared" si="56"/>
        <v>0</v>
      </c>
      <c r="M67" s="42">
        <f>SUM(M68:M69)</f>
        <v>0</v>
      </c>
      <c r="N67" s="46">
        <f t="shared" ref="N67:O67" si="57">SUM(N68:N69)</f>
        <v>0</v>
      </c>
      <c r="O67" s="113">
        <f t="shared" si="57"/>
        <v>0</v>
      </c>
      <c r="P67" s="119"/>
    </row>
    <row r="68" spans="1:16" ht="24" x14ac:dyDescent="0.25">
      <c r="A68" s="800">
        <v>1210</v>
      </c>
      <c r="B68" s="48" t="s">
        <v>60</v>
      </c>
      <c r="C68" s="49">
        <f t="shared" si="4"/>
        <v>107677</v>
      </c>
      <c r="D68" s="225">
        <v>66347</v>
      </c>
      <c r="E68" s="442"/>
      <c r="F68" s="443">
        <f>D68+E68</f>
        <v>66347</v>
      </c>
      <c r="G68" s="225">
        <v>41330</v>
      </c>
      <c r="H68" s="256"/>
      <c r="I68" s="116">
        <f>G68+H68</f>
        <v>41330</v>
      </c>
      <c r="J68" s="256"/>
      <c r="K68" s="51"/>
      <c r="L68" s="116">
        <f>J68+K68</f>
        <v>0</v>
      </c>
      <c r="M68" s="316"/>
      <c r="N68" s="51"/>
      <c r="O68" s="116">
        <f>M68+N68</f>
        <v>0</v>
      </c>
      <c r="P68" s="106"/>
    </row>
    <row r="69" spans="1:16" ht="24" x14ac:dyDescent="0.25">
      <c r="A69" s="108">
        <v>1220</v>
      </c>
      <c r="B69" s="53" t="s">
        <v>61</v>
      </c>
      <c r="C69" s="54">
        <f t="shared" si="4"/>
        <v>33239</v>
      </c>
      <c r="D69" s="227">
        <f>SUM(D70:D74)</f>
        <v>32299</v>
      </c>
      <c r="E69" s="445">
        <f t="shared" ref="E69:F69" si="58">SUM(E70:E74)</f>
        <v>0</v>
      </c>
      <c r="F69" s="401">
        <f t="shared" si="58"/>
        <v>32299</v>
      </c>
      <c r="G69" s="227">
        <f>SUM(G70:G74)</f>
        <v>940</v>
      </c>
      <c r="H69" s="117">
        <f t="shared" ref="H69:I69" si="59">SUM(H70:H74)</f>
        <v>0</v>
      </c>
      <c r="I69" s="110">
        <f t="shared" si="59"/>
        <v>940</v>
      </c>
      <c r="J69" s="117">
        <f>SUM(J70:J74)</f>
        <v>0</v>
      </c>
      <c r="K69" s="109">
        <f t="shared" ref="K69:L69" si="60">SUM(K70:K74)</f>
        <v>0</v>
      </c>
      <c r="L69" s="110">
        <f t="shared" si="60"/>
        <v>0</v>
      </c>
      <c r="M69" s="54">
        <f>SUM(M70:M74)</f>
        <v>0</v>
      </c>
      <c r="N69" s="109">
        <f t="shared" ref="N69:O69" si="61">SUM(N70:N74)</f>
        <v>0</v>
      </c>
      <c r="O69" s="110">
        <f t="shared" si="61"/>
        <v>0</v>
      </c>
      <c r="P69" s="107"/>
    </row>
    <row r="70" spans="1:16" ht="39" customHeight="1" x14ac:dyDescent="0.25">
      <c r="A70" s="38">
        <v>1221</v>
      </c>
      <c r="B70" s="53" t="s">
        <v>297</v>
      </c>
      <c r="C70" s="54">
        <f t="shared" si="4"/>
        <v>18806</v>
      </c>
      <c r="D70" s="226">
        <v>17866</v>
      </c>
      <c r="E70" s="444"/>
      <c r="F70" s="401">
        <f t="shared" ref="F70:F74" si="62">D70+E70</f>
        <v>17866</v>
      </c>
      <c r="G70" s="226">
        <v>940</v>
      </c>
      <c r="H70" s="257"/>
      <c r="I70" s="110">
        <f t="shared" ref="I70:I74" si="63">G70+H70</f>
        <v>940</v>
      </c>
      <c r="J70" s="257"/>
      <c r="K70" s="56"/>
      <c r="L70" s="110">
        <f t="shared" ref="L70:L74" si="64">J70+K70</f>
        <v>0</v>
      </c>
      <c r="M70" s="317"/>
      <c r="N70" s="56"/>
      <c r="O70" s="110">
        <f t="shared" ref="O70:O74" si="65">M70+N70</f>
        <v>0</v>
      </c>
      <c r="P70" s="361"/>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x14ac:dyDescent="0.25">
      <c r="A73" s="38">
        <v>1227</v>
      </c>
      <c r="B73" s="53" t="s">
        <v>64</v>
      </c>
      <c r="C73" s="54">
        <f t="shared" si="4"/>
        <v>13873</v>
      </c>
      <c r="D73" s="226">
        <v>13873</v>
      </c>
      <c r="E73" s="444"/>
      <c r="F73" s="401">
        <f t="shared" si="62"/>
        <v>13873</v>
      </c>
      <c r="G73" s="226"/>
      <c r="H73" s="257"/>
      <c r="I73" s="110">
        <f t="shared" si="63"/>
        <v>0</v>
      </c>
      <c r="J73" s="257"/>
      <c r="K73" s="56"/>
      <c r="L73" s="110">
        <f t="shared" si="64"/>
        <v>0</v>
      </c>
      <c r="M73" s="317"/>
      <c r="N73" s="56"/>
      <c r="O73" s="110">
        <f t="shared" si="65"/>
        <v>0</v>
      </c>
      <c r="P73" s="107"/>
    </row>
    <row r="74" spans="1:16" ht="48" x14ac:dyDescent="0.25">
      <c r="A74" s="38">
        <v>1228</v>
      </c>
      <c r="B74" s="53" t="s">
        <v>298</v>
      </c>
      <c r="C74" s="54">
        <f t="shared" si="4"/>
        <v>560</v>
      </c>
      <c r="D74" s="226">
        <v>560</v>
      </c>
      <c r="E74" s="444"/>
      <c r="F74" s="401">
        <f t="shared" si="62"/>
        <v>560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217212</v>
      </c>
      <c r="D75" s="223">
        <f>SUM(D76,D83,D130,D164,D165,D172)</f>
        <v>184414</v>
      </c>
      <c r="E75" s="437">
        <f t="shared" ref="E75:F75" si="66">SUM(E76,E83,E130,E164,E165,E172)</f>
        <v>0</v>
      </c>
      <c r="F75" s="438">
        <f t="shared" si="66"/>
        <v>184414</v>
      </c>
      <c r="G75" s="223">
        <f>SUM(G76,G83,G130,G164,G165,G172)</f>
        <v>1779</v>
      </c>
      <c r="H75" s="255">
        <f t="shared" ref="H75:I75" si="67">SUM(H76,H83,H130,H164,H165,H172)</f>
        <v>0</v>
      </c>
      <c r="I75" s="100">
        <f t="shared" si="67"/>
        <v>1779</v>
      </c>
      <c r="J75" s="255">
        <f>SUM(J76,J83,J130,J164,J165,J172)</f>
        <v>31019</v>
      </c>
      <c r="K75" s="99">
        <f t="shared" ref="K75:L75" si="68">SUM(K76,K83,K130,K164,K165,K172)</f>
        <v>0</v>
      </c>
      <c r="L75" s="100">
        <f t="shared" si="68"/>
        <v>31019</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800">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165347</v>
      </c>
      <c r="D83" s="224">
        <f>SUM(D84,D89,D95,D103,D112,D116,D122,D128)</f>
        <v>165197</v>
      </c>
      <c r="E83" s="439">
        <f t="shared" ref="E83:F83" si="90">SUM(E84,E89,E95,E103,E112,E116,E122,E128)</f>
        <v>0</v>
      </c>
      <c r="F83" s="406">
        <f t="shared" si="90"/>
        <v>165197</v>
      </c>
      <c r="G83" s="224">
        <f>SUM(G84,G89,G95,G103,G112,G116,G122,G128)</f>
        <v>0</v>
      </c>
      <c r="H83" s="102">
        <f t="shared" ref="H83:I83" si="91">SUM(H84,H89,H95,H103,H112,H116,H122,H128)</f>
        <v>0</v>
      </c>
      <c r="I83" s="113">
        <f t="shared" si="91"/>
        <v>0</v>
      </c>
      <c r="J83" s="102">
        <f>SUM(J84,J89,J95,J103,J112,J116,J122,J128)</f>
        <v>150</v>
      </c>
      <c r="K83" s="46">
        <f t="shared" ref="K83:L83" si="92">SUM(K84,K89,K95,K103,K112,K116,K122,K128)</f>
        <v>0</v>
      </c>
      <c r="L83" s="113">
        <f t="shared" si="92"/>
        <v>150</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2667</v>
      </c>
      <c r="D84" s="128">
        <f>SUM(D85:D88)</f>
        <v>2667</v>
      </c>
      <c r="E84" s="440">
        <f t="shared" ref="E84:F84" si="94">SUM(E85:E88)</f>
        <v>0</v>
      </c>
      <c r="F84" s="441">
        <f t="shared" si="94"/>
        <v>2667</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x14ac:dyDescent="0.25">
      <c r="A86" s="38">
        <v>2212</v>
      </c>
      <c r="B86" s="53" t="s">
        <v>74</v>
      </c>
      <c r="C86" s="54">
        <f t="shared" si="98"/>
        <v>2152</v>
      </c>
      <c r="D86" s="226">
        <v>2152</v>
      </c>
      <c r="E86" s="444"/>
      <c r="F86" s="401">
        <f t="shared" si="99"/>
        <v>2152</v>
      </c>
      <c r="G86" s="226"/>
      <c r="H86" s="257"/>
      <c r="I86" s="110">
        <f t="shared" si="100"/>
        <v>0</v>
      </c>
      <c r="J86" s="257"/>
      <c r="K86" s="56"/>
      <c r="L86" s="110">
        <f t="shared" si="101"/>
        <v>0</v>
      </c>
      <c r="M86" s="317"/>
      <c r="N86" s="56"/>
      <c r="O86" s="110">
        <f t="shared" si="102"/>
        <v>0</v>
      </c>
      <c r="P86" s="107"/>
    </row>
    <row r="87" spans="1:16" ht="24" x14ac:dyDescent="0.25">
      <c r="A87" s="38">
        <v>2214</v>
      </c>
      <c r="B87" s="53" t="s">
        <v>75</v>
      </c>
      <c r="C87" s="54">
        <f t="shared" si="98"/>
        <v>395</v>
      </c>
      <c r="D87" s="226">
        <v>395</v>
      </c>
      <c r="E87" s="444"/>
      <c r="F87" s="401">
        <f t="shared" si="99"/>
        <v>395</v>
      </c>
      <c r="G87" s="226"/>
      <c r="H87" s="257"/>
      <c r="I87" s="110">
        <f t="shared" si="100"/>
        <v>0</v>
      </c>
      <c r="J87" s="257"/>
      <c r="K87" s="56"/>
      <c r="L87" s="110">
        <f t="shared" si="101"/>
        <v>0</v>
      </c>
      <c r="M87" s="317"/>
      <c r="N87" s="56"/>
      <c r="O87" s="110">
        <f t="shared" si="102"/>
        <v>0</v>
      </c>
      <c r="P87" s="107"/>
    </row>
    <row r="88" spans="1:16" x14ac:dyDescent="0.25">
      <c r="A88" s="38">
        <v>2219</v>
      </c>
      <c r="B88" s="53" t="s">
        <v>76</v>
      </c>
      <c r="C88" s="54">
        <f t="shared" si="98"/>
        <v>120</v>
      </c>
      <c r="D88" s="226">
        <v>120</v>
      </c>
      <c r="E88" s="444"/>
      <c r="F88" s="401">
        <f t="shared" si="99"/>
        <v>120</v>
      </c>
      <c r="G88" s="226"/>
      <c r="H88" s="257"/>
      <c r="I88" s="110">
        <f t="shared" si="100"/>
        <v>0</v>
      </c>
      <c r="J88" s="257"/>
      <c r="K88" s="56"/>
      <c r="L88" s="110">
        <f t="shared" si="101"/>
        <v>0</v>
      </c>
      <c r="M88" s="317"/>
      <c r="N88" s="56"/>
      <c r="O88" s="110">
        <f t="shared" si="102"/>
        <v>0</v>
      </c>
      <c r="P88" s="107"/>
    </row>
    <row r="89" spans="1:16" ht="24" x14ac:dyDescent="0.25">
      <c r="A89" s="108">
        <v>2220</v>
      </c>
      <c r="B89" s="53" t="s">
        <v>77</v>
      </c>
      <c r="C89" s="54">
        <f t="shared" si="98"/>
        <v>61751</v>
      </c>
      <c r="D89" s="227">
        <f>SUM(D90:D94)</f>
        <v>61751</v>
      </c>
      <c r="E89" s="445">
        <f t="shared" ref="E89:F89" si="103">SUM(E90:E94)</f>
        <v>0</v>
      </c>
      <c r="F89" s="401">
        <f t="shared" si="103"/>
        <v>61751</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x14ac:dyDescent="0.25">
      <c r="A90" s="38">
        <v>2221</v>
      </c>
      <c r="B90" s="53" t="s">
        <v>289</v>
      </c>
      <c r="C90" s="54">
        <f t="shared" si="98"/>
        <v>26785</v>
      </c>
      <c r="D90" s="226">
        <v>26785</v>
      </c>
      <c r="E90" s="444"/>
      <c r="F90" s="401">
        <f t="shared" ref="F90:F94" si="107">D90+E90</f>
        <v>26785</v>
      </c>
      <c r="G90" s="226"/>
      <c r="H90" s="257"/>
      <c r="I90" s="110">
        <f t="shared" ref="I90:I94" si="108">G90+H90</f>
        <v>0</v>
      </c>
      <c r="J90" s="257"/>
      <c r="K90" s="56"/>
      <c r="L90" s="110">
        <f t="shared" ref="L90:L94" si="109">J90+K90</f>
        <v>0</v>
      </c>
      <c r="M90" s="317"/>
      <c r="N90" s="56"/>
      <c r="O90" s="110">
        <f t="shared" ref="O90:O94" si="110">M90+N90</f>
        <v>0</v>
      </c>
      <c r="P90" s="107"/>
    </row>
    <row r="91" spans="1:16" x14ac:dyDescent="0.25">
      <c r="A91" s="38">
        <v>2222</v>
      </c>
      <c r="B91" s="53" t="s">
        <v>78</v>
      </c>
      <c r="C91" s="54">
        <f t="shared" si="98"/>
        <v>4196</v>
      </c>
      <c r="D91" s="226">
        <v>4196</v>
      </c>
      <c r="E91" s="444"/>
      <c r="F91" s="401">
        <f t="shared" si="107"/>
        <v>4196</v>
      </c>
      <c r="G91" s="226"/>
      <c r="H91" s="257"/>
      <c r="I91" s="110">
        <f t="shared" si="108"/>
        <v>0</v>
      </c>
      <c r="J91" s="257"/>
      <c r="K91" s="56"/>
      <c r="L91" s="110">
        <f t="shared" si="109"/>
        <v>0</v>
      </c>
      <c r="M91" s="317"/>
      <c r="N91" s="56"/>
      <c r="O91" s="110">
        <f t="shared" si="110"/>
        <v>0</v>
      </c>
      <c r="P91" s="107"/>
    </row>
    <row r="92" spans="1:16" x14ac:dyDescent="0.25">
      <c r="A92" s="38">
        <v>2223</v>
      </c>
      <c r="B92" s="53" t="s">
        <v>79</v>
      </c>
      <c r="C92" s="54">
        <f t="shared" si="98"/>
        <v>29532</v>
      </c>
      <c r="D92" s="226">
        <v>29532</v>
      </c>
      <c r="E92" s="444"/>
      <c r="F92" s="401">
        <f t="shared" si="107"/>
        <v>29532</v>
      </c>
      <c r="G92" s="226"/>
      <c r="H92" s="257"/>
      <c r="I92" s="110">
        <f t="shared" si="108"/>
        <v>0</v>
      </c>
      <c r="J92" s="257"/>
      <c r="K92" s="56"/>
      <c r="L92" s="110">
        <f t="shared" si="109"/>
        <v>0</v>
      </c>
      <c r="M92" s="317"/>
      <c r="N92" s="56"/>
      <c r="O92" s="110">
        <f t="shared" si="110"/>
        <v>0</v>
      </c>
      <c r="P92" s="107"/>
    </row>
    <row r="93" spans="1:16" ht="48" x14ac:dyDescent="0.25">
      <c r="A93" s="38">
        <v>2224</v>
      </c>
      <c r="B93" s="53" t="s">
        <v>299</v>
      </c>
      <c r="C93" s="54">
        <f t="shared" si="98"/>
        <v>1238</v>
      </c>
      <c r="D93" s="226">
        <v>1238</v>
      </c>
      <c r="E93" s="444"/>
      <c r="F93" s="401">
        <f t="shared" si="107"/>
        <v>1238</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x14ac:dyDescent="0.25">
      <c r="A95" s="108">
        <v>2230</v>
      </c>
      <c r="B95" s="53" t="s">
        <v>81</v>
      </c>
      <c r="C95" s="54">
        <f t="shared" si="98"/>
        <v>1325</v>
      </c>
      <c r="D95" s="227">
        <f>SUM(D96:D102)</f>
        <v>1325</v>
      </c>
      <c r="E95" s="445">
        <f t="shared" ref="E95:F95" si="111">SUM(E96:E102)</f>
        <v>0</v>
      </c>
      <c r="F95" s="401">
        <f t="shared" si="111"/>
        <v>1325</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x14ac:dyDescent="0.25">
      <c r="A99" s="38">
        <v>2234</v>
      </c>
      <c r="B99" s="53" t="s">
        <v>85</v>
      </c>
      <c r="C99" s="54">
        <f t="shared" si="98"/>
        <v>70</v>
      </c>
      <c r="D99" s="226">
        <v>70</v>
      </c>
      <c r="E99" s="444"/>
      <c r="F99" s="401">
        <f t="shared" si="115"/>
        <v>70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x14ac:dyDescent="0.25">
      <c r="A102" s="38">
        <v>2239</v>
      </c>
      <c r="B102" s="53" t="s">
        <v>88</v>
      </c>
      <c r="C102" s="54">
        <f t="shared" si="98"/>
        <v>1255</v>
      </c>
      <c r="D102" s="226">
        <v>1255</v>
      </c>
      <c r="E102" s="444"/>
      <c r="F102" s="401">
        <f t="shared" si="115"/>
        <v>1255</v>
      </c>
      <c r="G102" s="226"/>
      <c r="H102" s="257"/>
      <c r="I102" s="110">
        <f t="shared" si="116"/>
        <v>0</v>
      </c>
      <c r="J102" s="257"/>
      <c r="K102" s="56"/>
      <c r="L102" s="110">
        <f t="shared" si="117"/>
        <v>0</v>
      </c>
      <c r="M102" s="317"/>
      <c r="N102" s="56"/>
      <c r="O102" s="110">
        <f t="shared" si="118"/>
        <v>0</v>
      </c>
      <c r="P102" s="107"/>
    </row>
    <row r="103" spans="1:16" ht="24" x14ac:dyDescent="0.25">
      <c r="A103" s="108">
        <v>2240</v>
      </c>
      <c r="B103" s="53" t="s">
        <v>89</v>
      </c>
      <c r="C103" s="54">
        <f t="shared" si="98"/>
        <v>6986</v>
      </c>
      <c r="D103" s="227">
        <f>SUM(D104:D111)</f>
        <v>6986</v>
      </c>
      <c r="E103" s="445">
        <f t="shared" ref="E103:F103" si="119">SUM(E104:E111)</f>
        <v>0</v>
      </c>
      <c r="F103" s="401">
        <f t="shared" si="119"/>
        <v>6986</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x14ac:dyDescent="0.25">
      <c r="A106" s="38">
        <v>2243</v>
      </c>
      <c r="B106" s="53" t="s">
        <v>92</v>
      </c>
      <c r="C106" s="54">
        <f t="shared" si="98"/>
        <v>2995</v>
      </c>
      <c r="D106" s="226">
        <v>2995</v>
      </c>
      <c r="E106" s="444"/>
      <c r="F106" s="401">
        <f t="shared" si="123"/>
        <v>2995</v>
      </c>
      <c r="G106" s="226"/>
      <c r="H106" s="257"/>
      <c r="I106" s="110">
        <f t="shared" si="124"/>
        <v>0</v>
      </c>
      <c r="J106" s="257"/>
      <c r="K106" s="56"/>
      <c r="L106" s="110">
        <f t="shared" si="125"/>
        <v>0</v>
      </c>
      <c r="M106" s="317"/>
      <c r="N106" s="56"/>
      <c r="O106" s="110">
        <f t="shared" si="126"/>
        <v>0</v>
      </c>
      <c r="P106" s="107"/>
    </row>
    <row r="107" spans="1:16" x14ac:dyDescent="0.25">
      <c r="A107" s="38">
        <v>2244</v>
      </c>
      <c r="B107" s="53" t="s">
        <v>93</v>
      </c>
      <c r="C107" s="54">
        <f t="shared" si="98"/>
        <v>3991</v>
      </c>
      <c r="D107" s="226">
        <v>3991</v>
      </c>
      <c r="E107" s="444"/>
      <c r="F107" s="401">
        <f t="shared" si="123"/>
        <v>3991</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x14ac:dyDescent="0.25">
      <c r="A112" s="108">
        <v>2250</v>
      </c>
      <c r="B112" s="53" t="s">
        <v>97</v>
      </c>
      <c r="C112" s="54">
        <f t="shared" si="98"/>
        <v>869</v>
      </c>
      <c r="D112" s="227">
        <f>SUM(D113:D115)</f>
        <v>869</v>
      </c>
      <c r="E112" s="445">
        <f t="shared" ref="E112:F112" si="127">SUM(E113:E115)</f>
        <v>0</v>
      </c>
      <c r="F112" s="401">
        <f t="shared" si="127"/>
        <v>869</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x14ac:dyDescent="0.25">
      <c r="A113" s="38">
        <v>2251</v>
      </c>
      <c r="B113" s="53" t="s">
        <v>98</v>
      </c>
      <c r="C113" s="54">
        <f t="shared" si="98"/>
        <v>433</v>
      </c>
      <c r="D113" s="226">
        <v>433</v>
      </c>
      <c r="E113" s="444"/>
      <c r="F113" s="401">
        <f t="shared" ref="F113:F115" si="131">D113+E113</f>
        <v>433</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x14ac:dyDescent="0.25">
      <c r="A115" s="38">
        <v>2259</v>
      </c>
      <c r="B115" s="53" t="s">
        <v>100</v>
      </c>
      <c r="C115" s="54">
        <f t="shared" si="98"/>
        <v>436</v>
      </c>
      <c r="D115" s="226">
        <v>436</v>
      </c>
      <c r="E115" s="444"/>
      <c r="F115" s="401">
        <f t="shared" si="131"/>
        <v>436</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64950</v>
      </c>
      <c r="D116" s="227">
        <f>SUM(D117:D121)</f>
        <v>64950</v>
      </c>
      <c r="E116" s="445">
        <f t="shared" ref="E116:F116" si="135">SUM(E117:E121)</f>
        <v>0</v>
      </c>
      <c r="F116" s="401">
        <f t="shared" si="135"/>
        <v>64950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x14ac:dyDescent="0.25">
      <c r="A117" s="38">
        <v>2261</v>
      </c>
      <c r="B117" s="53" t="s">
        <v>102</v>
      </c>
      <c r="C117" s="54">
        <f t="shared" si="98"/>
        <v>64903</v>
      </c>
      <c r="D117" s="226">
        <v>64903</v>
      </c>
      <c r="E117" s="444"/>
      <c r="F117" s="401">
        <f t="shared" ref="F117:F121" si="139">D117+E117</f>
        <v>64903</v>
      </c>
      <c r="G117" s="226"/>
      <c r="H117" s="257"/>
      <c r="I117" s="110">
        <f t="shared" ref="I117:I121" si="140">G117+H117</f>
        <v>0</v>
      </c>
      <c r="J117" s="257"/>
      <c r="K117" s="56"/>
      <c r="L117" s="110">
        <f t="shared" ref="L117:L121" si="141">J117+K117</f>
        <v>0</v>
      </c>
      <c r="M117" s="317"/>
      <c r="N117" s="56"/>
      <c r="O117" s="110">
        <f t="shared" ref="O117:O121" si="142">M117+N117</f>
        <v>0</v>
      </c>
      <c r="P117" s="361"/>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x14ac:dyDescent="0.25">
      <c r="A121" s="38">
        <v>2269</v>
      </c>
      <c r="B121" s="53" t="s">
        <v>106</v>
      </c>
      <c r="C121" s="54">
        <f t="shared" si="98"/>
        <v>47</v>
      </c>
      <c r="D121" s="226">
        <v>47</v>
      </c>
      <c r="E121" s="444"/>
      <c r="F121" s="401">
        <f t="shared" si="139"/>
        <v>47</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26799</v>
      </c>
      <c r="D122" s="227">
        <f>SUM(D123:D127)</f>
        <v>26649</v>
      </c>
      <c r="E122" s="445">
        <f t="shared" ref="E122:F122" si="143">SUM(E123:E127)</f>
        <v>0</v>
      </c>
      <c r="F122" s="401">
        <f t="shared" si="143"/>
        <v>26649</v>
      </c>
      <c r="G122" s="227">
        <f>SUM(G123:G127)</f>
        <v>0</v>
      </c>
      <c r="H122" s="117">
        <f t="shared" ref="H122:I122" si="144">SUM(H123:H127)</f>
        <v>0</v>
      </c>
      <c r="I122" s="110">
        <f t="shared" si="144"/>
        <v>0</v>
      </c>
      <c r="J122" s="117">
        <f>SUM(J123:J127)</f>
        <v>150</v>
      </c>
      <c r="K122" s="109">
        <f t="shared" ref="K122:L122" si="145">SUM(K123:K127)</f>
        <v>0</v>
      </c>
      <c r="L122" s="110">
        <f t="shared" si="145"/>
        <v>150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x14ac:dyDescent="0.25">
      <c r="A125" s="38">
        <v>2275</v>
      </c>
      <c r="B125" s="53" t="s">
        <v>109</v>
      </c>
      <c r="C125" s="54">
        <f t="shared" si="98"/>
        <v>26582</v>
      </c>
      <c r="D125" s="226">
        <v>26582</v>
      </c>
      <c r="E125" s="444"/>
      <c r="F125" s="401">
        <f t="shared" si="147"/>
        <v>26582</v>
      </c>
      <c r="G125" s="226"/>
      <c r="H125" s="257"/>
      <c r="I125" s="110">
        <f t="shared" si="148"/>
        <v>0</v>
      </c>
      <c r="J125" s="257"/>
      <c r="K125" s="56"/>
      <c r="L125" s="110">
        <f t="shared" si="149"/>
        <v>0</v>
      </c>
      <c r="M125" s="317"/>
      <c r="N125" s="56"/>
      <c r="O125" s="110">
        <f t="shared" si="150"/>
        <v>0</v>
      </c>
      <c r="P125" s="361"/>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217</v>
      </c>
      <c r="D127" s="226">
        <v>67</v>
      </c>
      <c r="E127" s="444"/>
      <c r="F127" s="401">
        <f t="shared" si="147"/>
        <v>67</v>
      </c>
      <c r="G127" s="226"/>
      <c r="H127" s="257"/>
      <c r="I127" s="110">
        <f t="shared" si="148"/>
        <v>0</v>
      </c>
      <c r="J127" s="257">
        <v>150</v>
      </c>
      <c r="K127" s="56"/>
      <c r="L127" s="110">
        <f t="shared" si="149"/>
        <v>150</v>
      </c>
      <c r="M127" s="317"/>
      <c r="N127" s="56"/>
      <c r="O127" s="110">
        <f t="shared" si="150"/>
        <v>0</v>
      </c>
      <c r="P127" s="107"/>
    </row>
    <row r="128" spans="1:16" ht="24" hidden="1" x14ac:dyDescent="0.25">
      <c r="A128" s="800">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51707</v>
      </c>
      <c r="D130" s="224">
        <f>SUM(D131,D136,D140,D141,D144,D151,D159,D160,D163)</f>
        <v>19059</v>
      </c>
      <c r="E130" s="439">
        <f t="shared" ref="E130:F130" si="152">SUM(E131,E136,E140,E141,E144,E151,E159,E160,E163)</f>
        <v>0</v>
      </c>
      <c r="F130" s="406">
        <f t="shared" si="152"/>
        <v>19059</v>
      </c>
      <c r="G130" s="224">
        <f>SUM(G131,G136,G140,G141,G144,G151,G159,G160,G163)</f>
        <v>1779</v>
      </c>
      <c r="H130" s="102">
        <f t="shared" ref="H130:I130" si="153">SUM(H131,H136,H140,H141,H144,H151,H159,H160,H163)</f>
        <v>0</v>
      </c>
      <c r="I130" s="113">
        <f t="shared" si="153"/>
        <v>1779</v>
      </c>
      <c r="J130" s="102">
        <f>SUM(J131,J136,J140,J141,J144,J151,J159,J160,J163)</f>
        <v>30869</v>
      </c>
      <c r="K130" s="46">
        <f t="shared" ref="K130:L130" si="154">SUM(K131,K136,K140,K141,K144,K151,K159,K160,K163)</f>
        <v>0</v>
      </c>
      <c r="L130" s="113">
        <f t="shared" si="154"/>
        <v>30869</v>
      </c>
      <c r="M130" s="42">
        <f>SUM(M131,M136,M140,M141,M144,M151,M159,M160,M163)</f>
        <v>0</v>
      </c>
      <c r="N130" s="46">
        <f t="shared" ref="N130:O130" si="155">SUM(N131,N136,N140,N141,N144,N151,N159,N160,N163)</f>
        <v>0</v>
      </c>
      <c r="O130" s="113">
        <f t="shared" si="155"/>
        <v>0</v>
      </c>
      <c r="P130" s="119"/>
    </row>
    <row r="131" spans="1:16" ht="24" x14ac:dyDescent="0.25">
      <c r="A131" s="800">
        <v>2310</v>
      </c>
      <c r="B131" s="48" t="s">
        <v>114</v>
      </c>
      <c r="C131" s="49">
        <f t="shared" si="98"/>
        <v>5212</v>
      </c>
      <c r="D131" s="229">
        <f t="shared" ref="D131:O131" si="156">SUM(D132:D135)</f>
        <v>5212</v>
      </c>
      <c r="E131" s="447">
        <f t="shared" si="156"/>
        <v>0</v>
      </c>
      <c r="F131" s="443">
        <f t="shared" si="156"/>
        <v>5212</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x14ac:dyDescent="0.25">
      <c r="A132" s="38">
        <v>2311</v>
      </c>
      <c r="B132" s="53" t="s">
        <v>115</v>
      </c>
      <c r="C132" s="54">
        <f t="shared" si="98"/>
        <v>2562</v>
      </c>
      <c r="D132" s="226">
        <v>2562</v>
      </c>
      <c r="E132" s="444"/>
      <c r="F132" s="401">
        <f t="shared" ref="F132:F135" si="157">D132+E132</f>
        <v>2562</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x14ac:dyDescent="0.25">
      <c r="A133" s="38">
        <v>2312</v>
      </c>
      <c r="B133" s="53" t="s">
        <v>116</v>
      </c>
      <c r="C133" s="54">
        <f t="shared" si="98"/>
        <v>2500</v>
      </c>
      <c r="D133" s="226">
        <v>2500</v>
      </c>
      <c r="E133" s="444"/>
      <c r="F133" s="401">
        <f t="shared" si="157"/>
        <v>2500</v>
      </c>
      <c r="G133" s="226"/>
      <c r="H133" s="257"/>
      <c r="I133" s="110">
        <f t="shared" si="158"/>
        <v>0</v>
      </c>
      <c r="J133" s="257"/>
      <c r="K133" s="56"/>
      <c r="L133" s="110">
        <f t="shared" si="159"/>
        <v>0</v>
      </c>
      <c r="M133" s="317"/>
      <c r="N133" s="56"/>
      <c r="O133" s="110">
        <f t="shared" si="160"/>
        <v>0</v>
      </c>
      <c r="P133" s="361"/>
    </row>
    <row r="134" spans="1:16" x14ac:dyDescent="0.25">
      <c r="A134" s="38">
        <v>2313</v>
      </c>
      <c r="B134" s="53" t="s">
        <v>117</v>
      </c>
      <c r="C134" s="54">
        <f t="shared" si="98"/>
        <v>150</v>
      </c>
      <c r="D134" s="226">
        <v>150</v>
      </c>
      <c r="E134" s="444"/>
      <c r="F134" s="401">
        <f t="shared" si="157"/>
        <v>150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x14ac:dyDescent="0.25">
      <c r="A136" s="108">
        <v>2320</v>
      </c>
      <c r="B136" s="53" t="s">
        <v>118</v>
      </c>
      <c r="C136" s="54">
        <f t="shared" si="98"/>
        <v>3645</v>
      </c>
      <c r="D136" s="227">
        <f>SUM(D137:D139)</f>
        <v>3645</v>
      </c>
      <c r="E136" s="445">
        <f t="shared" ref="E136:F136" si="161">SUM(E137:E139)</f>
        <v>0</v>
      </c>
      <c r="F136" s="401">
        <f t="shared" si="161"/>
        <v>3645</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x14ac:dyDescent="0.25">
      <c r="A137" s="38">
        <v>2321</v>
      </c>
      <c r="B137" s="53" t="s">
        <v>119</v>
      </c>
      <c r="C137" s="54">
        <f t="shared" si="98"/>
        <v>3380</v>
      </c>
      <c r="D137" s="226">
        <v>3380</v>
      </c>
      <c r="E137" s="444"/>
      <c r="F137" s="401">
        <f t="shared" ref="F137:F140" si="165">D137+E137</f>
        <v>3380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x14ac:dyDescent="0.25">
      <c r="A138" s="38">
        <v>2322</v>
      </c>
      <c r="B138" s="53" t="s">
        <v>120</v>
      </c>
      <c r="C138" s="54">
        <f t="shared" si="98"/>
        <v>265</v>
      </c>
      <c r="D138" s="226">
        <v>265</v>
      </c>
      <c r="E138" s="444"/>
      <c r="F138" s="401">
        <f t="shared" si="165"/>
        <v>265</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230</v>
      </c>
      <c r="D141" s="227">
        <f>SUM(D142:D143)</f>
        <v>230</v>
      </c>
      <c r="E141" s="445">
        <f t="shared" ref="E141:F141" si="169">SUM(E142:E143)</f>
        <v>0</v>
      </c>
      <c r="F141" s="401">
        <f t="shared" si="169"/>
        <v>230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230</v>
      </c>
      <c r="D142" s="226">
        <v>230</v>
      </c>
      <c r="E142" s="444"/>
      <c r="F142" s="401">
        <f t="shared" ref="F142:F143" si="173">D142+E142</f>
        <v>230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5182</v>
      </c>
      <c r="D144" s="128">
        <f>SUM(D145:D150)</f>
        <v>5182</v>
      </c>
      <c r="E144" s="440">
        <f t="shared" ref="E144:F144" si="177">SUM(E145:E150)</f>
        <v>0</v>
      </c>
      <c r="F144" s="441">
        <f t="shared" si="177"/>
        <v>5182</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x14ac:dyDescent="0.25">
      <c r="A145" s="33">
        <v>2351</v>
      </c>
      <c r="B145" s="48" t="s">
        <v>126</v>
      </c>
      <c r="C145" s="49">
        <f t="shared" si="98"/>
        <v>1499</v>
      </c>
      <c r="D145" s="225">
        <v>1499</v>
      </c>
      <c r="E145" s="442"/>
      <c r="F145" s="443">
        <f t="shared" ref="F145:F150" si="181">D145+E145</f>
        <v>1499</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x14ac:dyDescent="0.25">
      <c r="A146" s="38">
        <v>2352</v>
      </c>
      <c r="B146" s="53" t="s">
        <v>127</v>
      </c>
      <c r="C146" s="54">
        <f t="shared" si="98"/>
        <v>2993</v>
      </c>
      <c r="D146" s="226">
        <v>2993</v>
      </c>
      <c r="E146" s="444"/>
      <c r="F146" s="401">
        <f t="shared" si="181"/>
        <v>2993</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x14ac:dyDescent="0.25">
      <c r="A149" s="38">
        <v>2355</v>
      </c>
      <c r="B149" s="53" t="s">
        <v>130</v>
      </c>
      <c r="C149" s="54">
        <f t="shared" ref="C149:C212" si="185">F149+I149+L149+O149</f>
        <v>690</v>
      </c>
      <c r="D149" s="226">
        <v>690</v>
      </c>
      <c r="E149" s="444"/>
      <c r="F149" s="401">
        <f t="shared" si="181"/>
        <v>690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31781</v>
      </c>
      <c r="D151" s="227">
        <f>SUM(D152:D158)</f>
        <v>912</v>
      </c>
      <c r="E151" s="445">
        <f t="shared" ref="E151:F151" si="186">SUM(E152:E158)</f>
        <v>0</v>
      </c>
      <c r="F151" s="401">
        <f t="shared" si="186"/>
        <v>912</v>
      </c>
      <c r="G151" s="227">
        <f>SUM(G152:G158)</f>
        <v>0</v>
      </c>
      <c r="H151" s="117">
        <f t="shared" ref="H151:I151" si="187">SUM(H152:H158)</f>
        <v>0</v>
      </c>
      <c r="I151" s="110">
        <f t="shared" si="187"/>
        <v>0</v>
      </c>
      <c r="J151" s="117">
        <f>SUM(J152:J158)</f>
        <v>30869</v>
      </c>
      <c r="K151" s="109">
        <f t="shared" ref="K151:L151" si="188">SUM(K152:K158)</f>
        <v>0</v>
      </c>
      <c r="L151" s="110">
        <f t="shared" si="188"/>
        <v>30869</v>
      </c>
      <c r="M151" s="54">
        <f>SUM(M152:M158)</f>
        <v>0</v>
      </c>
      <c r="N151" s="109">
        <f t="shared" ref="N151:O151" si="189">SUM(N152:N158)</f>
        <v>0</v>
      </c>
      <c r="O151" s="110">
        <f t="shared" si="189"/>
        <v>0</v>
      </c>
      <c r="P151" s="107"/>
    </row>
    <row r="152" spans="1:16" x14ac:dyDescent="0.25">
      <c r="A152" s="37">
        <v>2361</v>
      </c>
      <c r="B152" s="53" t="s">
        <v>133</v>
      </c>
      <c r="C152" s="54">
        <f t="shared" si="185"/>
        <v>312</v>
      </c>
      <c r="D152" s="226">
        <v>312</v>
      </c>
      <c r="E152" s="444"/>
      <c r="F152" s="401">
        <f t="shared" ref="F152:F159" si="190">D152+E152</f>
        <v>312</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x14ac:dyDescent="0.25">
      <c r="A153" s="37">
        <v>2362</v>
      </c>
      <c r="B153" s="53" t="s">
        <v>134</v>
      </c>
      <c r="C153" s="54">
        <f t="shared" si="185"/>
        <v>600</v>
      </c>
      <c r="D153" s="226">
        <v>600</v>
      </c>
      <c r="E153" s="444"/>
      <c r="F153" s="401">
        <f t="shared" si="190"/>
        <v>600</v>
      </c>
      <c r="G153" s="226"/>
      <c r="H153" s="257"/>
      <c r="I153" s="110">
        <f t="shared" si="191"/>
        <v>0</v>
      </c>
      <c r="J153" s="257"/>
      <c r="K153" s="56"/>
      <c r="L153" s="110">
        <f t="shared" si="192"/>
        <v>0</v>
      </c>
      <c r="M153" s="317"/>
      <c r="N153" s="56"/>
      <c r="O153" s="110">
        <f t="shared" si="193"/>
        <v>0</v>
      </c>
      <c r="P153" s="107"/>
    </row>
    <row r="154" spans="1:16" x14ac:dyDescent="0.25">
      <c r="A154" s="37">
        <v>2363</v>
      </c>
      <c r="B154" s="53" t="s">
        <v>135</v>
      </c>
      <c r="C154" s="54">
        <f t="shared" si="185"/>
        <v>30869</v>
      </c>
      <c r="D154" s="226"/>
      <c r="E154" s="444"/>
      <c r="F154" s="401">
        <f t="shared" si="190"/>
        <v>0</v>
      </c>
      <c r="G154" s="226"/>
      <c r="H154" s="257"/>
      <c r="I154" s="110">
        <f t="shared" si="191"/>
        <v>0</v>
      </c>
      <c r="J154" s="257">
        <v>30869</v>
      </c>
      <c r="K154" s="56"/>
      <c r="L154" s="110">
        <f t="shared" si="192"/>
        <v>30869</v>
      </c>
      <c r="M154" s="317"/>
      <c r="N154" s="56"/>
      <c r="O154" s="110">
        <f t="shared" si="193"/>
        <v>0</v>
      </c>
      <c r="P154" s="736"/>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x14ac:dyDescent="0.25">
      <c r="A159" s="103">
        <v>2370</v>
      </c>
      <c r="B159" s="74" t="s">
        <v>140</v>
      </c>
      <c r="C159" s="80">
        <f t="shared" si="185"/>
        <v>5657</v>
      </c>
      <c r="D159" s="228">
        <v>3878</v>
      </c>
      <c r="E159" s="446"/>
      <c r="F159" s="441">
        <f t="shared" si="190"/>
        <v>3878</v>
      </c>
      <c r="G159" s="228">
        <v>1779</v>
      </c>
      <c r="H159" s="258"/>
      <c r="I159" s="105">
        <f t="shared" si="191"/>
        <v>1779</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x14ac:dyDescent="0.25">
      <c r="A164" s="41">
        <v>2400</v>
      </c>
      <c r="B164" s="101" t="s">
        <v>145</v>
      </c>
      <c r="C164" s="42">
        <f t="shared" si="185"/>
        <v>158</v>
      </c>
      <c r="D164" s="230">
        <v>158</v>
      </c>
      <c r="E164" s="448"/>
      <c r="F164" s="406">
        <f t="shared" si="198"/>
        <v>158</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800">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800">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800">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60"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60"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800">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800">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29397</v>
      </c>
      <c r="D194" s="222">
        <f>SUM(D195,D230,D269)</f>
        <v>4377</v>
      </c>
      <c r="E194" s="435">
        <f t="shared" ref="E194:F194" si="251">SUM(E195,E230,E269)</f>
        <v>23049</v>
      </c>
      <c r="F194" s="436">
        <f t="shared" si="251"/>
        <v>27426</v>
      </c>
      <c r="G194" s="222">
        <f>SUM(G195,G230,G269)</f>
        <v>1971</v>
      </c>
      <c r="H194" s="254">
        <f t="shared" ref="H194:I194" si="252">SUM(H195,H230,H269)</f>
        <v>0</v>
      </c>
      <c r="I194" s="96">
        <f t="shared" si="252"/>
        <v>1971</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29397</v>
      </c>
      <c r="D195" s="223">
        <f>D196+D204</f>
        <v>4377</v>
      </c>
      <c r="E195" s="437">
        <f t="shared" ref="E195:F195" si="255">E196+E204</f>
        <v>23049</v>
      </c>
      <c r="F195" s="438">
        <f t="shared" si="255"/>
        <v>27426</v>
      </c>
      <c r="G195" s="223">
        <f>G196+G204</f>
        <v>1971</v>
      </c>
      <c r="H195" s="255">
        <f t="shared" ref="H195:I195" si="256">H196+H204</f>
        <v>0</v>
      </c>
      <c r="I195" s="100">
        <f t="shared" si="256"/>
        <v>1971</v>
      </c>
      <c r="J195" s="255">
        <f>J196+J204</f>
        <v>0</v>
      </c>
      <c r="K195" s="99">
        <f t="shared" ref="K195:L195" si="257">K196+K204</f>
        <v>0</v>
      </c>
      <c r="L195" s="100">
        <f t="shared" si="257"/>
        <v>0</v>
      </c>
      <c r="M195" s="98">
        <f>M196+M204</f>
        <v>0</v>
      </c>
      <c r="N195" s="99">
        <f t="shared" ref="N195:O195" si="258">N196+N204</f>
        <v>0</v>
      </c>
      <c r="O195" s="100">
        <f t="shared" si="258"/>
        <v>0</v>
      </c>
      <c r="P195" s="339"/>
    </row>
    <row r="196" spans="1:16" x14ac:dyDescent="0.25">
      <c r="A196" s="41">
        <v>5100</v>
      </c>
      <c r="B196" s="101" t="s">
        <v>176</v>
      </c>
      <c r="C196" s="42">
        <f t="shared" si="185"/>
        <v>1432</v>
      </c>
      <c r="D196" s="224">
        <f>D197+D198+D201+D202+D203</f>
        <v>0</v>
      </c>
      <c r="E196" s="439">
        <f t="shared" ref="E196:F196" si="259">E197+E198+E201+E202+E203</f>
        <v>1432</v>
      </c>
      <c r="F196" s="406">
        <f t="shared" si="259"/>
        <v>1432</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800">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x14ac:dyDescent="0.25">
      <c r="A198" s="108">
        <v>5120</v>
      </c>
      <c r="B198" s="53" t="s">
        <v>178</v>
      </c>
      <c r="C198" s="54">
        <f t="shared" si="185"/>
        <v>1432</v>
      </c>
      <c r="D198" s="227">
        <f>D199+D200</f>
        <v>0</v>
      </c>
      <c r="E198" s="445">
        <f t="shared" ref="E198:F198" si="263">E199+E200</f>
        <v>1432</v>
      </c>
      <c r="F198" s="401">
        <f t="shared" si="263"/>
        <v>1432</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x14ac:dyDescent="0.25">
      <c r="A199" s="38">
        <v>5121</v>
      </c>
      <c r="B199" s="53" t="s">
        <v>179</v>
      </c>
      <c r="C199" s="54">
        <f t="shared" si="185"/>
        <v>1432</v>
      </c>
      <c r="D199" s="226"/>
      <c r="E199" s="444">
        <v>1432</v>
      </c>
      <c r="F199" s="401">
        <f t="shared" ref="F199:F203" si="267">D199+E199</f>
        <v>1432</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27965</v>
      </c>
      <c r="D204" s="224">
        <f>D205+D215+D216+D225+D226+D227+D229</f>
        <v>4377</v>
      </c>
      <c r="E204" s="439">
        <f t="shared" ref="E204:F204" si="271">E205+E215+E216+E225+E226+E227+E229</f>
        <v>21617</v>
      </c>
      <c r="F204" s="406">
        <f t="shared" si="271"/>
        <v>25994</v>
      </c>
      <c r="G204" s="224">
        <f>G205+G215+G216+G225+G226+G227+G229</f>
        <v>1971</v>
      </c>
      <c r="H204" s="102">
        <f t="shared" ref="H204:I204" si="272">H205+H215+H216+H225+H226+H227+H229</f>
        <v>0</v>
      </c>
      <c r="I204" s="113">
        <f t="shared" si="272"/>
        <v>1971</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27965</v>
      </c>
      <c r="D216" s="227">
        <f>SUM(D217:D224)</f>
        <v>4377</v>
      </c>
      <c r="E216" s="445">
        <f t="shared" ref="E216:F216" si="284">SUM(E217:E224)</f>
        <v>21617</v>
      </c>
      <c r="F216" s="401">
        <f t="shared" si="284"/>
        <v>25994</v>
      </c>
      <c r="G216" s="227">
        <f>SUM(G217:G224)</f>
        <v>1971</v>
      </c>
      <c r="H216" s="117">
        <f t="shared" ref="H216:I216" si="285">SUM(H217:H224)</f>
        <v>0</v>
      </c>
      <c r="I216" s="110">
        <f t="shared" si="285"/>
        <v>1971</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x14ac:dyDescent="0.25">
      <c r="A218" s="38">
        <v>5232</v>
      </c>
      <c r="B218" s="53" t="s">
        <v>198</v>
      </c>
      <c r="C218" s="54">
        <f t="shared" si="283"/>
        <v>1160</v>
      </c>
      <c r="D218" s="226">
        <v>1160</v>
      </c>
      <c r="E218" s="444"/>
      <c r="F218" s="401">
        <f t="shared" si="288"/>
        <v>1160</v>
      </c>
      <c r="G218" s="226"/>
      <c r="H218" s="257"/>
      <c r="I218" s="110">
        <f t="shared" si="289"/>
        <v>0</v>
      </c>
      <c r="J218" s="257"/>
      <c r="K218" s="56"/>
      <c r="L218" s="110">
        <f t="shared" si="290"/>
        <v>0</v>
      </c>
      <c r="M218" s="317"/>
      <c r="N218" s="56"/>
      <c r="O218" s="110">
        <f t="shared" si="291"/>
        <v>0</v>
      </c>
      <c r="P218" s="107"/>
    </row>
    <row r="219" spans="1:16" x14ac:dyDescent="0.25">
      <c r="A219" s="38">
        <v>5233</v>
      </c>
      <c r="B219" s="53" t="s">
        <v>199</v>
      </c>
      <c r="C219" s="54">
        <f t="shared" si="283"/>
        <v>4088</v>
      </c>
      <c r="D219" s="226">
        <v>2117</v>
      </c>
      <c r="E219" s="444"/>
      <c r="F219" s="401">
        <f t="shared" si="288"/>
        <v>2117</v>
      </c>
      <c r="G219" s="226">
        <v>1971</v>
      </c>
      <c r="H219" s="257"/>
      <c r="I219" s="110">
        <f t="shared" si="289"/>
        <v>1971</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x14ac:dyDescent="0.25">
      <c r="A223" s="38">
        <v>5238</v>
      </c>
      <c r="B223" s="53" t="s">
        <v>203</v>
      </c>
      <c r="C223" s="54">
        <f>F223+I223+L223+O223</f>
        <v>21617</v>
      </c>
      <c r="D223" s="226"/>
      <c r="E223" s="444">
        <v>21617</v>
      </c>
      <c r="F223" s="401">
        <f t="shared" si="288"/>
        <v>21617</v>
      </c>
      <c r="G223" s="226"/>
      <c r="H223" s="257"/>
      <c r="I223" s="110">
        <f t="shared" si="289"/>
        <v>0</v>
      </c>
      <c r="J223" s="257"/>
      <c r="K223" s="56"/>
      <c r="L223" s="110">
        <f t="shared" si="290"/>
        <v>0</v>
      </c>
      <c r="M223" s="317"/>
      <c r="N223" s="56"/>
      <c r="O223" s="110">
        <f t="shared" si="291"/>
        <v>0</v>
      </c>
      <c r="P223" s="361"/>
    </row>
    <row r="224" spans="1:16" ht="24" x14ac:dyDescent="0.25">
      <c r="A224" s="38">
        <v>5239</v>
      </c>
      <c r="B224" s="53" t="s">
        <v>204</v>
      </c>
      <c r="C224" s="54">
        <f t="shared" si="283"/>
        <v>1100</v>
      </c>
      <c r="D224" s="226">
        <v>1100</v>
      </c>
      <c r="E224" s="444"/>
      <c r="F224" s="401">
        <f t="shared" si="288"/>
        <v>1100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800">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idden="1" x14ac:dyDescent="0.25">
      <c r="A246" s="800">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800">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24"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800">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800">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800">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815698</v>
      </c>
      <c r="D286" s="236">
        <f t="shared" ref="D286:O286" si="382">SUM(D283,D269,D230,D195,D187,D173,D75,D53)</f>
        <v>544986</v>
      </c>
      <c r="E286" s="457">
        <f t="shared" si="382"/>
        <v>23049</v>
      </c>
      <c r="F286" s="458">
        <f t="shared" si="382"/>
        <v>568035</v>
      </c>
      <c r="G286" s="236">
        <f t="shared" si="382"/>
        <v>216644</v>
      </c>
      <c r="H286" s="172">
        <f t="shared" si="382"/>
        <v>0</v>
      </c>
      <c r="I286" s="289">
        <f t="shared" si="382"/>
        <v>216644</v>
      </c>
      <c r="J286" s="172">
        <f t="shared" si="382"/>
        <v>31019</v>
      </c>
      <c r="K286" s="171">
        <f t="shared" si="382"/>
        <v>0</v>
      </c>
      <c r="L286" s="289">
        <f t="shared" si="382"/>
        <v>31019</v>
      </c>
      <c r="M286" s="306">
        <f t="shared" si="382"/>
        <v>0</v>
      </c>
      <c r="N286" s="171">
        <f t="shared" si="382"/>
        <v>0</v>
      </c>
      <c r="O286" s="289">
        <f t="shared" si="382"/>
        <v>0</v>
      </c>
      <c r="P286" s="344"/>
    </row>
    <row r="287" spans="1:16" s="21" customFormat="1" ht="13.5" thickTop="1" thickBot="1" x14ac:dyDescent="0.3">
      <c r="A287" s="1144" t="s">
        <v>262</v>
      </c>
      <c r="B287" s="1145"/>
      <c r="C287" s="179">
        <f t="shared" si="368"/>
        <v>-4355</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-4355</v>
      </c>
      <c r="K287" s="174">
        <f t="shared" ref="K287:L287" si="385">(K26+K43)-K51</f>
        <v>0</v>
      </c>
      <c r="L287" s="290">
        <f t="shared" si="385"/>
        <v>-4355</v>
      </c>
      <c r="M287" s="179">
        <f>M45-M51</f>
        <v>0</v>
      </c>
      <c r="N287" s="174">
        <f t="shared" ref="N287:O287" si="386">N45-N51</f>
        <v>0</v>
      </c>
      <c r="O287" s="290">
        <f t="shared" si="386"/>
        <v>0</v>
      </c>
      <c r="P287" s="181"/>
    </row>
    <row r="288" spans="1:16" s="21" customFormat="1" ht="12.75" thickTop="1" x14ac:dyDescent="0.25">
      <c r="A288" s="1134" t="s">
        <v>263</v>
      </c>
      <c r="B288" s="1135"/>
      <c r="C288" s="159">
        <f t="shared" si="368"/>
        <v>4355</v>
      </c>
      <c r="D288" s="238">
        <f t="shared" ref="D288:O288" si="387">SUM(D289,D290)-D297+D298</f>
        <v>0</v>
      </c>
      <c r="E288" s="461">
        <f t="shared" si="387"/>
        <v>0</v>
      </c>
      <c r="F288" s="462">
        <f t="shared" si="387"/>
        <v>0</v>
      </c>
      <c r="G288" s="238">
        <f t="shared" si="387"/>
        <v>0</v>
      </c>
      <c r="H288" s="267">
        <f t="shared" si="387"/>
        <v>0</v>
      </c>
      <c r="I288" s="157">
        <f t="shared" si="387"/>
        <v>0</v>
      </c>
      <c r="J288" s="267">
        <f t="shared" si="387"/>
        <v>4355</v>
      </c>
      <c r="K288" s="156">
        <f t="shared" si="387"/>
        <v>0</v>
      </c>
      <c r="L288" s="157">
        <f t="shared" si="387"/>
        <v>4355</v>
      </c>
      <c r="M288" s="159">
        <f t="shared" si="387"/>
        <v>0</v>
      </c>
      <c r="N288" s="156">
        <f t="shared" si="387"/>
        <v>0</v>
      </c>
      <c r="O288" s="157">
        <f t="shared" si="387"/>
        <v>0</v>
      </c>
      <c r="P288" s="345"/>
    </row>
    <row r="289" spans="1:16" s="21" customFormat="1" ht="12.75" thickBot="1" x14ac:dyDescent="0.3">
      <c r="A289" s="84" t="s">
        <v>264</v>
      </c>
      <c r="B289" s="84" t="s">
        <v>265</v>
      </c>
      <c r="C289" s="85">
        <f t="shared" si="368"/>
        <v>4355</v>
      </c>
      <c r="D289" s="220">
        <f t="shared" ref="D289:O289" si="388">D21-D283</f>
        <v>0</v>
      </c>
      <c r="E289" s="431">
        <f t="shared" si="388"/>
        <v>0</v>
      </c>
      <c r="F289" s="432">
        <f t="shared" si="388"/>
        <v>0</v>
      </c>
      <c r="G289" s="220">
        <f t="shared" si="388"/>
        <v>0</v>
      </c>
      <c r="H289" s="252">
        <f t="shared" si="388"/>
        <v>0</v>
      </c>
      <c r="I289" s="87">
        <f t="shared" si="388"/>
        <v>0</v>
      </c>
      <c r="J289" s="252">
        <f t="shared" si="388"/>
        <v>4355</v>
      </c>
      <c r="K289" s="86">
        <f t="shared" si="388"/>
        <v>0</v>
      </c>
      <c r="L289" s="87">
        <f t="shared" si="388"/>
        <v>4355</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12.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12.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36.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NPr2VrkKzuWLPY+2pxsSkYT7hwgO15w2AwOFw3Tvk/DTvuCEoJzP0zt7r6JEiJTkfZzifaeda2/1HFUAI5HPow==" saltValue="MDUiT1XjekZ8WNGgoG9D2g==" spinCount="100000" sheet="1" objects="1" scenarios="1" formatCells="0" formatColumns="0" formatRows="0"/>
  <autoFilter ref="A18:P298">
    <filterColumn colId="2">
      <filters blank="1">
        <filter val="1 100"/>
        <filter val="1 160"/>
        <filter val="1 238"/>
        <filter val="1 255"/>
        <filter val="1 325"/>
        <filter val="1 432"/>
        <filter val="1 499"/>
        <filter val="107 677"/>
        <filter val="120"/>
        <filter val="13 873"/>
        <filter val="140 916"/>
        <filter val="150"/>
        <filter val="158"/>
        <filter val="165 347"/>
        <filter val="18 806"/>
        <filter val="2 152"/>
        <filter val="2 500"/>
        <filter val="2 562"/>
        <filter val="2 667"/>
        <filter val="2 833"/>
        <filter val="2 993"/>
        <filter val="2 995"/>
        <filter val="21 617"/>
        <filter val="217"/>
        <filter val="217 212"/>
        <filter val="22 244"/>
        <filter val="230"/>
        <filter val="26 582"/>
        <filter val="26 664"/>
        <filter val="26 785"/>
        <filter val="26 799"/>
        <filter val="265"/>
        <filter val="27 965"/>
        <filter val="29 397"/>
        <filter val="29 532"/>
        <filter val="3 380"/>
        <filter val="3 645"/>
        <filter val="3 732"/>
        <filter val="3 991"/>
        <filter val="30 869"/>
        <filter val="31 781"/>
        <filter val="312"/>
        <filter val="33 239"/>
        <filter val="36 146"/>
        <filter val="392 027"/>
        <filter val="395"/>
        <filter val="4 088"/>
        <filter val="4 196"/>
        <filter val="4 355"/>
        <filter val="-4 355"/>
        <filter val="428 173"/>
        <filter val="433"/>
        <filter val="436"/>
        <filter val="47"/>
        <filter val="5 182"/>
        <filter val="5 212"/>
        <filter val="5 657"/>
        <filter val="51 707"/>
        <filter val="560"/>
        <filter val="569 089"/>
        <filter val="6 348"/>
        <filter val="6 986"/>
        <filter val="600"/>
        <filter val="61 751"/>
        <filter val="64 903"/>
        <filter val="64 950"/>
        <filter val="690"/>
        <filter val="70"/>
        <filter val="784 679"/>
        <filter val="786 301"/>
        <filter val="815 698"/>
        <filter val="869"/>
        <filter val="98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22.pielikums Jūrmalas pilsētas domes
2018.gada 14.jūnija saistošajiem noteikumiem Nr.24
(protokols Nr.9, 4.punkts)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6" sqref="U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898</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879</v>
      </c>
      <c r="D3" s="1120"/>
      <c r="E3" s="1120"/>
      <c r="F3" s="1120"/>
      <c r="G3" s="1120"/>
      <c r="H3" s="1120"/>
      <c r="I3" s="1120"/>
      <c r="J3" s="1120"/>
      <c r="K3" s="1120"/>
      <c r="L3" s="1120"/>
      <c r="M3" s="1120"/>
      <c r="N3" s="1120"/>
      <c r="O3" s="1120"/>
      <c r="P3" s="1121"/>
      <c r="Q3" s="390"/>
    </row>
    <row r="4" spans="1:17" ht="12.75" customHeight="1" x14ac:dyDescent="0.25">
      <c r="A4" s="4" t="s">
        <v>1</v>
      </c>
      <c r="B4" s="5"/>
      <c r="C4" s="1120" t="s">
        <v>880</v>
      </c>
      <c r="D4" s="1120"/>
      <c r="E4" s="1120"/>
      <c r="F4" s="1120"/>
      <c r="G4" s="1120"/>
      <c r="H4" s="1120"/>
      <c r="I4" s="1120"/>
      <c r="J4" s="1120"/>
      <c r="K4" s="1120"/>
      <c r="L4" s="1120"/>
      <c r="M4" s="1120"/>
      <c r="N4" s="1120"/>
      <c r="O4" s="1120"/>
      <c r="P4" s="1121"/>
      <c r="Q4" s="390"/>
    </row>
    <row r="5" spans="1:17" ht="12.75" customHeight="1" x14ac:dyDescent="0.25">
      <c r="A5" s="2" t="s">
        <v>2</v>
      </c>
      <c r="B5" s="3"/>
      <c r="C5" s="1122" t="s">
        <v>881</v>
      </c>
      <c r="D5" s="1122"/>
      <c r="E5" s="1122"/>
      <c r="F5" s="1122"/>
      <c r="G5" s="1122"/>
      <c r="H5" s="1122"/>
      <c r="I5" s="1122"/>
      <c r="J5" s="1122"/>
      <c r="K5" s="1122"/>
      <c r="L5" s="1122"/>
      <c r="M5" s="1122"/>
      <c r="N5" s="1122"/>
      <c r="O5" s="1122"/>
      <c r="P5" s="1123"/>
      <c r="Q5" s="390"/>
    </row>
    <row r="6" spans="1:17" ht="12.75" customHeight="1" x14ac:dyDescent="0.25">
      <c r="A6" s="2" t="s">
        <v>3</v>
      </c>
      <c r="B6" s="3"/>
      <c r="C6" s="1173" t="s">
        <v>854</v>
      </c>
      <c r="D6" s="1122"/>
      <c r="E6" s="1122"/>
      <c r="F6" s="1122"/>
      <c r="G6" s="1122"/>
      <c r="H6" s="1122"/>
      <c r="I6" s="1122"/>
      <c r="J6" s="1122"/>
      <c r="K6" s="1122"/>
      <c r="L6" s="1122"/>
      <c r="M6" s="1122"/>
      <c r="N6" s="1122"/>
      <c r="O6" s="1122"/>
      <c r="P6" s="1123"/>
      <c r="Q6" s="390"/>
    </row>
    <row r="7" spans="1:17" ht="15" customHeight="1" x14ac:dyDescent="0.25">
      <c r="A7" s="2" t="s">
        <v>4</v>
      </c>
      <c r="B7" s="3"/>
      <c r="C7" s="1120" t="s">
        <v>855</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74" t="s">
        <v>882</v>
      </c>
      <c r="D9" s="1174"/>
      <c r="E9" s="1174"/>
      <c r="F9" s="1174"/>
      <c r="G9" s="1174"/>
      <c r="H9" s="1174"/>
      <c r="I9" s="1174"/>
      <c r="J9" s="1174"/>
      <c r="K9" s="1174"/>
      <c r="L9" s="1174"/>
      <c r="M9" s="1174"/>
      <c r="N9" s="1174"/>
      <c r="O9" s="1174"/>
      <c r="P9" s="1175"/>
      <c r="Q9" s="390"/>
    </row>
    <row r="10" spans="1:17" ht="12.75" customHeight="1" x14ac:dyDescent="0.25">
      <c r="A10" s="2"/>
      <c r="B10" s="3" t="s">
        <v>7</v>
      </c>
      <c r="C10" s="1124" t="s">
        <v>883</v>
      </c>
      <c r="D10" s="1124"/>
      <c r="E10" s="1124"/>
      <c r="F10" s="1124"/>
      <c r="G10" s="1124"/>
      <c r="H10" s="1124"/>
      <c r="I10" s="1124"/>
      <c r="J10" s="1124"/>
      <c r="K10" s="1124"/>
      <c r="L10" s="1124"/>
      <c r="M10" s="1124"/>
      <c r="N10" s="1124"/>
      <c r="O10" s="1124"/>
      <c r="P10" s="1125"/>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884</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45836</v>
      </c>
      <c r="D20" s="208">
        <f>SUM(D21,D24,D25,D41,D43)</f>
        <v>43460</v>
      </c>
      <c r="E20" s="394">
        <f t="shared" ref="E20:F20" si="0">SUM(E21,E24,E25,E41,E43)</f>
        <v>2376</v>
      </c>
      <c r="F20" s="395">
        <f t="shared" si="0"/>
        <v>45836</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145.5" thickTop="1" thickBot="1" x14ac:dyDescent="0.3">
      <c r="A24" s="369">
        <v>19300</v>
      </c>
      <c r="B24" s="369" t="s">
        <v>304</v>
      </c>
      <c r="C24" s="370">
        <f>F24+I24</f>
        <v>45836</v>
      </c>
      <c r="D24" s="371">
        <v>43460</v>
      </c>
      <c r="E24" s="402">
        <v>2376</v>
      </c>
      <c r="F24" s="403">
        <f>D24+E24</f>
        <v>45836</v>
      </c>
      <c r="G24" s="371"/>
      <c r="H24" s="374"/>
      <c r="I24" s="375">
        <f>G24+H24</f>
        <v>0</v>
      </c>
      <c r="J24" s="376" t="s">
        <v>23</v>
      </c>
      <c r="K24" s="377" t="s">
        <v>23</v>
      </c>
      <c r="L24" s="380" t="s">
        <v>23</v>
      </c>
      <c r="M24" s="379" t="s">
        <v>23</v>
      </c>
      <c r="N24" s="377" t="s">
        <v>23</v>
      </c>
      <c r="O24" s="380" t="s">
        <v>23</v>
      </c>
      <c r="P24" s="558" t="s">
        <v>896</v>
      </c>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45836</v>
      </c>
      <c r="D50" s="220">
        <f>SUM(D51,D283)</f>
        <v>43460</v>
      </c>
      <c r="E50" s="431">
        <f t="shared" ref="E50:F50" si="19">SUM(E51,E283)</f>
        <v>2376</v>
      </c>
      <c r="F50" s="432">
        <f t="shared" si="19"/>
        <v>45836</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45836</v>
      </c>
      <c r="D51" s="221">
        <f>SUM(D52,D194)</f>
        <v>43460</v>
      </c>
      <c r="E51" s="433">
        <f t="shared" ref="E51:F51" si="23">SUM(E52,E194)</f>
        <v>2376</v>
      </c>
      <c r="F51" s="434">
        <f t="shared" si="23"/>
        <v>45836</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45836</v>
      </c>
      <c r="D52" s="222">
        <f>SUM(D53,D75,D173,D187)</f>
        <v>43460</v>
      </c>
      <c r="E52" s="435">
        <f t="shared" ref="E52:F52" si="27">SUM(E53,E75,E173,E187)</f>
        <v>2376</v>
      </c>
      <c r="F52" s="436">
        <f t="shared" si="27"/>
        <v>45836</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5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45836</v>
      </c>
      <c r="D75" s="223">
        <f>SUM(D76,D83,D130,D164,D165,D172)</f>
        <v>43460</v>
      </c>
      <c r="E75" s="437">
        <f t="shared" ref="E75:F75" si="66">SUM(E76,E83,E130,E164,E165,E172)</f>
        <v>2376</v>
      </c>
      <c r="F75" s="438">
        <f t="shared" si="66"/>
        <v>45836</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hidden="1" x14ac:dyDescent="0.25">
      <c r="A83" s="41">
        <v>2200</v>
      </c>
      <c r="B83" s="101" t="s">
        <v>71</v>
      </c>
      <c r="C83" s="42">
        <f t="shared" si="4"/>
        <v>0</v>
      </c>
      <c r="D83" s="224">
        <f>SUM(D84,D89,D95,D103,D112,D116,D122,D128)</f>
        <v>0</v>
      </c>
      <c r="E83" s="439">
        <f t="shared" ref="E83:F83" si="90">SUM(E84,E89,E95,E103,E112,E116,E122,E128)</f>
        <v>0</v>
      </c>
      <c r="F83" s="406">
        <f t="shared" si="90"/>
        <v>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45836</v>
      </c>
      <c r="D130" s="224">
        <f>SUM(D131,D136,D140,D141,D144,D151,D159,D160,D163)</f>
        <v>43460</v>
      </c>
      <c r="E130" s="439">
        <f t="shared" ref="E130:F130" si="152">SUM(E131,E136,E140,E141,E144,E151,E159,E160,E163)</f>
        <v>2376</v>
      </c>
      <c r="F130" s="406">
        <f t="shared" si="152"/>
        <v>45836</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hidden="1" x14ac:dyDescent="0.25">
      <c r="A131" s="565">
        <v>2310</v>
      </c>
      <c r="B131" s="48" t="s">
        <v>114</v>
      </c>
      <c r="C131" s="49">
        <f t="shared" si="98"/>
        <v>0</v>
      </c>
      <c r="D131" s="229">
        <f t="shared" ref="D131:O131" si="156">SUM(D132:D135)</f>
        <v>0</v>
      </c>
      <c r="E131" s="447">
        <f t="shared" si="156"/>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45836</v>
      </c>
      <c r="D151" s="227">
        <f>SUM(D152:D158)</f>
        <v>43460</v>
      </c>
      <c r="E151" s="445">
        <f t="shared" ref="E151:F151" si="186">SUM(E152:E158)</f>
        <v>2376</v>
      </c>
      <c r="F151" s="401">
        <f t="shared" si="186"/>
        <v>45836</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t="156" customHeight="1" x14ac:dyDescent="0.25">
      <c r="A154" s="37">
        <v>2363</v>
      </c>
      <c r="B154" s="53" t="s">
        <v>135</v>
      </c>
      <c r="C154" s="54">
        <f t="shared" si="185"/>
        <v>45836</v>
      </c>
      <c r="D154" s="226">
        <v>43460</v>
      </c>
      <c r="E154" s="444">
        <v>2376</v>
      </c>
      <c r="F154" s="401">
        <f t="shared" si="190"/>
        <v>45836</v>
      </c>
      <c r="G154" s="226"/>
      <c r="H154" s="257"/>
      <c r="I154" s="110">
        <f t="shared" si="191"/>
        <v>0</v>
      </c>
      <c r="J154" s="257"/>
      <c r="K154" s="56"/>
      <c r="L154" s="110">
        <f t="shared" si="192"/>
        <v>0</v>
      </c>
      <c r="M154" s="317"/>
      <c r="N154" s="56"/>
      <c r="O154" s="110">
        <f t="shared" si="193"/>
        <v>0</v>
      </c>
      <c r="P154" s="361" t="s">
        <v>897</v>
      </c>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5"/>
        <v>0</v>
      </c>
      <c r="D194" s="222">
        <f>SUM(D195,D230,D269)</f>
        <v>0</v>
      </c>
      <c r="E194" s="435">
        <f t="shared" ref="E194:F194" si="251">SUM(E195,E230,E269)</f>
        <v>0</v>
      </c>
      <c r="F194" s="436">
        <f t="shared" si="251"/>
        <v>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45836</v>
      </c>
      <c r="D286" s="236">
        <f t="shared" ref="D286:O286" si="382">SUM(D283,D269,D230,D195,D187,D173,D75,D53)</f>
        <v>43460</v>
      </c>
      <c r="E286" s="457">
        <f t="shared" si="382"/>
        <v>2376</v>
      </c>
      <c r="F286" s="458">
        <f t="shared" si="382"/>
        <v>45836</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h6Dpm+awN/fT30b4DXHt0Fpk+V9uOP7W5TpDLKsnP8uAOuiLBh9WP2Cj2usBzttnoe7hBbfeWaHfwvb/c8COxw==" saltValue="r7EkGw/r1U1hRHzMrw8Wpw==" spinCount="100000" sheet="1" objects="1" scenarios="1" formatCells="0" formatColumns="0" formatRows="0"/>
  <autoFilter ref="A18:P298">
    <filterColumn colId="2">
      <filters>
        <filter val="45 83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2018.gada 14.jūnija saistošajiem noteikumiem Nr.24
(protokols Nr.9, 4.punkts)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3" sqref="T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841</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842</v>
      </c>
      <c r="D3" s="1120"/>
      <c r="E3" s="1120"/>
      <c r="F3" s="1120"/>
      <c r="G3" s="1120"/>
      <c r="H3" s="1120"/>
      <c r="I3" s="1120"/>
      <c r="J3" s="1120"/>
      <c r="K3" s="1120"/>
      <c r="L3" s="1120"/>
      <c r="M3" s="1120"/>
      <c r="N3" s="1120"/>
      <c r="O3" s="1120"/>
      <c r="P3" s="1121"/>
      <c r="Q3" s="390"/>
    </row>
    <row r="4" spans="1:17" ht="12.75" customHeight="1" x14ac:dyDescent="0.25">
      <c r="A4" s="4" t="s">
        <v>1</v>
      </c>
      <c r="B4" s="5"/>
      <c r="C4" s="1120" t="s">
        <v>843</v>
      </c>
      <c r="D4" s="1120"/>
      <c r="E4" s="1120"/>
      <c r="F4" s="1120"/>
      <c r="G4" s="1120"/>
      <c r="H4" s="1120"/>
      <c r="I4" s="1120"/>
      <c r="J4" s="1120"/>
      <c r="K4" s="1120"/>
      <c r="L4" s="1120"/>
      <c r="M4" s="1120"/>
      <c r="N4" s="1120"/>
      <c r="O4" s="1120"/>
      <c r="P4" s="1121"/>
      <c r="Q4" s="390"/>
    </row>
    <row r="5" spans="1:17" ht="12.75" customHeight="1" x14ac:dyDescent="0.25">
      <c r="A5" s="2" t="s">
        <v>2</v>
      </c>
      <c r="B5" s="3"/>
      <c r="C5" s="1122" t="s">
        <v>844</v>
      </c>
      <c r="D5" s="1122"/>
      <c r="E5" s="1122"/>
      <c r="F5" s="1122"/>
      <c r="G5" s="1122"/>
      <c r="H5" s="1122"/>
      <c r="I5" s="1122"/>
      <c r="J5" s="1122"/>
      <c r="K5" s="1122"/>
      <c r="L5" s="1122"/>
      <c r="M5" s="1122"/>
      <c r="N5" s="1122"/>
      <c r="O5" s="1122"/>
      <c r="P5" s="1123"/>
      <c r="Q5" s="390"/>
    </row>
    <row r="6" spans="1:17" ht="12.75" customHeight="1" x14ac:dyDescent="0.25">
      <c r="A6" s="2" t="s">
        <v>3</v>
      </c>
      <c r="B6" s="3"/>
      <c r="C6" s="1122" t="s">
        <v>845</v>
      </c>
      <c r="D6" s="1122"/>
      <c r="E6" s="1122"/>
      <c r="F6" s="1122"/>
      <c r="G6" s="1122"/>
      <c r="H6" s="1122"/>
      <c r="I6" s="1122"/>
      <c r="J6" s="1122"/>
      <c r="K6" s="1122"/>
      <c r="L6" s="1122"/>
      <c r="M6" s="1122"/>
      <c r="N6" s="1122"/>
      <c r="O6" s="1122"/>
      <c r="P6" s="1123"/>
      <c r="Q6" s="390"/>
    </row>
    <row r="7" spans="1:17" ht="26.25" customHeight="1" x14ac:dyDescent="0.25">
      <c r="A7" s="2" t="s">
        <v>4</v>
      </c>
      <c r="B7" s="3"/>
      <c r="C7" s="1120" t="s">
        <v>846</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847</v>
      </c>
      <c r="D9" s="1122"/>
      <c r="E9" s="1122"/>
      <c r="F9" s="1122"/>
      <c r="G9" s="1122"/>
      <c r="H9" s="1122"/>
      <c r="I9" s="1122"/>
      <c r="J9" s="1122"/>
      <c r="K9" s="1122"/>
      <c r="L9" s="1122"/>
      <c r="M9" s="1122"/>
      <c r="N9" s="1122"/>
      <c r="O9" s="1122"/>
      <c r="P9" s="1123"/>
      <c r="Q9" s="390"/>
    </row>
    <row r="10" spans="1:17" ht="12.75" customHeight="1" x14ac:dyDescent="0.25">
      <c r="A10" s="2"/>
      <c r="B10" s="3" t="s">
        <v>7</v>
      </c>
      <c r="C10" s="1122" t="s">
        <v>848</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849</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625561</v>
      </c>
      <c r="D20" s="208">
        <f>SUM(D21,D24,D25,D41,D43)</f>
        <v>534472</v>
      </c>
      <c r="E20" s="394">
        <f t="shared" ref="E20:F20" si="0">SUM(E21,E24,E25,E41,E43)</f>
        <v>3946</v>
      </c>
      <c r="F20" s="395">
        <f t="shared" si="0"/>
        <v>538418</v>
      </c>
      <c r="G20" s="208">
        <f>SUM(G21,G24,G43)</f>
        <v>80786</v>
      </c>
      <c r="H20" s="242">
        <f t="shared" ref="H20:I20" si="1">SUM(H21,H24,H43)</f>
        <v>0</v>
      </c>
      <c r="I20" s="26">
        <f t="shared" si="1"/>
        <v>80786</v>
      </c>
      <c r="J20" s="242">
        <f>SUM(J21,J26,J43)</f>
        <v>6357</v>
      </c>
      <c r="K20" s="25">
        <f t="shared" ref="K20:L20" si="2">SUM(K21,K26,K43)</f>
        <v>0</v>
      </c>
      <c r="L20" s="26">
        <f t="shared" si="2"/>
        <v>6357</v>
      </c>
      <c r="M20" s="24">
        <f>SUM(M21,M45)</f>
        <v>0</v>
      </c>
      <c r="N20" s="25">
        <f t="shared" ref="N20:O20" si="3">SUM(N21,N45)</f>
        <v>0</v>
      </c>
      <c r="O20" s="26">
        <f t="shared" si="3"/>
        <v>0</v>
      </c>
      <c r="P20" s="326"/>
    </row>
    <row r="21" spans="1:16" ht="12.75" thickTop="1" x14ac:dyDescent="0.25">
      <c r="A21" s="27"/>
      <c r="B21" s="28" t="s">
        <v>20</v>
      </c>
      <c r="C21" s="29">
        <f t="shared" ref="C21:C84" si="4">F21+I21+L21+O21</f>
        <v>941</v>
      </c>
      <c r="D21" s="209">
        <f>SUM(D22:D23)</f>
        <v>0</v>
      </c>
      <c r="E21" s="396">
        <f t="shared" ref="E21" si="5">SUM(E22:E23)</f>
        <v>0</v>
      </c>
      <c r="F21" s="397">
        <f>SUM(F22:F23)</f>
        <v>0</v>
      </c>
      <c r="G21" s="209">
        <f>SUM(G22:G23)</f>
        <v>0</v>
      </c>
      <c r="H21" s="243">
        <f t="shared" ref="H21:I21" si="6">SUM(H22:H23)</f>
        <v>0</v>
      </c>
      <c r="I21" s="31">
        <f t="shared" si="6"/>
        <v>0</v>
      </c>
      <c r="J21" s="243">
        <f>SUM(J22:J23)</f>
        <v>941</v>
      </c>
      <c r="K21" s="30">
        <f t="shared" ref="K21:L21" si="7">SUM(K22:K23)</f>
        <v>0</v>
      </c>
      <c r="L21" s="31">
        <f t="shared" si="7"/>
        <v>941</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s="367" customFormat="1" ht="24" customHeight="1" x14ac:dyDescent="0.25">
      <c r="A23" s="464"/>
      <c r="B23" s="465" t="s">
        <v>22</v>
      </c>
      <c r="C23" s="466">
        <f t="shared" si="4"/>
        <v>941</v>
      </c>
      <c r="D23" s="467"/>
      <c r="E23" s="567"/>
      <c r="F23" s="585">
        <f>D23+E23</f>
        <v>0</v>
      </c>
      <c r="G23" s="467"/>
      <c r="H23" s="469"/>
      <c r="I23" s="470">
        <f>G23+H23</f>
        <v>0</v>
      </c>
      <c r="J23" s="469">
        <v>941</v>
      </c>
      <c r="K23" s="468"/>
      <c r="L23" s="470">
        <f>J23+K23</f>
        <v>941</v>
      </c>
      <c r="M23" s="471"/>
      <c r="N23" s="468"/>
      <c r="O23" s="470">
        <f>M23+N23</f>
        <v>0</v>
      </c>
      <c r="P23" s="740"/>
    </row>
    <row r="24" spans="1:16" s="741" customFormat="1" ht="36.75" thickBot="1" x14ac:dyDescent="0.3">
      <c r="A24" s="369">
        <v>19300</v>
      </c>
      <c r="B24" s="369" t="s">
        <v>304</v>
      </c>
      <c r="C24" s="370">
        <f>F24+I24</f>
        <v>619204</v>
      </c>
      <c r="D24" s="371">
        <v>534472</v>
      </c>
      <c r="E24" s="402">
        <v>3946</v>
      </c>
      <c r="F24" s="403">
        <f>D24+E24</f>
        <v>538418</v>
      </c>
      <c r="G24" s="371">
        <v>80786</v>
      </c>
      <c r="H24" s="374"/>
      <c r="I24" s="375">
        <f>G24+H24</f>
        <v>80786</v>
      </c>
      <c r="J24" s="376" t="s">
        <v>23</v>
      </c>
      <c r="K24" s="377" t="s">
        <v>23</v>
      </c>
      <c r="L24" s="380" t="s">
        <v>23</v>
      </c>
      <c r="M24" s="379" t="s">
        <v>23</v>
      </c>
      <c r="N24" s="377" t="s">
        <v>23</v>
      </c>
      <c r="O24" s="380" t="s">
        <v>23</v>
      </c>
      <c r="P24" s="558" t="s">
        <v>850</v>
      </c>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5416</v>
      </c>
      <c r="D26" s="213" t="s">
        <v>23</v>
      </c>
      <c r="E26" s="407" t="s">
        <v>23</v>
      </c>
      <c r="F26" s="408" t="s">
        <v>23</v>
      </c>
      <c r="G26" s="213" t="s">
        <v>23</v>
      </c>
      <c r="H26" s="246" t="s">
        <v>23</v>
      </c>
      <c r="I26" s="45" t="s">
        <v>23</v>
      </c>
      <c r="J26" s="102">
        <f>SUM(J27,J31,J33,J36)</f>
        <v>5416</v>
      </c>
      <c r="K26" s="46">
        <f t="shared" ref="K26:L26" si="9">SUM(K27,K31,K33,K36)</f>
        <v>0</v>
      </c>
      <c r="L26" s="113">
        <f t="shared" si="9"/>
        <v>5416</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x14ac:dyDescent="0.25">
      <c r="A33" s="47">
        <v>21380</v>
      </c>
      <c r="B33" s="41" t="s">
        <v>31</v>
      </c>
      <c r="C33" s="42">
        <f t="shared" si="10"/>
        <v>530</v>
      </c>
      <c r="D33" s="213" t="s">
        <v>23</v>
      </c>
      <c r="E33" s="407" t="s">
        <v>23</v>
      </c>
      <c r="F33" s="408" t="s">
        <v>23</v>
      </c>
      <c r="G33" s="213" t="s">
        <v>23</v>
      </c>
      <c r="H33" s="246" t="s">
        <v>23</v>
      </c>
      <c r="I33" s="45" t="s">
        <v>23</v>
      </c>
      <c r="J33" s="102">
        <f>SUM(J34:J35)</f>
        <v>530</v>
      </c>
      <c r="K33" s="46">
        <f t="shared" ref="K33:L33" si="13">SUM(K34:K35)</f>
        <v>0</v>
      </c>
      <c r="L33" s="113">
        <f t="shared" si="13"/>
        <v>530</v>
      </c>
      <c r="M33" s="309" t="s">
        <v>23</v>
      </c>
      <c r="N33" s="44" t="s">
        <v>23</v>
      </c>
      <c r="O33" s="45" t="s">
        <v>23</v>
      </c>
      <c r="P33" s="328"/>
    </row>
    <row r="34" spans="1:16" x14ac:dyDescent="0.25">
      <c r="A34" s="33">
        <v>21381</v>
      </c>
      <c r="B34" s="48" t="s">
        <v>306</v>
      </c>
      <c r="C34" s="49">
        <f t="shared" si="10"/>
        <v>530</v>
      </c>
      <c r="D34" s="214" t="s">
        <v>23</v>
      </c>
      <c r="E34" s="409" t="s">
        <v>23</v>
      </c>
      <c r="F34" s="410" t="s">
        <v>23</v>
      </c>
      <c r="G34" s="214" t="s">
        <v>23</v>
      </c>
      <c r="H34" s="247" t="s">
        <v>23</v>
      </c>
      <c r="I34" s="52" t="s">
        <v>23</v>
      </c>
      <c r="J34" s="256">
        <v>530</v>
      </c>
      <c r="K34" s="51"/>
      <c r="L34" s="348">
        <f>J34+K34</f>
        <v>530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4886</v>
      </c>
      <c r="D36" s="213" t="s">
        <v>23</v>
      </c>
      <c r="E36" s="407" t="s">
        <v>23</v>
      </c>
      <c r="F36" s="408" t="s">
        <v>23</v>
      </c>
      <c r="G36" s="213" t="s">
        <v>23</v>
      </c>
      <c r="H36" s="246" t="s">
        <v>23</v>
      </c>
      <c r="I36" s="45" t="s">
        <v>23</v>
      </c>
      <c r="J36" s="102">
        <f>SUM(J37:J40)</f>
        <v>4886</v>
      </c>
      <c r="K36" s="46">
        <f t="shared" ref="K36:L36" si="14">SUM(K37:K40)</f>
        <v>0</v>
      </c>
      <c r="L36" s="113">
        <f t="shared" si="14"/>
        <v>4886</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186">
        <v>21399</v>
      </c>
      <c r="B40" s="161" t="s">
        <v>36</v>
      </c>
      <c r="C40" s="162">
        <f t="shared" si="10"/>
        <v>4886</v>
      </c>
      <c r="D40" s="217" t="s">
        <v>23</v>
      </c>
      <c r="E40" s="415" t="s">
        <v>23</v>
      </c>
      <c r="F40" s="416" t="s">
        <v>23</v>
      </c>
      <c r="G40" s="217" t="s">
        <v>23</v>
      </c>
      <c r="H40" s="250" t="s">
        <v>23</v>
      </c>
      <c r="I40" s="188" t="s">
        <v>23</v>
      </c>
      <c r="J40" s="285">
        <v>4886</v>
      </c>
      <c r="K40" s="187"/>
      <c r="L40" s="417">
        <f>J40+K40</f>
        <v>4886</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hidden="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 hidden="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625561</v>
      </c>
      <c r="D50" s="220">
        <f>SUM(D51,D283)</f>
        <v>534472</v>
      </c>
      <c r="E50" s="431">
        <f t="shared" ref="E50:F50" si="19">SUM(E51,E283)</f>
        <v>3946</v>
      </c>
      <c r="F50" s="432">
        <f t="shared" si="19"/>
        <v>538418</v>
      </c>
      <c r="G50" s="220">
        <f>SUM(G51,G283)</f>
        <v>80786</v>
      </c>
      <c r="H50" s="252">
        <f t="shared" ref="H50:I50" si="20">SUM(H51,H283)</f>
        <v>0</v>
      </c>
      <c r="I50" s="87">
        <f t="shared" si="20"/>
        <v>80786</v>
      </c>
      <c r="J50" s="252">
        <f>SUM(J51,J283)</f>
        <v>6357</v>
      </c>
      <c r="K50" s="86">
        <f t="shared" ref="K50:L50" si="21">SUM(K51,K283)</f>
        <v>0</v>
      </c>
      <c r="L50" s="87">
        <f t="shared" si="21"/>
        <v>6357</v>
      </c>
      <c r="M50" s="85">
        <f>SUM(M51,M283)</f>
        <v>0</v>
      </c>
      <c r="N50" s="86">
        <f t="shared" ref="N50:O50" si="22">SUM(N51,N283)</f>
        <v>0</v>
      </c>
      <c r="O50" s="87">
        <f t="shared" si="22"/>
        <v>0</v>
      </c>
      <c r="P50" s="336"/>
    </row>
    <row r="51" spans="1:16" s="21" customFormat="1" ht="36.75" thickTop="1" x14ac:dyDescent="0.25">
      <c r="A51" s="88"/>
      <c r="B51" s="89" t="s">
        <v>45</v>
      </c>
      <c r="C51" s="90">
        <f t="shared" si="4"/>
        <v>625561</v>
      </c>
      <c r="D51" s="221">
        <f>SUM(D52,D194)</f>
        <v>534472</v>
      </c>
      <c r="E51" s="433">
        <f t="shared" ref="E51:F51" si="23">SUM(E52,E194)</f>
        <v>3946</v>
      </c>
      <c r="F51" s="434">
        <f t="shared" si="23"/>
        <v>538418</v>
      </c>
      <c r="G51" s="221">
        <f>SUM(G52,G194)</f>
        <v>80786</v>
      </c>
      <c r="H51" s="253">
        <f t="shared" ref="H51:I51" si="24">SUM(H52,H194)</f>
        <v>0</v>
      </c>
      <c r="I51" s="92">
        <f t="shared" si="24"/>
        <v>80786</v>
      </c>
      <c r="J51" s="253">
        <f>SUM(J52,J194)</f>
        <v>6357</v>
      </c>
      <c r="K51" s="91">
        <f t="shared" ref="K51:L51" si="25">SUM(K52,K194)</f>
        <v>0</v>
      </c>
      <c r="L51" s="92">
        <f t="shared" si="25"/>
        <v>6357</v>
      </c>
      <c r="M51" s="90">
        <f>SUM(M52,M194)</f>
        <v>0</v>
      </c>
      <c r="N51" s="91">
        <f t="shared" ref="N51:O51" si="26">SUM(N52,N194)</f>
        <v>0</v>
      </c>
      <c r="O51" s="92">
        <f t="shared" si="26"/>
        <v>0</v>
      </c>
      <c r="P51" s="337"/>
    </row>
    <row r="52" spans="1:16" s="21" customFormat="1" ht="24" x14ac:dyDescent="0.25">
      <c r="A52" s="93"/>
      <c r="B52" s="16" t="s">
        <v>46</v>
      </c>
      <c r="C52" s="94">
        <f t="shared" si="4"/>
        <v>621256</v>
      </c>
      <c r="D52" s="222">
        <f>SUM(D53,D75,D173,D187)</f>
        <v>530407</v>
      </c>
      <c r="E52" s="435">
        <f t="shared" ref="E52:F52" si="27">SUM(E53,E75,E173,E187)</f>
        <v>3946</v>
      </c>
      <c r="F52" s="436">
        <f t="shared" si="27"/>
        <v>534353</v>
      </c>
      <c r="G52" s="222">
        <f>SUM(G53,G75,G173,G187)</f>
        <v>80546</v>
      </c>
      <c r="H52" s="254">
        <f t="shared" ref="H52:I52" si="28">SUM(H53,H75,H173,H187)</f>
        <v>0</v>
      </c>
      <c r="I52" s="96">
        <f t="shared" si="28"/>
        <v>80546</v>
      </c>
      <c r="J52" s="254">
        <f>SUM(J53,J75,J173,J187)</f>
        <v>6357</v>
      </c>
      <c r="K52" s="95">
        <f t="shared" ref="K52:L52" si="29">SUM(K53,K75,K173,K187)</f>
        <v>0</v>
      </c>
      <c r="L52" s="96">
        <f t="shared" si="29"/>
        <v>6357</v>
      </c>
      <c r="M52" s="94">
        <f>SUM(M53,M75,M173,M187)</f>
        <v>0</v>
      </c>
      <c r="N52" s="95">
        <f t="shared" ref="N52:O52" si="30">SUM(N53,N75,N173,N187)</f>
        <v>0</v>
      </c>
      <c r="O52" s="96">
        <f t="shared" si="30"/>
        <v>0</v>
      </c>
      <c r="P52" s="338"/>
    </row>
    <row r="53" spans="1:16" s="21" customFormat="1" x14ac:dyDescent="0.25">
      <c r="A53" s="97">
        <v>1000</v>
      </c>
      <c r="B53" s="97" t="s">
        <v>47</v>
      </c>
      <c r="C53" s="98">
        <f t="shared" si="4"/>
        <v>563830</v>
      </c>
      <c r="D53" s="223">
        <f>SUM(D54,D67)</f>
        <v>484536</v>
      </c>
      <c r="E53" s="437">
        <f t="shared" ref="E53:F53" si="31">SUM(E54,E67)</f>
        <v>0</v>
      </c>
      <c r="F53" s="438">
        <f t="shared" si="31"/>
        <v>484536</v>
      </c>
      <c r="G53" s="223">
        <f>SUM(G54,G67)</f>
        <v>79294</v>
      </c>
      <c r="H53" s="255">
        <f t="shared" ref="H53:I53" si="32">SUM(H54,H67)</f>
        <v>0</v>
      </c>
      <c r="I53" s="100">
        <f t="shared" si="32"/>
        <v>79294</v>
      </c>
      <c r="J53" s="255">
        <f>SUM(J54,J67)</f>
        <v>0</v>
      </c>
      <c r="K53" s="99">
        <f t="shared" ref="K53:L53" si="33">SUM(K54,K67)</f>
        <v>0</v>
      </c>
      <c r="L53" s="100">
        <f t="shared" si="33"/>
        <v>0</v>
      </c>
      <c r="M53" s="98">
        <f>SUM(M54,M67)</f>
        <v>0</v>
      </c>
      <c r="N53" s="99">
        <f t="shared" ref="N53:O53" si="34">SUM(N54,N67)</f>
        <v>0</v>
      </c>
      <c r="O53" s="100">
        <f t="shared" si="34"/>
        <v>0</v>
      </c>
      <c r="P53" s="339"/>
    </row>
    <row r="54" spans="1:16" x14ac:dyDescent="0.25">
      <c r="A54" s="41">
        <v>1100</v>
      </c>
      <c r="B54" s="101" t="s">
        <v>48</v>
      </c>
      <c r="C54" s="42">
        <f t="shared" si="4"/>
        <v>426793</v>
      </c>
      <c r="D54" s="224">
        <f>SUM(D55,D58,D66)</f>
        <v>363243</v>
      </c>
      <c r="E54" s="439">
        <f t="shared" ref="E54:F54" si="35">SUM(E55,E58,E66)</f>
        <v>0</v>
      </c>
      <c r="F54" s="406">
        <f t="shared" si="35"/>
        <v>363243</v>
      </c>
      <c r="G54" s="224">
        <f>SUM(G55,G58,G66)</f>
        <v>63550</v>
      </c>
      <c r="H54" s="102">
        <f t="shared" ref="H54:I54" si="36">SUM(H55,H58,H66)</f>
        <v>0</v>
      </c>
      <c r="I54" s="113">
        <f t="shared" si="36"/>
        <v>63550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x14ac:dyDescent="0.25">
      <c r="A55" s="103">
        <v>1110</v>
      </c>
      <c r="B55" s="74" t="s">
        <v>49</v>
      </c>
      <c r="C55" s="80">
        <f t="shared" si="4"/>
        <v>380118</v>
      </c>
      <c r="D55" s="128">
        <f>SUM(D56:D57)</f>
        <v>322920</v>
      </c>
      <c r="E55" s="440">
        <f t="shared" ref="E55:F55" si="39">SUM(E56:E57)</f>
        <v>0</v>
      </c>
      <c r="F55" s="441">
        <f t="shared" si="39"/>
        <v>322920</v>
      </c>
      <c r="G55" s="128">
        <f>SUM(G56:G57)</f>
        <v>57198</v>
      </c>
      <c r="H55" s="203">
        <f t="shared" ref="H55:I55" si="40">SUM(H56:H57)</f>
        <v>0</v>
      </c>
      <c r="I55" s="105">
        <f t="shared" si="40"/>
        <v>57198</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100.5" customHeight="1" x14ac:dyDescent="0.25">
      <c r="A57" s="465">
        <v>1119</v>
      </c>
      <c r="B57" s="528" t="s">
        <v>51</v>
      </c>
      <c r="C57" s="551">
        <f t="shared" si="4"/>
        <v>380118</v>
      </c>
      <c r="D57" s="552">
        <v>322920</v>
      </c>
      <c r="E57" s="601"/>
      <c r="F57" s="585">
        <f t="shared" si="43"/>
        <v>322920</v>
      </c>
      <c r="G57" s="552">
        <v>57198</v>
      </c>
      <c r="H57" s="554"/>
      <c r="I57" s="555">
        <f t="shared" si="44"/>
        <v>57198</v>
      </c>
      <c r="J57" s="554"/>
      <c r="K57" s="553"/>
      <c r="L57" s="555">
        <f t="shared" si="45"/>
        <v>0</v>
      </c>
      <c r="M57" s="556"/>
      <c r="N57" s="553"/>
      <c r="O57" s="555">
        <f>M57+N57</f>
        <v>0</v>
      </c>
      <c r="P57" s="557"/>
    </row>
    <row r="58" spans="1:16" x14ac:dyDescent="0.25">
      <c r="A58" s="108">
        <v>1140</v>
      </c>
      <c r="B58" s="53" t="s">
        <v>295</v>
      </c>
      <c r="C58" s="54">
        <f t="shared" si="4"/>
        <v>44300</v>
      </c>
      <c r="D58" s="227">
        <f>SUM(D59:D65)</f>
        <v>37948</v>
      </c>
      <c r="E58" s="445">
        <f t="shared" ref="E58:F58" si="46">SUM(E59:E65)</f>
        <v>0</v>
      </c>
      <c r="F58" s="401">
        <f t="shared" si="46"/>
        <v>37948</v>
      </c>
      <c r="G58" s="227">
        <f>SUM(G59:G65)</f>
        <v>6352</v>
      </c>
      <c r="H58" s="117">
        <f t="shared" ref="H58:I58" si="47">SUM(H59:H65)</f>
        <v>0</v>
      </c>
      <c r="I58" s="110">
        <f t="shared" si="47"/>
        <v>6352</v>
      </c>
      <c r="J58" s="117">
        <f>SUM(J59:J65)</f>
        <v>0</v>
      </c>
      <c r="K58" s="109">
        <f t="shared" ref="K58:L58" si="48">SUM(K59:K65)</f>
        <v>0</v>
      </c>
      <c r="L58" s="110">
        <f t="shared" si="48"/>
        <v>0</v>
      </c>
      <c r="M58" s="54">
        <f>SUM(M59:M65)</f>
        <v>0</v>
      </c>
      <c r="N58" s="109">
        <f t="shared" ref="N58:O58" si="49">SUM(N59:N65)</f>
        <v>0</v>
      </c>
      <c r="O58" s="110">
        <f t="shared" si="49"/>
        <v>0</v>
      </c>
      <c r="P58" s="107"/>
    </row>
    <row r="59" spans="1:16" x14ac:dyDescent="0.25">
      <c r="A59" s="38">
        <v>1141</v>
      </c>
      <c r="B59" s="53" t="s">
        <v>52</v>
      </c>
      <c r="C59" s="54">
        <f t="shared" si="4"/>
        <v>4153</v>
      </c>
      <c r="D59" s="226">
        <v>4153</v>
      </c>
      <c r="E59" s="444"/>
      <c r="F59" s="401">
        <f t="shared" ref="F59:F66" si="50">D59+E59</f>
        <v>4153</v>
      </c>
      <c r="G59" s="226"/>
      <c r="H59" s="257"/>
      <c r="I59" s="110">
        <f t="shared" ref="I59:I66" si="51">G59+H59</f>
        <v>0</v>
      </c>
      <c r="J59" s="257"/>
      <c r="K59" s="56"/>
      <c r="L59" s="110">
        <f t="shared" ref="L59:L66" si="52">J59+K59</f>
        <v>0</v>
      </c>
      <c r="M59" s="317"/>
      <c r="N59" s="56"/>
      <c r="O59" s="110">
        <f t="shared" ref="O59:O66" si="53">M59+N59</f>
        <v>0</v>
      </c>
      <c r="P59" s="107"/>
    </row>
    <row r="60" spans="1:16" ht="24.75" customHeight="1" x14ac:dyDescent="0.25">
      <c r="A60" s="38">
        <v>1142</v>
      </c>
      <c r="B60" s="53" t="s">
        <v>53</v>
      </c>
      <c r="C60" s="54">
        <f t="shared" si="4"/>
        <v>1093</v>
      </c>
      <c r="D60" s="226">
        <v>1093</v>
      </c>
      <c r="E60" s="444"/>
      <c r="F60" s="401">
        <f t="shared" si="50"/>
        <v>1093</v>
      </c>
      <c r="G60" s="226"/>
      <c r="H60" s="257"/>
      <c r="I60" s="110">
        <f t="shared" si="51"/>
        <v>0</v>
      </c>
      <c r="J60" s="257"/>
      <c r="K60" s="56"/>
      <c r="L60" s="110">
        <f>J60+K60</f>
        <v>0</v>
      </c>
      <c r="M60" s="317"/>
      <c r="N60" s="56"/>
      <c r="O60" s="110">
        <f t="shared" si="53"/>
        <v>0</v>
      </c>
      <c r="P60" s="107"/>
    </row>
    <row r="61" spans="1:16" ht="24" x14ac:dyDescent="0.25">
      <c r="A61" s="38">
        <v>1145</v>
      </c>
      <c r="B61" s="53" t="s">
        <v>54</v>
      </c>
      <c r="C61" s="54">
        <f t="shared" si="4"/>
        <v>7296</v>
      </c>
      <c r="D61" s="226">
        <v>4196</v>
      </c>
      <c r="E61" s="444"/>
      <c r="F61" s="401">
        <f t="shared" si="50"/>
        <v>4196</v>
      </c>
      <c r="G61" s="226">
        <v>3100</v>
      </c>
      <c r="H61" s="257"/>
      <c r="I61" s="110">
        <f t="shared" si="51"/>
        <v>3100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x14ac:dyDescent="0.25">
      <c r="A63" s="38">
        <v>1147</v>
      </c>
      <c r="B63" s="53" t="s">
        <v>56</v>
      </c>
      <c r="C63" s="54">
        <f t="shared" si="4"/>
        <v>3784</v>
      </c>
      <c r="D63" s="226">
        <v>3784</v>
      </c>
      <c r="E63" s="444"/>
      <c r="F63" s="401">
        <f t="shared" si="50"/>
        <v>3784</v>
      </c>
      <c r="G63" s="226"/>
      <c r="H63" s="257"/>
      <c r="I63" s="110">
        <f t="shared" si="51"/>
        <v>0</v>
      </c>
      <c r="J63" s="257"/>
      <c r="K63" s="56"/>
      <c r="L63" s="110">
        <f t="shared" si="52"/>
        <v>0</v>
      </c>
      <c r="M63" s="317"/>
      <c r="N63" s="56"/>
      <c r="O63" s="110">
        <f t="shared" si="53"/>
        <v>0</v>
      </c>
      <c r="P63" s="107"/>
    </row>
    <row r="64" spans="1:16" x14ac:dyDescent="0.25">
      <c r="A64" s="38">
        <v>1148</v>
      </c>
      <c r="B64" s="53" t="s">
        <v>57</v>
      </c>
      <c r="C64" s="54">
        <f t="shared" si="4"/>
        <v>20014</v>
      </c>
      <c r="D64" s="226">
        <v>20014</v>
      </c>
      <c r="E64" s="444"/>
      <c r="F64" s="401">
        <f t="shared" si="50"/>
        <v>20014</v>
      </c>
      <c r="G64" s="226"/>
      <c r="H64" s="257"/>
      <c r="I64" s="110">
        <f t="shared" si="51"/>
        <v>0</v>
      </c>
      <c r="J64" s="257"/>
      <c r="K64" s="56"/>
      <c r="L64" s="110">
        <f t="shared" si="52"/>
        <v>0</v>
      </c>
      <c r="M64" s="317"/>
      <c r="N64" s="56"/>
      <c r="O64" s="110">
        <f t="shared" si="53"/>
        <v>0</v>
      </c>
      <c r="P64" s="107"/>
    </row>
    <row r="65" spans="1:16" ht="24" customHeight="1" x14ac:dyDescent="0.25">
      <c r="A65" s="38">
        <v>1149</v>
      </c>
      <c r="B65" s="53" t="s">
        <v>58</v>
      </c>
      <c r="C65" s="54">
        <f>F65+I65+L65+O65</f>
        <v>7960</v>
      </c>
      <c r="D65" s="226">
        <v>4708</v>
      </c>
      <c r="E65" s="444"/>
      <c r="F65" s="401">
        <f t="shared" si="50"/>
        <v>4708</v>
      </c>
      <c r="G65" s="226">
        <v>3252</v>
      </c>
      <c r="H65" s="257"/>
      <c r="I65" s="110">
        <f t="shared" si="51"/>
        <v>3252</v>
      </c>
      <c r="J65" s="257"/>
      <c r="K65" s="56"/>
      <c r="L65" s="110">
        <f t="shared" si="52"/>
        <v>0</v>
      </c>
      <c r="M65" s="317"/>
      <c r="N65" s="56"/>
      <c r="O65" s="110">
        <f t="shared" si="53"/>
        <v>0</v>
      </c>
      <c r="P65" s="107"/>
    </row>
    <row r="66" spans="1:16" ht="36" x14ac:dyDescent="0.25">
      <c r="A66" s="103">
        <v>1150</v>
      </c>
      <c r="B66" s="74" t="s">
        <v>59</v>
      </c>
      <c r="C66" s="80">
        <f>F66+I66+L66+O66</f>
        <v>2375</v>
      </c>
      <c r="D66" s="228">
        <v>2375</v>
      </c>
      <c r="E66" s="446"/>
      <c r="F66" s="441">
        <f t="shared" si="50"/>
        <v>2375</v>
      </c>
      <c r="G66" s="228"/>
      <c r="H66" s="258"/>
      <c r="I66" s="105">
        <f t="shared" si="51"/>
        <v>0</v>
      </c>
      <c r="J66" s="258"/>
      <c r="K66" s="111"/>
      <c r="L66" s="105">
        <f t="shared" si="52"/>
        <v>0</v>
      </c>
      <c r="M66" s="318"/>
      <c r="N66" s="111"/>
      <c r="O66" s="105">
        <f t="shared" si="53"/>
        <v>0</v>
      </c>
      <c r="P66" s="112"/>
    </row>
    <row r="67" spans="1:16" ht="24" x14ac:dyDescent="0.25">
      <c r="A67" s="41">
        <v>1200</v>
      </c>
      <c r="B67" s="101" t="s">
        <v>296</v>
      </c>
      <c r="C67" s="42">
        <f t="shared" si="4"/>
        <v>137037</v>
      </c>
      <c r="D67" s="224">
        <f>SUM(D68:D69)</f>
        <v>121293</v>
      </c>
      <c r="E67" s="439">
        <f t="shared" ref="E67:F67" si="54">SUM(E68:E69)</f>
        <v>0</v>
      </c>
      <c r="F67" s="406">
        <f t="shared" si="54"/>
        <v>121293</v>
      </c>
      <c r="G67" s="224">
        <f>SUM(G68:G69)</f>
        <v>15744</v>
      </c>
      <c r="H67" s="102">
        <f t="shared" ref="H67:I67" si="55">SUM(H68:H69)</f>
        <v>0</v>
      </c>
      <c r="I67" s="113">
        <f t="shared" si="55"/>
        <v>15744</v>
      </c>
      <c r="J67" s="102">
        <f>SUM(J68:J69)</f>
        <v>0</v>
      </c>
      <c r="K67" s="46">
        <f t="shared" ref="K67:L67" si="56">SUM(K68:K69)</f>
        <v>0</v>
      </c>
      <c r="L67" s="113">
        <f t="shared" si="56"/>
        <v>0</v>
      </c>
      <c r="M67" s="42">
        <f>SUM(M68:M69)</f>
        <v>0</v>
      </c>
      <c r="N67" s="46">
        <f t="shared" ref="N67:O67" si="57">SUM(N68:N69)</f>
        <v>0</v>
      </c>
      <c r="O67" s="113">
        <f t="shared" si="57"/>
        <v>0</v>
      </c>
      <c r="P67" s="119"/>
    </row>
    <row r="68" spans="1:16" ht="34.5" customHeight="1" x14ac:dyDescent="0.25">
      <c r="A68" s="540">
        <v>1210</v>
      </c>
      <c r="B68" s="541" t="s">
        <v>60</v>
      </c>
      <c r="C68" s="542">
        <f t="shared" si="4"/>
        <v>107269</v>
      </c>
      <c r="D68" s="543">
        <v>91875</v>
      </c>
      <c r="E68" s="581"/>
      <c r="F68" s="594">
        <f>D68+E68</f>
        <v>91875</v>
      </c>
      <c r="G68" s="543">
        <v>15394</v>
      </c>
      <c r="H68" s="545"/>
      <c r="I68" s="546">
        <f>G68+H68</f>
        <v>15394</v>
      </c>
      <c r="J68" s="545"/>
      <c r="K68" s="544"/>
      <c r="L68" s="546">
        <f>J68+K68</f>
        <v>0</v>
      </c>
      <c r="M68" s="547"/>
      <c r="N68" s="544"/>
      <c r="O68" s="546">
        <f>M68+N68</f>
        <v>0</v>
      </c>
      <c r="P68" s="493"/>
    </row>
    <row r="69" spans="1:16" ht="24" x14ac:dyDescent="0.25">
      <c r="A69" s="108">
        <v>1220</v>
      </c>
      <c r="B69" s="53" t="s">
        <v>61</v>
      </c>
      <c r="C69" s="54">
        <f t="shared" si="4"/>
        <v>29768</v>
      </c>
      <c r="D69" s="227">
        <f>SUM(D70:D74)</f>
        <v>29418</v>
      </c>
      <c r="E69" s="445">
        <f t="shared" ref="E69:F69" si="58">SUM(E70:E74)</f>
        <v>0</v>
      </c>
      <c r="F69" s="401">
        <f t="shared" si="58"/>
        <v>29418</v>
      </c>
      <c r="G69" s="227">
        <f>SUM(G70:G74)</f>
        <v>350</v>
      </c>
      <c r="H69" s="117">
        <f t="shared" ref="H69:I69" si="59">SUM(H70:H74)</f>
        <v>0</v>
      </c>
      <c r="I69" s="110">
        <f t="shared" si="59"/>
        <v>350</v>
      </c>
      <c r="J69" s="117">
        <f>SUM(J70:J74)</f>
        <v>0</v>
      </c>
      <c r="K69" s="109">
        <f t="shared" ref="K69:L69" si="60">SUM(K70:K74)</f>
        <v>0</v>
      </c>
      <c r="L69" s="110">
        <f t="shared" si="60"/>
        <v>0</v>
      </c>
      <c r="M69" s="54">
        <f>SUM(M70:M74)</f>
        <v>0</v>
      </c>
      <c r="N69" s="109">
        <f t="shared" ref="N69:O69" si="61">SUM(N70:N74)</f>
        <v>0</v>
      </c>
      <c r="O69" s="110">
        <f t="shared" si="61"/>
        <v>0</v>
      </c>
      <c r="P69" s="107"/>
    </row>
    <row r="70" spans="1:16" ht="48" x14ac:dyDescent="0.25">
      <c r="A70" s="38">
        <v>1221</v>
      </c>
      <c r="B70" s="53" t="s">
        <v>297</v>
      </c>
      <c r="C70" s="54">
        <f t="shared" si="4"/>
        <v>17492</v>
      </c>
      <c r="D70" s="226">
        <v>17142</v>
      </c>
      <c r="E70" s="444"/>
      <c r="F70" s="401">
        <f t="shared" ref="F70:F74" si="62">D70+E70</f>
        <v>17142</v>
      </c>
      <c r="G70" s="226">
        <v>350</v>
      </c>
      <c r="H70" s="257"/>
      <c r="I70" s="110">
        <f t="shared" ref="I70:I74" si="63">G70+H70</f>
        <v>350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x14ac:dyDescent="0.25">
      <c r="A73" s="38">
        <v>1227</v>
      </c>
      <c r="B73" s="53" t="s">
        <v>64</v>
      </c>
      <c r="C73" s="54">
        <f t="shared" si="4"/>
        <v>11526</v>
      </c>
      <c r="D73" s="226">
        <v>11526</v>
      </c>
      <c r="E73" s="444"/>
      <c r="F73" s="401">
        <f t="shared" si="62"/>
        <v>11526</v>
      </c>
      <c r="G73" s="226"/>
      <c r="H73" s="257"/>
      <c r="I73" s="110">
        <f t="shared" si="63"/>
        <v>0</v>
      </c>
      <c r="J73" s="257"/>
      <c r="K73" s="56"/>
      <c r="L73" s="110">
        <f t="shared" si="64"/>
        <v>0</v>
      </c>
      <c r="M73" s="317"/>
      <c r="N73" s="56"/>
      <c r="O73" s="110">
        <f t="shared" si="65"/>
        <v>0</v>
      </c>
      <c r="P73" s="107"/>
    </row>
    <row r="74" spans="1:16" ht="48" x14ac:dyDescent="0.25">
      <c r="A74" s="38">
        <v>1228</v>
      </c>
      <c r="B74" s="53" t="s">
        <v>298</v>
      </c>
      <c r="C74" s="54">
        <f t="shared" si="4"/>
        <v>750</v>
      </c>
      <c r="D74" s="226">
        <v>750</v>
      </c>
      <c r="E74" s="444"/>
      <c r="F74" s="401">
        <f t="shared" si="62"/>
        <v>750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57426</v>
      </c>
      <c r="D75" s="223">
        <f>SUM(D76,D83,D130,D164,D165,D172)</f>
        <v>45871</v>
      </c>
      <c r="E75" s="437">
        <f t="shared" ref="E75:F75" si="66">SUM(E76,E83,E130,E164,E165,E172)</f>
        <v>3946</v>
      </c>
      <c r="F75" s="438">
        <f t="shared" si="66"/>
        <v>49817</v>
      </c>
      <c r="G75" s="223">
        <f>SUM(G76,G83,G130,G164,G165,G172)</f>
        <v>1252</v>
      </c>
      <c r="H75" s="255">
        <f t="shared" ref="H75:I75" si="67">SUM(H76,H83,H130,H164,H165,H172)</f>
        <v>0</v>
      </c>
      <c r="I75" s="100">
        <f t="shared" si="67"/>
        <v>1252</v>
      </c>
      <c r="J75" s="255">
        <f>SUM(J76,J83,J130,J164,J165,J172)</f>
        <v>6357</v>
      </c>
      <c r="K75" s="99">
        <f t="shared" ref="K75:L75" si="68">SUM(K76,K83,K130,K164,K165,K172)</f>
        <v>0</v>
      </c>
      <c r="L75" s="100">
        <f t="shared" si="68"/>
        <v>6357</v>
      </c>
      <c r="M75" s="98">
        <f>SUM(M76,M83,M130,M164,M165,M172)</f>
        <v>0</v>
      </c>
      <c r="N75" s="99">
        <f t="shared" ref="N75:O75" si="69">SUM(N76,N83,N130,N164,N165,N172)</f>
        <v>0</v>
      </c>
      <c r="O75" s="100">
        <f t="shared" si="69"/>
        <v>0</v>
      </c>
      <c r="P75" s="339"/>
    </row>
    <row r="76" spans="1:16" ht="24" x14ac:dyDescent="0.25">
      <c r="A76" s="41">
        <v>2100</v>
      </c>
      <c r="B76" s="101" t="s">
        <v>66</v>
      </c>
      <c r="C76" s="42">
        <f t="shared" si="4"/>
        <v>140</v>
      </c>
      <c r="D76" s="224">
        <f>SUM(D77,D80)</f>
        <v>140</v>
      </c>
      <c r="E76" s="439">
        <f t="shared" ref="E76:F76" si="70">SUM(E77,E80)</f>
        <v>0</v>
      </c>
      <c r="F76" s="406">
        <f t="shared" si="70"/>
        <v>140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x14ac:dyDescent="0.25">
      <c r="A77" s="565">
        <v>2110</v>
      </c>
      <c r="B77" s="48" t="s">
        <v>67</v>
      </c>
      <c r="C77" s="49">
        <f t="shared" si="4"/>
        <v>140</v>
      </c>
      <c r="D77" s="229">
        <f>SUM(D78:D79)</f>
        <v>140</v>
      </c>
      <c r="E77" s="447">
        <f t="shared" ref="E77:F77" si="74">SUM(E78:E79)</f>
        <v>0</v>
      </c>
      <c r="F77" s="443">
        <f t="shared" si="74"/>
        <v>140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x14ac:dyDescent="0.25">
      <c r="A79" s="38">
        <v>2112</v>
      </c>
      <c r="B79" s="53" t="s">
        <v>69</v>
      </c>
      <c r="C79" s="54">
        <f t="shared" si="4"/>
        <v>140</v>
      </c>
      <c r="D79" s="226">
        <v>140</v>
      </c>
      <c r="E79" s="444"/>
      <c r="F79" s="401">
        <f t="shared" si="78"/>
        <v>140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39600</v>
      </c>
      <c r="D83" s="224">
        <f>SUM(D84,D89,D95,D103,D112,D116,D122,D128)</f>
        <v>36206</v>
      </c>
      <c r="E83" s="439">
        <f t="shared" ref="E83:F83" si="90">SUM(E84,E89,E95,E103,E112,E116,E122,E128)</f>
        <v>0</v>
      </c>
      <c r="F83" s="406">
        <f t="shared" si="90"/>
        <v>36206</v>
      </c>
      <c r="G83" s="224">
        <f>SUM(G84,G89,G95,G103,G112,G116,G122,G128)</f>
        <v>0</v>
      </c>
      <c r="H83" s="102">
        <f t="shared" ref="H83:I83" si="91">SUM(H84,H89,H95,H103,H112,H116,H122,H128)</f>
        <v>0</v>
      </c>
      <c r="I83" s="113">
        <f t="shared" si="91"/>
        <v>0</v>
      </c>
      <c r="J83" s="102">
        <f>SUM(J84,J89,J95,J103,J112,J116,J122,J128)</f>
        <v>3394</v>
      </c>
      <c r="K83" s="46">
        <f t="shared" ref="K83:L83" si="92">SUM(K84,K89,K95,K103,K112,K116,K122,K128)</f>
        <v>0</v>
      </c>
      <c r="L83" s="113">
        <f t="shared" si="92"/>
        <v>3394</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842</v>
      </c>
      <c r="D84" s="128">
        <f>SUM(D85:D88)</f>
        <v>842</v>
      </c>
      <c r="E84" s="440">
        <f t="shared" ref="E84:F84" si="94">SUM(E85:E88)</f>
        <v>0</v>
      </c>
      <c r="F84" s="441">
        <f t="shared" si="94"/>
        <v>842</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x14ac:dyDescent="0.25">
      <c r="A86" s="38">
        <v>2212</v>
      </c>
      <c r="B86" s="53" t="s">
        <v>74</v>
      </c>
      <c r="C86" s="54">
        <f t="shared" si="98"/>
        <v>692</v>
      </c>
      <c r="D86" s="226">
        <v>692</v>
      </c>
      <c r="E86" s="444"/>
      <c r="F86" s="401">
        <f t="shared" si="99"/>
        <v>692</v>
      </c>
      <c r="G86" s="226"/>
      <c r="H86" s="257"/>
      <c r="I86" s="110">
        <f t="shared" si="100"/>
        <v>0</v>
      </c>
      <c r="J86" s="257"/>
      <c r="K86" s="56"/>
      <c r="L86" s="110">
        <f t="shared" si="101"/>
        <v>0</v>
      </c>
      <c r="M86" s="317"/>
      <c r="N86" s="56"/>
      <c r="O86" s="110">
        <f t="shared" si="102"/>
        <v>0</v>
      </c>
      <c r="P86" s="107"/>
    </row>
    <row r="87" spans="1:16" ht="24" x14ac:dyDescent="0.25">
      <c r="A87" s="38">
        <v>2214</v>
      </c>
      <c r="B87" s="53" t="s">
        <v>75</v>
      </c>
      <c r="C87" s="54">
        <f t="shared" si="98"/>
        <v>120</v>
      </c>
      <c r="D87" s="226">
        <v>120</v>
      </c>
      <c r="E87" s="444"/>
      <c r="F87" s="401">
        <f t="shared" si="99"/>
        <v>120</v>
      </c>
      <c r="G87" s="226"/>
      <c r="H87" s="257"/>
      <c r="I87" s="110">
        <f t="shared" si="100"/>
        <v>0</v>
      </c>
      <c r="J87" s="257"/>
      <c r="K87" s="56"/>
      <c r="L87" s="110">
        <f t="shared" si="101"/>
        <v>0</v>
      </c>
      <c r="M87" s="317"/>
      <c r="N87" s="56"/>
      <c r="O87" s="110">
        <f t="shared" si="102"/>
        <v>0</v>
      </c>
      <c r="P87" s="107"/>
    </row>
    <row r="88" spans="1:16" x14ac:dyDescent="0.25">
      <c r="A88" s="38">
        <v>2219</v>
      </c>
      <c r="B88" s="53" t="s">
        <v>76</v>
      </c>
      <c r="C88" s="54">
        <f t="shared" si="98"/>
        <v>30</v>
      </c>
      <c r="D88" s="226">
        <v>30</v>
      </c>
      <c r="E88" s="444"/>
      <c r="F88" s="401">
        <f t="shared" si="99"/>
        <v>30</v>
      </c>
      <c r="G88" s="226"/>
      <c r="H88" s="257"/>
      <c r="I88" s="110">
        <f t="shared" si="100"/>
        <v>0</v>
      </c>
      <c r="J88" s="257"/>
      <c r="K88" s="56"/>
      <c r="L88" s="110">
        <f t="shared" si="101"/>
        <v>0</v>
      </c>
      <c r="M88" s="317"/>
      <c r="N88" s="56"/>
      <c r="O88" s="110">
        <f t="shared" si="102"/>
        <v>0</v>
      </c>
      <c r="P88" s="107"/>
    </row>
    <row r="89" spans="1:16" ht="24" x14ac:dyDescent="0.25">
      <c r="A89" s="108">
        <v>2220</v>
      </c>
      <c r="B89" s="53" t="s">
        <v>77</v>
      </c>
      <c r="C89" s="54">
        <f t="shared" si="98"/>
        <v>33804</v>
      </c>
      <c r="D89" s="227">
        <f>SUM(D90:D94)</f>
        <v>30410</v>
      </c>
      <c r="E89" s="445">
        <f t="shared" ref="E89:F89" si="103">SUM(E90:E94)</f>
        <v>0</v>
      </c>
      <c r="F89" s="401">
        <f t="shared" si="103"/>
        <v>30410</v>
      </c>
      <c r="G89" s="227">
        <f>SUM(G90:G94)</f>
        <v>0</v>
      </c>
      <c r="H89" s="117">
        <f t="shared" ref="H89:I89" si="104">SUM(H90:H94)</f>
        <v>0</v>
      </c>
      <c r="I89" s="110">
        <f t="shared" si="104"/>
        <v>0</v>
      </c>
      <c r="J89" s="117">
        <f>SUM(J90:J94)</f>
        <v>3394</v>
      </c>
      <c r="K89" s="109">
        <f t="shared" ref="K89:L89" si="105">SUM(K90:K94)</f>
        <v>0</v>
      </c>
      <c r="L89" s="110">
        <f t="shared" si="105"/>
        <v>3394</v>
      </c>
      <c r="M89" s="54">
        <f>SUM(M90:M94)</f>
        <v>0</v>
      </c>
      <c r="N89" s="109">
        <f t="shared" ref="N89:O89" si="106">SUM(N90:N94)</f>
        <v>0</v>
      </c>
      <c r="O89" s="110">
        <f t="shared" si="106"/>
        <v>0</v>
      </c>
      <c r="P89" s="107"/>
    </row>
    <row r="90" spans="1:16" ht="24" x14ac:dyDescent="0.25">
      <c r="A90" s="465">
        <v>2221</v>
      </c>
      <c r="B90" s="528" t="s">
        <v>289</v>
      </c>
      <c r="C90" s="551">
        <f t="shared" si="98"/>
        <v>18368</v>
      </c>
      <c r="D90" s="552">
        <v>16869</v>
      </c>
      <c r="E90" s="601"/>
      <c r="F90" s="585">
        <f t="shared" ref="F90:F94" si="107">D90+E90</f>
        <v>16869</v>
      </c>
      <c r="G90" s="552"/>
      <c r="H90" s="554"/>
      <c r="I90" s="555">
        <f t="shared" ref="I90:I94" si="108">G90+H90</f>
        <v>0</v>
      </c>
      <c r="J90" s="554">
        <v>1499</v>
      </c>
      <c r="K90" s="553"/>
      <c r="L90" s="555">
        <f t="shared" ref="L90:L94" si="109">J90+K90</f>
        <v>1499</v>
      </c>
      <c r="M90" s="556"/>
      <c r="N90" s="553"/>
      <c r="O90" s="555">
        <f t="shared" ref="O90:O94" si="110">M90+N90</f>
        <v>0</v>
      </c>
      <c r="P90" s="557"/>
    </row>
    <row r="91" spans="1:16" x14ac:dyDescent="0.25">
      <c r="A91" s="465">
        <v>2222</v>
      </c>
      <c r="B91" s="528" t="s">
        <v>78</v>
      </c>
      <c r="C91" s="551">
        <f t="shared" si="98"/>
        <v>5525</v>
      </c>
      <c r="D91" s="552">
        <v>5053</v>
      </c>
      <c r="E91" s="601"/>
      <c r="F91" s="585">
        <f t="shared" si="107"/>
        <v>5053</v>
      </c>
      <c r="G91" s="552"/>
      <c r="H91" s="554"/>
      <c r="I91" s="555">
        <f t="shared" si="108"/>
        <v>0</v>
      </c>
      <c r="J91" s="554">
        <v>472</v>
      </c>
      <c r="K91" s="553"/>
      <c r="L91" s="555">
        <f t="shared" si="109"/>
        <v>472</v>
      </c>
      <c r="M91" s="556"/>
      <c r="N91" s="553"/>
      <c r="O91" s="555">
        <f t="shared" si="110"/>
        <v>0</v>
      </c>
      <c r="P91" s="557"/>
    </row>
    <row r="92" spans="1:16" x14ac:dyDescent="0.25">
      <c r="A92" s="465">
        <v>2223</v>
      </c>
      <c r="B92" s="528" t="s">
        <v>79</v>
      </c>
      <c r="C92" s="551">
        <f t="shared" si="98"/>
        <v>9078</v>
      </c>
      <c r="D92" s="552">
        <v>7876</v>
      </c>
      <c r="E92" s="601"/>
      <c r="F92" s="585">
        <f t="shared" si="107"/>
        <v>7876</v>
      </c>
      <c r="G92" s="552"/>
      <c r="H92" s="554"/>
      <c r="I92" s="555">
        <f t="shared" si="108"/>
        <v>0</v>
      </c>
      <c r="J92" s="554">
        <v>1202</v>
      </c>
      <c r="K92" s="553"/>
      <c r="L92" s="555">
        <f t="shared" si="109"/>
        <v>1202</v>
      </c>
      <c r="M92" s="556"/>
      <c r="N92" s="553"/>
      <c r="O92" s="555">
        <f t="shared" si="110"/>
        <v>0</v>
      </c>
      <c r="P92" s="557"/>
    </row>
    <row r="93" spans="1:16" ht="48" x14ac:dyDescent="0.25">
      <c r="A93" s="465">
        <v>2224</v>
      </c>
      <c r="B93" s="528" t="s">
        <v>299</v>
      </c>
      <c r="C93" s="551">
        <f t="shared" si="98"/>
        <v>833</v>
      </c>
      <c r="D93" s="552">
        <v>612</v>
      </c>
      <c r="E93" s="601"/>
      <c r="F93" s="585">
        <f t="shared" si="107"/>
        <v>612</v>
      </c>
      <c r="G93" s="552"/>
      <c r="H93" s="554"/>
      <c r="I93" s="555">
        <f t="shared" si="108"/>
        <v>0</v>
      </c>
      <c r="J93" s="554">
        <v>221</v>
      </c>
      <c r="K93" s="553"/>
      <c r="L93" s="555">
        <f t="shared" si="109"/>
        <v>221</v>
      </c>
      <c r="M93" s="556"/>
      <c r="N93" s="553"/>
      <c r="O93" s="555">
        <f t="shared" si="110"/>
        <v>0</v>
      </c>
      <c r="P93" s="55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x14ac:dyDescent="0.25">
      <c r="A95" s="108">
        <v>2230</v>
      </c>
      <c r="B95" s="53" t="s">
        <v>81</v>
      </c>
      <c r="C95" s="54">
        <f t="shared" si="98"/>
        <v>819</v>
      </c>
      <c r="D95" s="227">
        <f>SUM(D96:D102)</f>
        <v>819</v>
      </c>
      <c r="E95" s="445">
        <f t="shared" ref="E95:F95" si="111">SUM(E96:E102)</f>
        <v>0</v>
      </c>
      <c r="F95" s="401">
        <f t="shared" si="111"/>
        <v>819</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x14ac:dyDescent="0.25">
      <c r="A102" s="38">
        <v>2239</v>
      </c>
      <c r="B102" s="53" t="s">
        <v>88</v>
      </c>
      <c r="C102" s="54">
        <f t="shared" si="98"/>
        <v>819</v>
      </c>
      <c r="D102" s="226">
        <v>819</v>
      </c>
      <c r="E102" s="444"/>
      <c r="F102" s="401">
        <f t="shared" si="115"/>
        <v>819</v>
      </c>
      <c r="G102" s="226"/>
      <c r="H102" s="257"/>
      <c r="I102" s="110">
        <f t="shared" si="116"/>
        <v>0</v>
      </c>
      <c r="J102" s="257"/>
      <c r="K102" s="56"/>
      <c r="L102" s="110">
        <f t="shared" si="117"/>
        <v>0</v>
      </c>
      <c r="M102" s="317"/>
      <c r="N102" s="56"/>
      <c r="O102" s="110">
        <f t="shared" si="118"/>
        <v>0</v>
      </c>
      <c r="P102" s="107"/>
    </row>
    <row r="103" spans="1:16" ht="36" x14ac:dyDescent="0.25">
      <c r="A103" s="108">
        <v>2240</v>
      </c>
      <c r="B103" s="53" t="s">
        <v>89</v>
      </c>
      <c r="C103" s="54">
        <f t="shared" si="98"/>
        <v>3917</v>
      </c>
      <c r="D103" s="227">
        <f>SUM(D104:D111)</f>
        <v>3917</v>
      </c>
      <c r="E103" s="445">
        <f t="shared" ref="E103:F103" si="119">SUM(E104:E111)</f>
        <v>0</v>
      </c>
      <c r="F103" s="401">
        <f t="shared" si="119"/>
        <v>3917</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x14ac:dyDescent="0.25">
      <c r="A106" s="38">
        <v>2243</v>
      </c>
      <c r="B106" s="53" t="s">
        <v>92</v>
      </c>
      <c r="C106" s="54">
        <f t="shared" si="98"/>
        <v>526</v>
      </c>
      <c r="D106" s="226">
        <v>526</v>
      </c>
      <c r="E106" s="444"/>
      <c r="F106" s="401">
        <f t="shared" si="123"/>
        <v>526</v>
      </c>
      <c r="G106" s="226"/>
      <c r="H106" s="257"/>
      <c r="I106" s="110">
        <f t="shared" si="124"/>
        <v>0</v>
      </c>
      <c r="J106" s="257"/>
      <c r="K106" s="56"/>
      <c r="L106" s="110">
        <f t="shared" si="125"/>
        <v>0</v>
      </c>
      <c r="M106" s="317"/>
      <c r="N106" s="56"/>
      <c r="O106" s="110">
        <f t="shared" si="126"/>
        <v>0</v>
      </c>
      <c r="P106" s="107"/>
    </row>
    <row r="107" spans="1:16" x14ac:dyDescent="0.25">
      <c r="A107" s="38">
        <v>2244</v>
      </c>
      <c r="B107" s="53" t="s">
        <v>93</v>
      </c>
      <c r="C107" s="54">
        <f t="shared" si="98"/>
        <v>3391</v>
      </c>
      <c r="D107" s="226">
        <v>3391</v>
      </c>
      <c r="E107" s="444"/>
      <c r="F107" s="401">
        <f t="shared" si="123"/>
        <v>3391</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x14ac:dyDescent="0.25">
      <c r="A112" s="108">
        <v>2250</v>
      </c>
      <c r="B112" s="53" t="s">
        <v>97</v>
      </c>
      <c r="C112" s="54">
        <f t="shared" si="98"/>
        <v>166</v>
      </c>
      <c r="D112" s="227">
        <f>SUM(D113:D115)</f>
        <v>166</v>
      </c>
      <c r="E112" s="445">
        <f t="shared" ref="E112:F112" si="127">SUM(E113:E115)</f>
        <v>0</v>
      </c>
      <c r="F112" s="401">
        <f t="shared" si="127"/>
        <v>166</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x14ac:dyDescent="0.25">
      <c r="A113" s="38">
        <v>2251</v>
      </c>
      <c r="B113" s="53" t="s">
        <v>98</v>
      </c>
      <c r="C113" s="54">
        <f t="shared" si="98"/>
        <v>166</v>
      </c>
      <c r="D113" s="226">
        <v>166</v>
      </c>
      <c r="E113" s="444"/>
      <c r="F113" s="401">
        <f t="shared" ref="F113:F115" si="131">D113+E113</f>
        <v>166</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52</v>
      </c>
      <c r="D116" s="227">
        <f>SUM(D117:D121)</f>
        <v>52</v>
      </c>
      <c r="E116" s="445">
        <f t="shared" ref="E116:F116" si="135">SUM(E117:E121)</f>
        <v>0</v>
      </c>
      <c r="F116" s="401">
        <f t="shared" si="135"/>
        <v>52</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x14ac:dyDescent="0.25">
      <c r="A121" s="38">
        <v>2269</v>
      </c>
      <c r="B121" s="53" t="s">
        <v>106</v>
      </c>
      <c r="C121" s="54">
        <f t="shared" si="98"/>
        <v>52</v>
      </c>
      <c r="D121" s="226">
        <v>52</v>
      </c>
      <c r="E121" s="444"/>
      <c r="F121" s="401">
        <f t="shared" si="139"/>
        <v>52</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17686</v>
      </c>
      <c r="D130" s="224">
        <f>SUM(D131,D136,D140,D141,D144,D151,D159,D160,D163)</f>
        <v>9525</v>
      </c>
      <c r="E130" s="439">
        <f t="shared" ref="E130:F130" si="152">SUM(E131,E136,E140,E141,E144,E151,E159,E160,E163)</f>
        <v>3946</v>
      </c>
      <c r="F130" s="406">
        <f t="shared" si="152"/>
        <v>13471</v>
      </c>
      <c r="G130" s="224">
        <f>SUM(G131,G136,G140,G141,G144,G151,G159,G160,G163)</f>
        <v>1252</v>
      </c>
      <c r="H130" s="102">
        <f t="shared" ref="H130:I130" si="153">SUM(H131,H136,H140,H141,H144,H151,H159,H160,H163)</f>
        <v>0</v>
      </c>
      <c r="I130" s="113">
        <f t="shared" si="153"/>
        <v>1252</v>
      </c>
      <c r="J130" s="102">
        <f>SUM(J131,J136,J140,J141,J144,J151,J159,J160,J163)</f>
        <v>2963</v>
      </c>
      <c r="K130" s="46">
        <f t="shared" ref="K130:L130" si="154">SUM(K131,K136,K140,K141,K144,K151,K159,K160,K163)</f>
        <v>0</v>
      </c>
      <c r="L130" s="113">
        <f t="shared" si="154"/>
        <v>2963</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7177</v>
      </c>
      <c r="D131" s="229">
        <f t="shared" ref="D131:O131" si="156">SUM(D132:D135)</f>
        <v>3504</v>
      </c>
      <c r="E131" s="447">
        <f t="shared" si="156"/>
        <v>3673</v>
      </c>
      <c r="F131" s="443">
        <f t="shared" si="156"/>
        <v>7177</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x14ac:dyDescent="0.25">
      <c r="A132" s="38">
        <v>2311</v>
      </c>
      <c r="B132" s="53" t="s">
        <v>115</v>
      </c>
      <c r="C132" s="54">
        <f t="shared" si="98"/>
        <v>620</v>
      </c>
      <c r="D132" s="226">
        <v>620</v>
      </c>
      <c r="E132" s="444"/>
      <c r="F132" s="401">
        <f t="shared" ref="F132:F135" si="157">D132+E132</f>
        <v>620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t="22.5" customHeight="1" x14ac:dyDescent="0.25">
      <c r="A133" s="38">
        <v>2312</v>
      </c>
      <c r="B133" s="53" t="s">
        <v>116</v>
      </c>
      <c r="C133" s="54">
        <f t="shared" si="98"/>
        <v>6457</v>
      </c>
      <c r="D133" s="226">
        <v>2784</v>
      </c>
      <c r="E133" s="444">
        <v>3673</v>
      </c>
      <c r="F133" s="401">
        <f t="shared" si="157"/>
        <v>6457</v>
      </c>
      <c r="G133" s="226"/>
      <c r="H133" s="257"/>
      <c r="I133" s="110">
        <f t="shared" si="158"/>
        <v>0</v>
      </c>
      <c r="J133" s="257"/>
      <c r="K133" s="56"/>
      <c r="L133" s="110">
        <f t="shared" si="159"/>
        <v>0</v>
      </c>
      <c r="M133" s="317"/>
      <c r="N133" s="56"/>
      <c r="O133" s="110">
        <f t="shared" si="160"/>
        <v>0</v>
      </c>
      <c r="P133" s="361" t="s">
        <v>851</v>
      </c>
    </row>
    <row r="134" spans="1:16" x14ac:dyDescent="0.25">
      <c r="A134" s="38">
        <v>2313</v>
      </c>
      <c r="B134" s="53" t="s">
        <v>117</v>
      </c>
      <c r="C134" s="54">
        <f t="shared" si="98"/>
        <v>100</v>
      </c>
      <c r="D134" s="226">
        <v>100</v>
      </c>
      <c r="E134" s="444"/>
      <c r="F134" s="401">
        <f t="shared" si="157"/>
        <v>100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x14ac:dyDescent="0.25">
      <c r="A136" s="108">
        <v>2320</v>
      </c>
      <c r="B136" s="53" t="s">
        <v>118</v>
      </c>
      <c r="C136" s="54">
        <f t="shared" si="98"/>
        <v>61</v>
      </c>
      <c r="D136" s="227">
        <f>SUM(D137:D139)</f>
        <v>61</v>
      </c>
      <c r="E136" s="445">
        <f t="shared" ref="E136:F136" si="161">SUM(E137:E139)</f>
        <v>0</v>
      </c>
      <c r="F136" s="401">
        <f t="shared" si="161"/>
        <v>61</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x14ac:dyDescent="0.25">
      <c r="A138" s="38">
        <v>2322</v>
      </c>
      <c r="B138" s="53" t="s">
        <v>120</v>
      </c>
      <c r="C138" s="54">
        <f t="shared" si="98"/>
        <v>61</v>
      </c>
      <c r="D138" s="226">
        <v>61</v>
      </c>
      <c r="E138" s="444"/>
      <c r="F138" s="401">
        <f t="shared" si="165"/>
        <v>61</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95</v>
      </c>
      <c r="D141" s="227">
        <f>SUM(D142:D143)</f>
        <v>95</v>
      </c>
      <c r="E141" s="445">
        <f t="shared" ref="E141:F141" si="169">SUM(E142:E143)</f>
        <v>0</v>
      </c>
      <c r="F141" s="401">
        <f t="shared" si="169"/>
        <v>95</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95</v>
      </c>
      <c r="D142" s="226">
        <v>95</v>
      </c>
      <c r="E142" s="444"/>
      <c r="F142" s="401">
        <f t="shared" ref="F142:F143" si="173">D142+E142</f>
        <v>95</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3586</v>
      </c>
      <c r="D144" s="128">
        <f>SUM(D145:D150)</f>
        <v>3586</v>
      </c>
      <c r="E144" s="440">
        <f t="shared" ref="E144:F144" si="177">SUM(E145:E150)</f>
        <v>0</v>
      </c>
      <c r="F144" s="441">
        <f t="shared" si="177"/>
        <v>3586</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x14ac:dyDescent="0.25">
      <c r="A145" s="33">
        <v>2351</v>
      </c>
      <c r="B145" s="48" t="s">
        <v>126</v>
      </c>
      <c r="C145" s="49">
        <f t="shared" si="98"/>
        <v>538</v>
      </c>
      <c r="D145" s="225">
        <v>538</v>
      </c>
      <c r="E145" s="442"/>
      <c r="F145" s="443">
        <f t="shared" ref="F145:F150" si="181">D145+E145</f>
        <v>538</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x14ac:dyDescent="0.25">
      <c r="A146" s="38">
        <v>2352</v>
      </c>
      <c r="B146" s="53" t="s">
        <v>127</v>
      </c>
      <c r="C146" s="54">
        <f t="shared" si="98"/>
        <v>3048</v>
      </c>
      <c r="D146" s="226">
        <v>3048</v>
      </c>
      <c r="E146" s="444"/>
      <c r="F146" s="401">
        <f t="shared" si="181"/>
        <v>3048</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4387</v>
      </c>
      <c r="D151" s="227">
        <f>SUM(D152:D158)</f>
        <v>1424</v>
      </c>
      <c r="E151" s="445">
        <f t="shared" ref="E151:F151" si="186">SUM(E152:E158)</f>
        <v>0</v>
      </c>
      <c r="F151" s="401">
        <f t="shared" si="186"/>
        <v>1424</v>
      </c>
      <c r="G151" s="227">
        <f>SUM(G152:G158)</f>
        <v>0</v>
      </c>
      <c r="H151" s="117">
        <f t="shared" ref="H151:I151" si="187">SUM(H152:H158)</f>
        <v>0</v>
      </c>
      <c r="I151" s="110">
        <f t="shared" si="187"/>
        <v>0</v>
      </c>
      <c r="J151" s="117">
        <f>SUM(J152:J158)</f>
        <v>2963</v>
      </c>
      <c r="K151" s="109">
        <f t="shared" ref="K151:L151" si="188">SUM(K152:K158)</f>
        <v>0</v>
      </c>
      <c r="L151" s="110">
        <f t="shared" si="188"/>
        <v>2963</v>
      </c>
      <c r="M151" s="54">
        <f>SUM(M152:M158)</f>
        <v>0</v>
      </c>
      <c r="N151" s="109">
        <f t="shared" ref="N151:O151" si="189">SUM(N152:N158)</f>
        <v>0</v>
      </c>
      <c r="O151" s="110">
        <f t="shared" si="189"/>
        <v>0</v>
      </c>
      <c r="P151" s="107"/>
    </row>
    <row r="152" spans="1:16" x14ac:dyDescent="0.25">
      <c r="A152" s="37">
        <v>2361</v>
      </c>
      <c r="B152" s="53" t="s">
        <v>133</v>
      </c>
      <c r="C152" s="54">
        <f t="shared" si="185"/>
        <v>1000</v>
      </c>
      <c r="D152" s="226">
        <v>1000</v>
      </c>
      <c r="E152" s="444"/>
      <c r="F152" s="401">
        <f t="shared" ref="F152:F159" si="190">D152+E152</f>
        <v>1000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x14ac:dyDescent="0.25">
      <c r="A153" s="37">
        <v>2362</v>
      </c>
      <c r="B153" s="53" t="s">
        <v>134</v>
      </c>
      <c r="C153" s="54">
        <f t="shared" si="185"/>
        <v>424</v>
      </c>
      <c r="D153" s="226">
        <v>424</v>
      </c>
      <c r="E153" s="444"/>
      <c r="F153" s="401">
        <f t="shared" si="190"/>
        <v>424</v>
      </c>
      <c r="G153" s="226"/>
      <c r="H153" s="257"/>
      <c r="I153" s="110">
        <f t="shared" si="191"/>
        <v>0</v>
      </c>
      <c r="J153" s="257"/>
      <c r="K153" s="56"/>
      <c r="L153" s="110">
        <f t="shared" si="192"/>
        <v>0</v>
      </c>
      <c r="M153" s="317"/>
      <c r="N153" s="56"/>
      <c r="O153" s="110">
        <f t="shared" si="193"/>
        <v>0</v>
      </c>
      <c r="P153" s="107"/>
    </row>
    <row r="154" spans="1:16" x14ac:dyDescent="0.25">
      <c r="A154" s="464">
        <v>2363</v>
      </c>
      <c r="B154" s="528" t="s">
        <v>135</v>
      </c>
      <c r="C154" s="551">
        <f t="shared" si="185"/>
        <v>2963</v>
      </c>
      <c r="D154" s="552"/>
      <c r="E154" s="601"/>
      <c r="F154" s="585">
        <f t="shared" si="190"/>
        <v>0</v>
      </c>
      <c r="G154" s="552"/>
      <c r="H154" s="554"/>
      <c r="I154" s="555">
        <f t="shared" si="191"/>
        <v>0</v>
      </c>
      <c r="J154" s="554">
        <v>2963</v>
      </c>
      <c r="K154" s="553"/>
      <c r="L154" s="555">
        <f t="shared" si="192"/>
        <v>2963</v>
      </c>
      <c r="M154" s="556"/>
      <c r="N154" s="553"/>
      <c r="O154" s="555">
        <f t="shared" si="193"/>
        <v>0</v>
      </c>
      <c r="P154" s="55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t="19.5" customHeight="1" x14ac:dyDescent="0.25">
      <c r="A159" s="103">
        <v>2370</v>
      </c>
      <c r="B159" s="74" t="s">
        <v>140</v>
      </c>
      <c r="C159" s="80">
        <f t="shared" si="185"/>
        <v>2380</v>
      </c>
      <c r="D159" s="228">
        <v>855</v>
      </c>
      <c r="E159" s="446">
        <v>273</v>
      </c>
      <c r="F159" s="441">
        <f t="shared" si="190"/>
        <v>1128</v>
      </c>
      <c r="G159" s="228">
        <v>1252</v>
      </c>
      <c r="H159" s="258"/>
      <c r="I159" s="105">
        <f t="shared" si="191"/>
        <v>1252</v>
      </c>
      <c r="J159" s="258"/>
      <c r="K159" s="111"/>
      <c r="L159" s="105">
        <f t="shared" si="192"/>
        <v>0</v>
      </c>
      <c r="M159" s="318"/>
      <c r="N159" s="111"/>
      <c r="O159" s="105">
        <f t="shared" si="193"/>
        <v>0</v>
      </c>
      <c r="P159" s="382" t="s">
        <v>852</v>
      </c>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4305</v>
      </c>
      <c r="D194" s="222">
        <f>SUM(D195,D230,D269)</f>
        <v>4065</v>
      </c>
      <c r="E194" s="435">
        <f t="shared" ref="E194:F194" si="251">SUM(E195,E230,E269)</f>
        <v>0</v>
      </c>
      <c r="F194" s="436">
        <f t="shared" si="251"/>
        <v>4065</v>
      </c>
      <c r="G194" s="222">
        <f>SUM(G195,G230,G269)</f>
        <v>240</v>
      </c>
      <c r="H194" s="254">
        <f t="shared" ref="H194:I194" si="252">SUM(H195,H230,H269)</f>
        <v>0</v>
      </c>
      <c r="I194" s="96">
        <f t="shared" si="252"/>
        <v>240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4305</v>
      </c>
      <c r="D195" s="223">
        <f>D196+D204</f>
        <v>4065</v>
      </c>
      <c r="E195" s="437">
        <f t="shared" ref="E195:F195" si="255">E196+E204</f>
        <v>0</v>
      </c>
      <c r="F195" s="438">
        <f t="shared" si="255"/>
        <v>4065</v>
      </c>
      <c r="G195" s="223">
        <f>G196+G204</f>
        <v>240</v>
      </c>
      <c r="H195" s="255">
        <f t="shared" ref="H195:I195" si="256">H196+H204</f>
        <v>0</v>
      </c>
      <c r="I195" s="100">
        <f t="shared" si="256"/>
        <v>240</v>
      </c>
      <c r="J195" s="255">
        <f>J196+J204</f>
        <v>0</v>
      </c>
      <c r="K195" s="99">
        <f t="shared" ref="K195:L195" si="257">K196+K204</f>
        <v>0</v>
      </c>
      <c r="L195" s="100">
        <f t="shared" si="257"/>
        <v>0</v>
      </c>
      <c r="M195" s="98">
        <f>M196+M204</f>
        <v>0</v>
      </c>
      <c r="N195" s="99">
        <f t="shared" ref="N195:O195" si="258">N196+N204</f>
        <v>0</v>
      </c>
      <c r="O195" s="100">
        <f t="shared" si="258"/>
        <v>0</v>
      </c>
      <c r="P195" s="339"/>
    </row>
    <row r="196" spans="1:16" x14ac:dyDescent="0.25">
      <c r="A196" s="41">
        <v>5100</v>
      </c>
      <c r="B196" s="101" t="s">
        <v>176</v>
      </c>
      <c r="C196" s="42">
        <f t="shared" si="185"/>
        <v>65</v>
      </c>
      <c r="D196" s="224">
        <f>D197+D198+D201+D202+D203</f>
        <v>65</v>
      </c>
      <c r="E196" s="439">
        <f t="shared" ref="E196:F196" si="259">E197+E198+E201+E202+E203</f>
        <v>0</v>
      </c>
      <c r="F196" s="406">
        <f t="shared" si="259"/>
        <v>65</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x14ac:dyDescent="0.25">
      <c r="A198" s="108">
        <v>5120</v>
      </c>
      <c r="B198" s="53" t="s">
        <v>178</v>
      </c>
      <c r="C198" s="54">
        <f t="shared" si="185"/>
        <v>65</v>
      </c>
      <c r="D198" s="227">
        <f>D199+D200</f>
        <v>65</v>
      </c>
      <c r="E198" s="445">
        <f t="shared" ref="E198:F198" si="263">E199+E200</f>
        <v>0</v>
      </c>
      <c r="F198" s="401">
        <f t="shared" si="263"/>
        <v>65</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x14ac:dyDescent="0.25">
      <c r="A199" s="38">
        <v>5121</v>
      </c>
      <c r="B199" s="53" t="s">
        <v>179</v>
      </c>
      <c r="C199" s="54">
        <f t="shared" si="185"/>
        <v>65</v>
      </c>
      <c r="D199" s="226">
        <v>65</v>
      </c>
      <c r="E199" s="444"/>
      <c r="F199" s="401">
        <f t="shared" ref="F199:F203" si="267">D199+E199</f>
        <v>65</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4240</v>
      </c>
      <c r="D204" s="224">
        <f>D205+D215+D216+D225+D226+D227+D229</f>
        <v>4000</v>
      </c>
      <c r="E204" s="439">
        <f t="shared" ref="E204:F204" si="271">E205+E215+E216+E225+E226+E227+E229</f>
        <v>0</v>
      </c>
      <c r="F204" s="406">
        <f t="shared" si="271"/>
        <v>4000</v>
      </c>
      <c r="G204" s="224">
        <f>G205+G215+G216+G225+G226+G227+G229</f>
        <v>240</v>
      </c>
      <c r="H204" s="102">
        <f t="shared" ref="H204:I204" si="272">H205+H215+H216+H225+H226+H227+H229</f>
        <v>0</v>
      </c>
      <c r="I204" s="113">
        <f t="shared" si="272"/>
        <v>240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4240</v>
      </c>
      <c r="D216" s="227">
        <f>SUM(D217:D224)</f>
        <v>4000</v>
      </c>
      <c r="E216" s="445">
        <f t="shared" ref="E216:F216" si="284">SUM(E217:E224)</f>
        <v>0</v>
      </c>
      <c r="F216" s="401">
        <f t="shared" si="284"/>
        <v>4000</v>
      </c>
      <c r="G216" s="227">
        <f>SUM(G217:G224)</f>
        <v>240</v>
      </c>
      <c r="H216" s="117">
        <f t="shared" ref="H216:I216" si="285">SUM(H217:H224)</f>
        <v>0</v>
      </c>
      <c r="I216" s="110">
        <f t="shared" si="285"/>
        <v>240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x14ac:dyDescent="0.25">
      <c r="A218" s="38">
        <v>5232</v>
      </c>
      <c r="B218" s="53" t="s">
        <v>198</v>
      </c>
      <c r="C218" s="54">
        <f t="shared" si="283"/>
        <v>1200</v>
      </c>
      <c r="D218" s="226">
        <v>1200</v>
      </c>
      <c r="E218" s="444"/>
      <c r="F218" s="401">
        <f t="shared" si="288"/>
        <v>1200</v>
      </c>
      <c r="G218" s="226"/>
      <c r="H218" s="257"/>
      <c r="I218" s="110">
        <f t="shared" si="289"/>
        <v>0</v>
      </c>
      <c r="J218" s="257"/>
      <c r="K218" s="56"/>
      <c r="L218" s="110">
        <f t="shared" si="290"/>
        <v>0</v>
      </c>
      <c r="M218" s="317"/>
      <c r="N218" s="56"/>
      <c r="O218" s="110">
        <f t="shared" si="291"/>
        <v>0</v>
      </c>
      <c r="P218" s="107"/>
    </row>
    <row r="219" spans="1:16" x14ac:dyDescent="0.25">
      <c r="A219" s="38">
        <v>5233</v>
      </c>
      <c r="B219" s="53" t="s">
        <v>199</v>
      </c>
      <c r="C219" s="54">
        <f t="shared" si="283"/>
        <v>240</v>
      </c>
      <c r="D219" s="226"/>
      <c r="E219" s="444"/>
      <c r="F219" s="401">
        <f t="shared" si="288"/>
        <v>0</v>
      </c>
      <c r="G219" s="226">
        <v>240</v>
      </c>
      <c r="H219" s="257"/>
      <c r="I219" s="110">
        <f t="shared" si="289"/>
        <v>240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x14ac:dyDescent="0.25">
      <c r="A223" s="38">
        <v>5238</v>
      </c>
      <c r="B223" s="53" t="s">
        <v>203</v>
      </c>
      <c r="C223" s="54">
        <f t="shared" si="283"/>
        <v>1700</v>
      </c>
      <c r="D223" s="226">
        <v>1700</v>
      </c>
      <c r="E223" s="444"/>
      <c r="F223" s="401">
        <f t="shared" si="288"/>
        <v>1700</v>
      </c>
      <c r="G223" s="226"/>
      <c r="H223" s="257"/>
      <c r="I223" s="110">
        <f t="shared" si="289"/>
        <v>0</v>
      </c>
      <c r="J223" s="257"/>
      <c r="K223" s="56"/>
      <c r="L223" s="110">
        <f t="shared" si="290"/>
        <v>0</v>
      </c>
      <c r="M223" s="317"/>
      <c r="N223" s="56"/>
      <c r="O223" s="110">
        <f t="shared" si="291"/>
        <v>0</v>
      </c>
      <c r="P223" s="107"/>
    </row>
    <row r="224" spans="1:16" ht="24" x14ac:dyDescent="0.25">
      <c r="A224" s="38">
        <v>5239</v>
      </c>
      <c r="B224" s="53" t="s">
        <v>204</v>
      </c>
      <c r="C224" s="54">
        <f t="shared" si="283"/>
        <v>1100</v>
      </c>
      <c r="D224" s="226">
        <v>1100</v>
      </c>
      <c r="E224" s="444"/>
      <c r="F224" s="401">
        <f t="shared" si="288"/>
        <v>1100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625561</v>
      </c>
      <c r="D286" s="236">
        <f t="shared" ref="D286:O286" si="382">SUM(D283,D269,D230,D195,D187,D173,D75,D53)</f>
        <v>534472</v>
      </c>
      <c r="E286" s="457">
        <f t="shared" si="382"/>
        <v>3946</v>
      </c>
      <c r="F286" s="458">
        <f t="shared" si="382"/>
        <v>538418</v>
      </c>
      <c r="G286" s="236">
        <f t="shared" si="382"/>
        <v>80786</v>
      </c>
      <c r="H286" s="172">
        <f t="shared" si="382"/>
        <v>0</v>
      </c>
      <c r="I286" s="289">
        <f t="shared" si="382"/>
        <v>80786</v>
      </c>
      <c r="J286" s="172">
        <f t="shared" si="382"/>
        <v>6357</v>
      </c>
      <c r="K286" s="171">
        <f t="shared" si="382"/>
        <v>0</v>
      </c>
      <c r="L286" s="289">
        <f t="shared" si="382"/>
        <v>6357</v>
      </c>
      <c r="M286" s="306">
        <f t="shared" si="382"/>
        <v>0</v>
      </c>
      <c r="N286" s="171">
        <f t="shared" si="382"/>
        <v>0</v>
      </c>
      <c r="O286" s="289">
        <f t="shared" si="382"/>
        <v>0</v>
      </c>
      <c r="P286" s="344"/>
    </row>
    <row r="287" spans="1:16" s="21" customFormat="1" ht="13.5" thickTop="1" thickBot="1" x14ac:dyDescent="0.3">
      <c r="A287" s="1144" t="s">
        <v>262</v>
      </c>
      <c r="B287" s="1145"/>
      <c r="C287" s="179">
        <f t="shared" si="368"/>
        <v>-941</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-941</v>
      </c>
      <c r="K287" s="174">
        <f t="shared" ref="K287:L287" si="385">(K26+K43)-K51</f>
        <v>0</v>
      </c>
      <c r="L287" s="290">
        <f t="shared" si="385"/>
        <v>-941</v>
      </c>
      <c r="M287" s="179">
        <f>M45-M51</f>
        <v>0</v>
      </c>
      <c r="N287" s="174">
        <f t="shared" ref="N287:O287" si="386">N45-N51</f>
        <v>0</v>
      </c>
      <c r="O287" s="290">
        <f t="shared" si="386"/>
        <v>0</v>
      </c>
      <c r="P287" s="181"/>
    </row>
    <row r="288" spans="1:16" s="21" customFormat="1" ht="12.75" thickTop="1" x14ac:dyDescent="0.25">
      <c r="A288" s="1134" t="s">
        <v>263</v>
      </c>
      <c r="B288" s="1135"/>
      <c r="C288" s="159">
        <f t="shared" si="368"/>
        <v>941</v>
      </c>
      <c r="D288" s="238">
        <f t="shared" ref="D288:O288" si="387">SUM(D289,D290)-D297+D298</f>
        <v>0</v>
      </c>
      <c r="E288" s="461">
        <f t="shared" si="387"/>
        <v>0</v>
      </c>
      <c r="F288" s="462">
        <f t="shared" si="387"/>
        <v>0</v>
      </c>
      <c r="G288" s="238">
        <f t="shared" si="387"/>
        <v>0</v>
      </c>
      <c r="H288" s="267">
        <f t="shared" si="387"/>
        <v>0</v>
      </c>
      <c r="I288" s="157">
        <f t="shared" si="387"/>
        <v>0</v>
      </c>
      <c r="J288" s="267">
        <f t="shared" si="387"/>
        <v>941</v>
      </c>
      <c r="K288" s="156">
        <f t="shared" si="387"/>
        <v>0</v>
      </c>
      <c r="L288" s="157">
        <f t="shared" si="387"/>
        <v>941</v>
      </c>
      <c r="M288" s="159">
        <f t="shared" si="387"/>
        <v>0</v>
      </c>
      <c r="N288" s="156">
        <f t="shared" si="387"/>
        <v>0</v>
      </c>
      <c r="O288" s="157">
        <f t="shared" si="387"/>
        <v>0</v>
      </c>
      <c r="P288" s="345"/>
    </row>
    <row r="289" spans="1:16" s="21" customFormat="1" ht="12.75" thickBot="1" x14ac:dyDescent="0.3">
      <c r="A289" s="84" t="s">
        <v>264</v>
      </c>
      <c r="B289" s="84" t="s">
        <v>265</v>
      </c>
      <c r="C289" s="85">
        <f t="shared" si="368"/>
        <v>941</v>
      </c>
      <c r="D289" s="220">
        <f t="shared" ref="D289:O289" si="388">D21-D283</f>
        <v>0</v>
      </c>
      <c r="E289" s="431">
        <f t="shared" si="388"/>
        <v>0</v>
      </c>
      <c r="F289" s="432">
        <f t="shared" si="388"/>
        <v>0</v>
      </c>
      <c r="G289" s="220">
        <f t="shared" si="388"/>
        <v>0</v>
      </c>
      <c r="H289" s="252">
        <f t="shared" si="388"/>
        <v>0</v>
      </c>
      <c r="I289" s="87">
        <f t="shared" si="388"/>
        <v>0</v>
      </c>
      <c r="J289" s="252">
        <f t="shared" si="388"/>
        <v>941</v>
      </c>
      <c r="K289" s="86">
        <f t="shared" si="388"/>
        <v>0</v>
      </c>
      <c r="L289" s="87">
        <f t="shared" si="388"/>
        <v>941</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YZj1Qg9IkbmRAKxbXyK/WUelWSC3p7/omnPCOLeV3RIPrvjnPHB018dicSHjygUC0Eg3c1fReKI8riEd1YR6Og==" saltValue="OqUjXCRj8q18Hf4rPEJiww==" spinCount="100000" sheet="1" objects="1" scenarios="1" formatCells="0" formatColumns="0" formatRows="0"/>
  <autoFilter ref="A18:P298">
    <filterColumn colId="2">
      <filters blank="1">
        <filter val="1 000"/>
        <filter val="1 093"/>
        <filter val="1 100"/>
        <filter val="1 200"/>
        <filter val="1 700"/>
        <filter val="100"/>
        <filter val="107 269"/>
        <filter val="11 526"/>
        <filter val="120"/>
        <filter val="137 037"/>
        <filter val="140"/>
        <filter val="166"/>
        <filter val="17 492"/>
        <filter val="17 686"/>
        <filter val="18 368"/>
        <filter val="2 375"/>
        <filter val="2 380"/>
        <filter val="2 963"/>
        <filter val="20 014"/>
        <filter val="240"/>
        <filter val="29 768"/>
        <filter val="3 048"/>
        <filter val="3 391"/>
        <filter val="3 586"/>
        <filter val="3 784"/>
        <filter val="3 917"/>
        <filter val="30"/>
        <filter val="33 804"/>
        <filter val="380 118"/>
        <filter val="39 600"/>
        <filter val="4 153"/>
        <filter val="4 240"/>
        <filter val="4 305"/>
        <filter val="4 387"/>
        <filter val="4 886"/>
        <filter val="424"/>
        <filter val="426 793"/>
        <filter val="44 300"/>
        <filter val="5 416"/>
        <filter val="5 525"/>
        <filter val="52"/>
        <filter val="526"/>
        <filter val="530"/>
        <filter val="538"/>
        <filter val="563 830"/>
        <filter val="57 426"/>
        <filter val="6 457"/>
        <filter val="61"/>
        <filter val="619 204"/>
        <filter val="620"/>
        <filter val="621 256"/>
        <filter val="625 561"/>
        <filter val="65"/>
        <filter val="692"/>
        <filter val="7 177"/>
        <filter val="7 296"/>
        <filter val="7 960"/>
        <filter val="750"/>
        <filter val="819"/>
        <filter val="833"/>
        <filter val="842"/>
        <filter val="9 078"/>
        <filter val="941"/>
        <filter val="-941"/>
        <filter val="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2018.gada 14.jūnija saistošajiem noteikumiem Nr.24
(protokols Nr.9, 4.punkts)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U5" sqref="U4:U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853</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842</v>
      </c>
      <c r="D3" s="1120"/>
      <c r="E3" s="1120"/>
      <c r="F3" s="1120"/>
      <c r="G3" s="1120"/>
      <c r="H3" s="1120"/>
      <c r="I3" s="1120"/>
      <c r="J3" s="1120"/>
      <c r="K3" s="1120"/>
      <c r="L3" s="1120"/>
      <c r="M3" s="1120"/>
      <c r="N3" s="1120"/>
      <c r="O3" s="1120"/>
      <c r="P3" s="1121"/>
      <c r="Q3" s="390"/>
    </row>
    <row r="4" spans="1:17" ht="12.75" customHeight="1" x14ac:dyDescent="0.25">
      <c r="A4" s="4" t="s">
        <v>1</v>
      </c>
      <c r="B4" s="5"/>
      <c r="C4" s="1120" t="s">
        <v>843</v>
      </c>
      <c r="D4" s="1120"/>
      <c r="E4" s="1120"/>
      <c r="F4" s="1120"/>
      <c r="G4" s="1120"/>
      <c r="H4" s="1120"/>
      <c r="I4" s="1120"/>
      <c r="J4" s="1120"/>
      <c r="K4" s="1120"/>
      <c r="L4" s="1120"/>
      <c r="M4" s="1120"/>
      <c r="N4" s="1120"/>
      <c r="O4" s="1120"/>
      <c r="P4" s="1121"/>
      <c r="Q4" s="390"/>
    </row>
    <row r="5" spans="1:17" ht="12.75" customHeight="1" x14ac:dyDescent="0.25">
      <c r="A5" s="2" t="s">
        <v>2</v>
      </c>
      <c r="B5" s="3"/>
      <c r="C5" s="1122" t="s">
        <v>844</v>
      </c>
      <c r="D5" s="1122"/>
      <c r="E5" s="1122"/>
      <c r="F5" s="1122"/>
      <c r="G5" s="1122"/>
      <c r="H5" s="1122"/>
      <c r="I5" s="1122"/>
      <c r="J5" s="1122"/>
      <c r="K5" s="1122"/>
      <c r="L5" s="1122"/>
      <c r="M5" s="1122"/>
      <c r="N5" s="1122"/>
      <c r="O5" s="1122"/>
      <c r="P5" s="1123"/>
      <c r="Q5" s="390"/>
    </row>
    <row r="6" spans="1:17" ht="12.75" customHeight="1" x14ac:dyDescent="0.25">
      <c r="A6" s="2" t="s">
        <v>3</v>
      </c>
      <c r="B6" s="3"/>
      <c r="C6" s="1173" t="s">
        <v>854</v>
      </c>
      <c r="D6" s="1122"/>
      <c r="E6" s="1122"/>
      <c r="F6" s="1122"/>
      <c r="G6" s="1122"/>
      <c r="H6" s="1122"/>
      <c r="I6" s="1122"/>
      <c r="J6" s="1122"/>
      <c r="K6" s="1122"/>
      <c r="L6" s="1122"/>
      <c r="M6" s="1122"/>
      <c r="N6" s="1122"/>
      <c r="O6" s="1122"/>
      <c r="P6" s="1123"/>
      <c r="Q6" s="390"/>
    </row>
    <row r="7" spans="1:17" ht="15" customHeight="1" x14ac:dyDescent="0.25">
      <c r="A7" s="2" t="s">
        <v>4</v>
      </c>
      <c r="B7" s="3"/>
      <c r="C7" s="1120" t="s">
        <v>855</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847</v>
      </c>
      <c r="D9" s="1122"/>
      <c r="E9" s="1122"/>
      <c r="F9" s="1122"/>
      <c r="G9" s="1122"/>
      <c r="H9" s="1122"/>
      <c r="I9" s="1122"/>
      <c r="J9" s="1122"/>
      <c r="K9" s="1122"/>
      <c r="L9" s="1122"/>
      <c r="M9" s="1122"/>
      <c r="N9" s="1122"/>
      <c r="O9" s="1122"/>
      <c r="P9" s="1123"/>
      <c r="Q9" s="390"/>
    </row>
    <row r="10" spans="1:17" ht="12.75" customHeight="1" x14ac:dyDescent="0.25">
      <c r="A10" s="2"/>
      <c r="B10" s="3" t="s">
        <v>7</v>
      </c>
      <c r="C10" s="1122" t="s">
        <v>848</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849</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83121</v>
      </c>
      <c r="D20" s="208">
        <f>SUM(D21,D24,D25,D41,D43)</f>
        <v>76890</v>
      </c>
      <c r="E20" s="394">
        <f t="shared" ref="E20:F20" si="0">SUM(E21,E24,E25,E41,E43)</f>
        <v>785</v>
      </c>
      <c r="F20" s="395">
        <f t="shared" si="0"/>
        <v>77675</v>
      </c>
      <c r="G20" s="208">
        <f>SUM(G21,G24,G43)</f>
        <v>0</v>
      </c>
      <c r="H20" s="242">
        <f t="shared" ref="H20:I20" si="1">SUM(H21,H24,H43)</f>
        <v>0</v>
      </c>
      <c r="I20" s="26">
        <f t="shared" si="1"/>
        <v>0</v>
      </c>
      <c r="J20" s="242">
        <f>SUM(J21,J26,J43)</f>
        <v>5446</v>
      </c>
      <c r="K20" s="25">
        <f t="shared" ref="K20:L20" si="2">SUM(K21,K26,K43)</f>
        <v>0</v>
      </c>
      <c r="L20" s="26">
        <f t="shared" si="2"/>
        <v>5446</v>
      </c>
      <c r="M20" s="24">
        <f>SUM(M21,M45)</f>
        <v>0</v>
      </c>
      <c r="N20" s="25">
        <f t="shared" ref="N20:O20" si="3">SUM(N21,N45)</f>
        <v>0</v>
      </c>
      <c r="O20" s="26">
        <f t="shared" si="3"/>
        <v>0</v>
      </c>
      <c r="P20" s="326"/>
    </row>
    <row r="21" spans="1:16" ht="12.75" thickTop="1" x14ac:dyDescent="0.25">
      <c r="A21" s="27"/>
      <c r="B21" s="28" t="s">
        <v>20</v>
      </c>
      <c r="C21" s="29">
        <f t="shared" ref="C21:C84" si="4">F21+I21+L21+O21</f>
        <v>504</v>
      </c>
      <c r="D21" s="209">
        <f>SUM(D22:D23)</f>
        <v>0</v>
      </c>
      <c r="E21" s="396">
        <f t="shared" ref="E21" si="5">SUM(E22:E23)</f>
        <v>0</v>
      </c>
      <c r="F21" s="397">
        <f>SUM(F22:F23)</f>
        <v>0</v>
      </c>
      <c r="G21" s="209">
        <f>SUM(G22:G23)</f>
        <v>0</v>
      </c>
      <c r="H21" s="243">
        <f t="shared" ref="H21:I21" si="6">SUM(H22:H23)</f>
        <v>0</v>
      </c>
      <c r="I21" s="31">
        <f t="shared" si="6"/>
        <v>0</v>
      </c>
      <c r="J21" s="243">
        <f>SUM(J22:J23)</f>
        <v>504</v>
      </c>
      <c r="K21" s="30">
        <f t="shared" ref="K21:L21" si="7">SUM(K22:K23)</f>
        <v>0</v>
      </c>
      <c r="L21" s="31">
        <f t="shared" si="7"/>
        <v>504</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x14ac:dyDescent="0.25">
      <c r="A23" s="464"/>
      <c r="B23" s="465" t="s">
        <v>22</v>
      </c>
      <c r="C23" s="466">
        <f t="shared" si="4"/>
        <v>504</v>
      </c>
      <c r="D23" s="467"/>
      <c r="E23" s="567"/>
      <c r="F23" s="585">
        <f>D23+E23</f>
        <v>0</v>
      </c>
      <c r="G23" s="467"/>
      <c r="H23" s="469"/>
      <c r="I23" s="470">
        <f>G23+H23</f>
        <v>0</v>
      </c>
      <c r="J23" s="469">
        <v>504</v>
      </c>
      <c r="K23" s="468"/>
      <c r="L23" s="470">
        <f>J23+K23</f>
        <v>504</v>
      </c>
      <c r="M23" s="471"/>
      <c r="N23" s="468"/>
      <c r="O23" s="470">
        <f>M23+N23</f>
        <v>0</v>
      </c>
      <c r="P23" s="740"/>
    </row>
    <row r="24" spans="1:16" s="21" customFormat="1" ht="126.75" customHeight="1" thickBot="1" x14ac:dyDescent="0.3">
      <c r="A24" s="369">
        <v>19300</v>
      </c>
      <c r="B24" s="369" t="s">
        <v>304</v>
      </c>
      <c r="C24" s="370">
        <f>F24+I24</f>
        <v>77675</v>
      </c>
      <c r="D24" s="371">
        <v>76890</v>
      </c>
      <c r="E24" s="402">
        <v>785</v>
      </c>
      <c r="F24" s="403">
        <f>D24+E24</f>
        <v>77675</v>
      </c>
      <c r="G24" s="371"/>
      <c r="H24" s="374"/>
      <c r="I24" s="375">
        <f>G24+H24</f>
        <v>0</v>
      </c>
      <c r="J24" s="376" t="s">
        <v>23</v>
      </c>
      <c r="K24" s="377" t="s">
        <v>23</v>
      </c>
      <c r="L24" s="380" t="s">
        <v>23</v>
      </c>
      <c r="M24" s="379" t="s">
        <v>23</v>
      </c>
      <c r="N24" s="377" t="s">
        <v>23</v>
      </c>
      <c r="O24" s="380" t="s">
        <v>23</v>
      </c>
      <c r="P24" s="361" t="s">
        <v>856</v>
      </c>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4942</v>
      </c>
      <c r="D26" s="213" t="s">
        <v>23</v>
      </c>
      <c r="E26" s="407" t="s">
        <v>23</v>
      </c>
      <c r="F26" s="408" t="s">
        <v>23</v>
      </c>
      <c r="G26" s="213" t="s">
        <v>23</v>
      </c>
      <c r="H26" s="246" t="s">
        <v>23</v>
      </c>
      <c r="I26" s="45" t="s">
        <v>23</v>
      </c>
      <c r="J26" s="102">
        <f>SUM(J27,J31,J33,J36)</f>
        <v>4942</v>
      </c>
      <c r="K26" s="46">
        <f t="shared" ref="K26:L26" si="9">SUM(K27,K31,K33,K36)</f>
        <v>0</v>
      </c>
      <c r="L26" s="113">
        <f t="shared" si="9"/>
        <v>4942</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idden="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idden="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4942</v>
      </c>
      <c r="D36" s="213" t="s">
        <v>23</v>
      </c>
      <c r="E36" s="407" t="s">
        <v>23</v>
      </c>
      <c r="F36" s="408" t="s">
        <v>23</v>
      </c>
      <c r="G36" s="213" t="s">
        <v>23</v>
      </c>
      <c r="H36" s="246" t="s">
        <v>23</v>
      </c>
      <c r="I36" s="45" t="s">
        <v>23</v>
      </c>
      <c r="J36" s="102">
        <f>SUM(J37:J40)</f>
        <v>4942</v>
      </c>
      <c r="K36" s="46">
        <f t="shared" ref="K36:L36" si="14">SUM(K37:K40)</f>
        <v>0</v>
      </c>
      <c r="L36" s="113">
        <f t="shared" si="14"/>
        <v>4942</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186">
        <v>21399</v>
      </c>
      <c r="B40" s="161" t="s">
        <v>36</v>
      </c>
      <c r="C40" s="162">
        <f t="shared" si="10"/>
        <v>4942</v>
      </c>
      <c r="D40" s="217" t="s">
        <v>23</v>
      </c>
      <c r="E40" s="415" t="s">
        <v>23</v>
      </c>
      <c r="F40" s="416" t="s">
        <v>23</v>
      </c>
      <c r="G40" s="217" t="s">
        <v>23</v>
      </c>
      <c r="H40" s="250" t="s">
        <v>23</v>
      </c>
      <c r="I40" s="188" t="s">
        <v>23</v>
      </c>
      <c r="J40" s="285">
        <v>4942</v>
      </c>
      <c r="K40" s="187"/>
      <c r="L40" s="417">
        <f>J40+K40</f>
        <v>4942</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hidden="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 hidden="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83121</v>
      </c>
      <c r="D50" s="220">
        <f>SUM(D51,D283)</f>
        <v>76890</v>
      </c>
      <c r="E50" s="431">
        <f t="shared" ref="E50:F50" si="19">SUM(E51,E283)</f>
        <v>785</v>
      </c>
      <c r="F50" s="432">
        <f t="shared" si="19"/>
        <v>77675</v>
      </c>
      <c r="G50" s="220">
        <f>SUM(G51,G283)</f>
        <v>0</v>
      </c>
      <c r="H50" s="252">
        <f t="shared" ref="H50:I50" si="20">SUM(H51,H283)</f>
        <v>0</v>
      </c>
      <c r="I50" s="87">
        <f t="shared" si="20"/>
        <v>0</v>
      </c>
      <c r="J50" s="252">
        <f>SUM(J51,J283)</f>
        <v>5446</v>
      </c>
      <c r="K50" s="86">
        <f t="shared" ref="K50:L50" si="21">SUM(K51,K283)</f>
        <v>0</v>
      </c>
      <c r="L50" s="87">
        <f t="shared" si="21"/>
        <v>5446</v>
      </c>
      <c r="M50" s="85">
        <f>SUM(M51,M283)</f>
        <v>0</v>
      </c>
      <c r="N50" s="86">
        <f t="shared" ref="N50:O50" si="22">SUM(N51,N283)</f>
        <v>0</v>
      </c>
      <c r="O50" s="87">
        <f t="shared" si="22"/>
        <v>0</v>
      </c>
      <c r="P50" s="336"/>
    </row>
    <row r="51" spans="1:16" s="21" customFormat="1" ht="36.75" thickTop="1" x14ac:dyDescent="0.25">
      <c r="A51" s="88"/>
      <c r="B51" s="89" t="s">
        <v>45</v>
      </c>
      <c r="C51" s="90">
        <f t="shared" si="4"/>
        <v>83121</v>
      </c>
      <c r="D51" s="221">
        <f>SUM(D52,D194)</f>
        <v>76890</v>
      </c>
      <c r="E51" s="433">
        <f t="shared" ref="E51:F51" si="23">SUM(E52,E194)</f>
        <v>785</v>
      </c>
      <c r="F51" s="434">
        <f t="shared" si="23"/>
        <v>77675</v>
      </c>
      <c r="G51" s="221">
        <f>SUM(G52,G194)</f>
        <v>0</v>
      </c>
      <c r="H51" s="253">
        <f t="shared" ref="H51:I51" si="24">SUM(H52,H194)</f>
        <v>0</v>
      </c>
      <c r="I51" s="92">
        <f t="shared" si="24"/>
        <v>0</v>
      </c>
      <c r="J51" s="253">
        <f>SUM(J52,J194)</f>
        <v>5446</v>
      </c>
      <c r="K51" s="91">
        <f t="shared" ref="K51:L51" si="25">SUM(K52,K194)</f>
        <v>0</v>
      </c>
      <c r="L51" s="92">
        <f t="shared" si="25"/>
        <v>5446</v>
      </c>
      <c r="M51" s="90">
        <f>SUM(M52,M194)</f>
        <v>0</v>
      </c>
      <c r="N51" s="91">
        <f t="shared" ref="N51:O51" si="26">SUM(N52,N194)</f>
        <v>0</v>
      </c>
      <c r="O51" s="92">
        <f t="shared" si="26"/>
        <v>0</v>
      </c>
      <c r="P51" s="337"/>
    </row>
    <row r="52" spans="1:16" s="21" customFormat="1" ht="24" x14ac:dyDescent="0.25">
      <c r="A52" s="93"/>
      <c r="B52" s="16" t="s">
        <v>46</v>
      </c>
      <c r="C52" s="94">
        <f t="shared" si="4"/>
        <v>83121</v>
      </c>
      <c r="D52" s="222">
        <f>SUM(D53,D75,D173,D187)</f>
        <v>76890</v>
      </c>
      <c r="E52" s="435">
        <f t="shared" ref="E52:F52" si="27">SUM(E53,E75,E173,E187)</f>
        <v>785</v>
      </c>
      <c r="F52" s="436">
        <f t="shared" si="27"/>
        <v>77675</v>
      </c>
      <c r="G52" s="222">
        <f>SUM(G53,G75,G173,G187)</f>
        <v>0</v>
      </c>
      <c r="H52" s="254">
        <f t="shared" ref="H52:I52" si="28">SUM(H53,H75,H173,H187)</f>
        <v>0</v>
      </c>
      <c r="I52" s="96">
        <f t="shared" si="28"/>
        <v>0</v>
      </c>
      <c r="J52" s="254">
        <f>SUM(J53,J75,J173,J187)</f>
        <v>5446</v>
      </c>
      <c r="K52" s="95">
        <f t="shared" ref="K52:L52" si="29">SUM(K53,K75,K173,K187)</f>
        <v>0</v>
      </c>
      <c r="L52" s="96">
        <f t="shared" si="29"/>
        <v>5446</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5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83121</v>
      </c>
      <c r="D75" s="223">
        <f>SUM(D76,D83,D130,D164,D165,D172)</f>
        <v>76890</v>
      </c>
      <c r="E75" s="437">
        <f t="shared" ref="E75:F75" si="66">SUM(E76,E83,E130,E164,E165,E172)</f>
        <v>785</v>
      </c>
      <c r="F75" s="438">
        <f t="shared" si="66"/>
        <v>77675</v>
      </c>
      <c r="G75" s="223">
        <f>SUM(G76,G83,G130,G164,G165,G172)</f>
        <v>0</v>
      </c>
      <c r="H75" s="255">
        <f t="shared" ref="H75:I75" si="67">SUM(H76,H83,H130,H164,H165,H172)</f>
        <v>0</v>
      </c>
      <c r="I75" s="100">
        <f t="shared" si="67"/>
        <v>0</v>
      </c>
      <c r="J75" s="255">
        <f>SUM(J76,J83,J130,J164,J165,J172)</f>
        <v>5446</v>
      </c>
      <c r="K75" s="99">
        <f t="shared" ref="K75:L75" si="68">SUM(K76,K83,K130,K164,K165,K172)</f>
        <v>0</v>
      </c>
      <c r="L75" s="100">
        <f t="shared" si="68"/>
        <v>5446</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hidden="1" x14ac:dyDescent="0.25">
      <c r="A83" s="41">
        <v>2200</v>
      </c>
      <c r="B83" s="101" t="s">
        <v>71</v>
      </c>
      <c r="C83" s="42">
        <f t="shared" si="4"/>
        <v>0</v>
      </c>
      <c r="D83" s="224">
        <f>SUM(D84,D89,D95,D103,D112,D116,D122,D128)</f>
        <v>0</v>
      </c>
      <c r="E83" s="439">
        <f t="shared" ref="E83:F83" si="90">SUM(E84,E89,E95,E103,E112,E116,E122,E128)</f>
        <v>0</v>
      </c>
      <c r="F83" s="406">
        <f t="shared" si="90"/>
        <v>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83121</v>
      </c>
      <c r="D130" s="224">
        <f>SUM(D131,D136,D140,D141,D144,D151,D159,D160,D163)</f>
        <v>76890</v>
      </c>
      <c r="E130" s="439">
        <f t="shared" ref="E130:F130" si="152">SUM(E131,E136,E140,E141,E144,E151,E159,E160,E163)</f>
        <v>785</v>
      </c>
      <c r="F130" s="406">
        <f t="shared" si="152"/>
        <v>77675</v>
      </c>
      <c r="G130" s="224">
        <f>SUM(G131,G136,G140,G141,G144,G151,G159,G160,G163)</f>
        <v>0</v>
      </c>
      <c r="H130" s="102">
        <f t="shared" ref="H130:I130" si="153">SUM(H131,H136,H140,H141,H144,H151,H159,H160,H163)</f>
        <v>0</v>
      </c>
      <c r="I130" s="113">
        <f t="shared" si="153"/>
        <v>0</v>
      </c>
      <c r="J130" s="102">
        <f>SUM(J131,J136,J140,J141,J144,J151,J159,J160,J163)</f>
        <v>5446</v>
      </c>
      <c r="K130" s="46">
        <f t="shared" ref="K130:L130" si="154">SUM(K131,K136,K140,K141,K144,K151,K159,K160,K163)</f>
        <v>0</v>
      </c>
      <c r="L130" s="113">
        <f t="shared" si="154"/>
        <v>5446</v>
      </c>
      <c r="M130" s="42">
        <f>SUM(M131,M136,M140,M141,M144,M151,M159,M160,M163)</f>
        <v>0</v>
      </c>
      <c r="N130" s="46">
        <f t="shared" ref="N130:O130" si="155">SUM(N131,N136,N140,N141,N144,N151,N159,N160,N163)</f>
        <v>0</v>
      </c>
      <c r="O130" s="113">
        <f t="shared" si="155"/>
        <v>0</v>
      </c>
      <c r="P130" s="119"/>
    </row>
    <row r="131" spans="1:16" ht="24" hidden="1" x14ac:dyDescent="0.25">
      <c r="A131" s="565">
        <v>2310</v>
      </c>
      <c r="B131" s="48" t="s">
        <v>114</v>
      </c>
      <c r="C131" s="49">
        <f t="shared" si="98"/>
        <v>0</v>
      </c>
      <c r="D131" s="229">
        <f t="shared" ref="D131:O131" si="156">SUM(D132:D135)</f>
        <v>0</v>
      </c>
      <c r="E131" s="447">
        <f t="shared" si="156"/>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83121</v>
      </c>
      <c r="D151" s="227">
        <f>SUM(D152:D158)</f>
        <v>76890</v>
      </c>
      <c r="E151" s="445">
        <f t="shared" ref="E151:F151" si="186">SUM(E152:E158)</f>
        <v>785</v>
      </c>
      <c r="F151" s="401">
        <f t="shared" si="186"/>
        <v>77675</v>
      </c>
      <c r="G151" s="227">
        <f>SUM(G152:G158)</f>
        <v>0</v>
      </c>
      <c r="H151" s="117">
        <f t="shared" ref="H151:I151" si="187">SUM(H152:H158)</f>
        <v>0</v>
      </c>
      <c r="I151" s="110">
        <f t="shared" si="187"/>
        <v>0</v>
      </c>
      <c r="J151" s="117">
        <f>SUM(J152:J158)</f>
        <v>5446</v>
      </c>
      <c r="K151" s="109">
        <f t="shared" ref="K151:L151" si="188">SUM(K152:K158)</f>
        <v>0</v>
      </c>
      <c r="L151" s="110">
        <f t="shared" si="188"/>
        <v>5446</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t="129" customHeight="1" x14ac:dyDescent="0.25">
      <c r="A154" s="37">
        <v>2363</v>
      </c>
      <c r="B154" s="53" t="s">
        <v>135</v>
      </c>
      <c r="C154" s="54">
        <f t="shared" si="185"/>
        <v>83121</v>
      </c>
      <c r="D154" s="226">
        <v>76890</v>
      </c>
      <c r="E154" s="444">
        <v>785</v>
      </c>
      <c r="F154" s="401">
        <f t="shared" si="190"/>
        <v>77675</v>
      </c>
      <c r="G154" s="226"/>
      <c r="H154" s="257"/>
      <c r="I154" s="110">
        <f t="shared" si="191"/>
        <v>0</v>
      </c>
      <c r="J154" s="257">
        <v>5446</v>
      </c>
      <c r="K154" s="56"/>
      <c r="L154" s="110">
        <f t="shared" si="192"/>
        <v>5446</v>
      </c>
      <c r="M154" s="317"/>
      <c r="N154" s="56"/>
      <c r="O154" s="110">
        <f t="shared" si="193"/>
        <v>0</v>
      </c>
      <c r="P154" s="361" t="s">
        <v>857</v>
      </c>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5"/>
        <v>0</v>
      </c>
      <c r="D194" s="222">
        <f>SUM(D195,D230,D269)</f>
        <v>0</v>
      </c>
      <c r="E194" s="435">
        <f t="shared" ref="E194:F194" si="251">SUM(E195,E230,E269)</f>
        <v>0</v>
      </c>
      <c r="F194" s="436">
        <f t="shared" si="251"/>
        <v>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83121</v>
      </c>
      <c r="D286" s="236">
        <f t="shared" ref="D286:O286" si="382">SUM(D283,D269,D230,D195,D187,D173,D75,D53)</f>
        <v>76890</v>
      </c>
      <c r="E286" s="457">
        <f t="shared" si="382"/>
        <v>785</v>
      </c>
      <c r="F286" s="458">
        <f t="shared" si="382"/>
        <v>77675</v>
      </c>
      <c r="G286" s="236">
        <f t="shared" si="382"/>
        <v>0</v>
      </c>
      <c r="H286" s="172">
        <f t="shared" si="382"/>
        <v>0</v>
      </c>
      <c r="I286" s="289">
        <f t="shared" si="382"/>
        <v>0</v>
      </c>
      <c r="J286" s="172">
        <f t="shared" si="382"/>
        <v>5446</v>
      </c>
      <c r="K286" s="171">
        <f t="shared" si="382"/>
        <v>0</v>
      </c>
      <c r="L286" s="289">
        <f t="shared" si="382"/>
        <v>5446</v>
      </c>
      <c r="M286" s="306">
        <f t="shared" si="382"/>
        <v>0</v>
      </c>
      <c r="N286" s="171">
        <f t="shared" si="382"/>
        <v>0</v>
      </c>
      <c r="O286" s="289">
        <f t="shared" si="382"/>
        <v>0</v>
      </c>
      <c r="P286" s="344"/>
    </row>
    <row r="287" spans="1:16" s="21" customFormat="1" ht="13.5" thickTop="1" thickBot="1" x14ac:dyDescent="0.3">
      <c r="A287" s="1144" t="s">
        <v>262</v>
      </c>
      <c r="B287" s="1145"/>
      <c r="C287" s="179">
        <f t="shared" si="368"/>
        <v>-504</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-504</v>
      </c>
      <c r="K287" s="174">
        <f t="shared" ref="K287:L287" si="385">(K26+K43)-K51</f>
        <v>0</v>
      </c>
      <c r="L287" s="290">
        <f t="shared" si="385"/>
        <v>-504</v>
      </c>
      <c r="M287" s="179">
        <f>M45-M51</f>
        <v>0</v>
      </c>
      <c r="N287" s="174">
        <f t="shared" ref="N287:O287" si="386">N45-N51</f>
        <v>0</v>
      </c>
      <c r="O287" s="290">
        <f t="shared" si="386"/>
        <v>0</v>
      </c>
      <c r="P287" s="181"/>
    </row>
    <row r="288" spans="1:16" s="21" customFormat="1" ht="12.75" thickTop="1" x14ac:dyDescent="0.25">
      <c r="A288" s="1134" t="s">
        <v>263</v>
      </c>
      <c r="B288" s="1135"/>
      <c r="C288" s="159">
        <f t="shared" si="368"/>
        <v>504</v>
      </c>
      <c r="D288" s="238">
        <f t="shared" ref="D288:O288" si="387">SUM(D289,D290)-D297+D298</f>
        <v>0</v>
      </c>
      <c r="E288" s="461">
        <f t="shared" si="387"/>
        <v>0</v>
      </c>
      <c r="F288" s="462">
        <f t="shared" si="387"/>
        <v>0</v>
      </c>
      <c r="G288" s="238">
        <f t="shared" si="387"/>
        <v>0</v>
      </c>
      <c r="H288" s="267">
        <f t="shared" si="387"/>
        <v>0</v>
      </c>
      <c r="I288" s="157">
        <f t="shared" si="387"/>
        <v>0</v>
      </c>
      <c r="J288" s="267">
        <f t="shared" si="387"/>
        <v>504</v>
      </c>
      <c r="K288" s="156">
        <f t="shared" si="387"/>
        <v>0</v>
      </c>
      <c r="L288" s="157">
        <f t="shared" si="387"/>
        <v>504</v>
      </c>
      <c r="M288" s="159">
        <f t="shared" si="387"/>
        <v>0</v>
      </c>
      <c r="N288" s="156">
        <f t="shared" si="387"/>
        <v>0</v>
      </c>
      <c r="O288" s="157">
        <f t="shared" si="387"/>
        <v>0</v>
      </c>
      <c r="P288" s="345"/>
    </row>
    <row r="289" spans="1:16" s="21" customFormat="1" ht="12.75" thickBot="1" x14ac:dyDescent="0.3">
      <c r="A289" s="84" t="s">
        <v>264</v>
      </c>
      <c r="B289" s="84" t="s">
        <v>265</v>
      </c>
      <c r="C289" s="85">
        <f t="shared" si="368"/>
        <v>504</v>
      </c>
      <c r="D289" s="220">
        <f t="shared" ref="D289:O289" si="388">D21-D283</f>
        <v>0</v>
      </c>
      <c r="E289" s="431">
        <f t="shared" si="388"/>
        <v>0</v>
      </c>
      <c r="F289" s="432">
        <f t="shared" si="388"/>
        <v>0</v>
      </c>
      <c r="G289" s="220">
        <f t="shared" si="388"/>
        <v>0</v>
      </c>
      <c r="H289" s="252">
        <f t="shared" si="388"/>
        <v>0</v>
      </c>
      <c r="I289" s="87">
        <f t="shared" si="388"/>
        <v>0</v>
      </c>
      <c r="J289" s="252">
        <f t="shared" si="388"/>
        <v>504</v>
      </c>
      <c r="K289" s="86">
        <f t="shared" si="388"/>
        <v>0</v>
      </c>
      <c r="L289" s="87">
        <f t="shared" si="388"/>
        <v>504</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Bl5v9EKDvSmyrEmQSOx2zL4l/mLxBaPOVsuSM+kd5cIo3xC1Y+O2Nmx1hLPfGxG7IgaaaU6UN9EUJ3a80RGxHw==" saltValue="DhIMXUcaeEuQr4ujOocGsg==" spinCount="100000" sheet="1" objects="1" scenarios="1" formatCells="0" formatColumns="0" formatRows="0"/>
  <autoFilter ref="A18:P298">
    <filterColumn colId="2">
      <filters blank="1">
        <filter val="4 942"/>
        <filter val="504"/>
        <filter val="-504"/>
        <filter val="77 675"/>
        <filter val="83 12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2018.gada 14.jūnija saistošajiem noteikumiem Nr.24
(protokols Nr.9, 4.punkts)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815</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827</v>
      </c>
      <c r="D3" s="1120"/>
      <c r="E3" s="1120"/>
      <c r="F3" s="1120"/>
      <c r="G3" s="1120"/>
      <c r="H3" s="1120"/>
      <c r="I3" s="1120"/>
      <c r="J3" s="1120"/>
      <c r="K3" s="1120"/>
      <c r="L3" s="1120"/>
      <c r="M3" s="1120"/>
      <c r="N3" s="1120"/>
      <c r="O3" s="1120"/>
      <c r="P3" s="1121"/>
      <c r="Q3" s="390"/>
    </row>
    <row r="4" spans="1:17" ht="12.75" customHeight="1" x14ac:dyDescent="0.25">
      <c r="A4" s="4" t="s">
        <v>1</v>
      </c>
      <c r="B4" s="5"/>
      <c r="C4" s="1120" t="s">
        <v>816</v>
      </c>
      <c r="D4" s="1120"/>
      <c r="E4" s="1120"/>
      <c r="F4" s="1120"/>
      <c r="G4" s="1120"/>
      <c r="H4" s="1120"/>
      <c r="I4" s="1120"/>
      <c r="J4" s="1120"/>
      <c r="K4" s="1120"/>
      <c r="L4" s="1120"/>
      <c r="M4" s="1120"/>
      <c r="N4" s="1120"/>
      <c r="O4" s="1120"/>
      <c r="P4" s="1121"/>
      <c r="Q4" s="390"/>
    </row>
    <row r="5" spans="1:17" ht="12.75" customHeight="1" x14ac:dyDescent="0.25">
      <c r="A5" s="2" t="s">
        <v>2</v>
      </c>
      <c r="B5" s="3"/>
      <c r="C5" s="1122" t="s">
        <v>817</v>
      </c>
      <c r="D5" s="1122"/>
      <c r="E5" s="1122"/>
      <c r="F5" s="1122"/>
      <c r="G5" s="1122"/>
      <c r="H5" s="1122"/>
      <c r="I5" s="1122"/>
      <c r="J5" s="1122"/>
      <c r="K5" s="1122"/>
      <c r="L5" s="1122"/>
      <c r="M5" s="1122"/>
      <c r="N5" s="1122"/>
      <c r="O5" s="1122"/>
      <c r="P5" s="1123"/>
      <c r="Q5" s="390"/>
    </row>
    <row r="6" spans="1:17" ht="12.75" customHeight="1" x14ac:dyDescent="0.25">
      <c r="A6" s="2" t="s">
        <v>3</v>
      </c>
      <c r="B6" s="3"/>
      <c r="C6" s="1122" t="s">
        <v>818</v>
      </c>
      <c r="D6" s="1122"/>
      <c r="E6" s="1122"/>
      <c r="F6" s="1122"/>
      <c r="G6" s="1122"/>
      <c r="H6" s="1122"/>
      <c r="I6" s="1122"/>
      <c r="J6" s="1122"/>
      <c r="K6" s="1122"/>
      <c r="L6" s="1122"/>
      <c r="M6" s="1122"/>
      <c r="N6" s="1122"/>
      <c r="O6" s="1122"/>
      <c r="P6" s="1123"/>
      <c r="Q6" s="390"/>
    </row>
    <row r="7" spans="1:17" ht="27.75" customHeight="1" x14ac:dyDescent="0.25">
      <c r="A7" s="2" t="s">
        <v>4</v>
      </c>
      <c r="B7" s="3"/>
      <c r="C7" s="1120" t="s">
        <v>819</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820</v>
      </c>
      <c r="D9" s="1122"/>
      <c r="E9" s="1122"/>
      <c r="F9" s="1122"/>
      <c r="G9" s="1122"/>
      <c r="H9" s="1122"/>
      <c r="I9" s="1122"/>
      <c r="J9" s="1122"/>
      <c r="K9" s="1122"/>
      <c r="L9" s="1122"/>
      <c r="M9" s="1122"/>
      <c r="N9" s="1122"/>
      <c r="O9" s="1122"/>
      <c r="P9" s="1123"/>
      <c r="Q9" s="390"/>
    </row>
    <row r="10" spans="1:17" ht="12.75" customHeight="1" x14ac:dyDescent="0.25">
      <c r="A10" s="2"/>
      <c r="B10" s="3" t="s">
        <v>7</v>
      </c>
      <c r="C10" s="1122" t="s">
        <v>821</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822</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1376629</v>
      </c>
      <c r="D20" s="208">
        <f>SUM(D21,D24,D25,D41,D43)</f>
        <v>570357</v>
      </c>
      <c r="E20" s="394">
        <f t="shared" ref="E20:F20" si="0">SUM(E21,E24,E25,E41,E43)</f>
        <v>0</v>
      </c>
      <c r="F20" s="395">
        <f t="shared" si="0"/>
        <v>570357</v>
      </c>
      <c r="G20" s="208">
        <f>SUM(G21,G24,G43)</f>
        <v>777549</v>
      </c>
      <c r="H20" s="242">
        <f t="shared" ref="H20:I20" si="1">SUM(H21,H24,H43)</f>
        <v>0</v>
      </c>
      <c r="I20" s="26">
        <f t="shared" si="1"/>
        <v>777549</v>
      </c>
      <c r="J20" s="242">
        <f>SUM(J21,J26,J43)</f>
        <v>28723</v>
      </c>
      <c r="K20" s="25">
        <f t="shared" ref="K20:L20" si="2">SUM(K21,K26,K43)</f>
        <v>0</v>
      </c>
      <c r="L20" s="26">
        <f t="shared" si="2"/>
        <v>28723</v>
      </c>
      <c r="M20" s="24">
        <f>SUM(M21,M45)</f>
        <v>0</v>
      </c>
      <c r="N20" s="25">
        <f t="shared" ref="N20:O20" si="3">SUM(N21,N45)</f>
        <v>0</v>
      </c>
      <c r="O20" s="26">
        <f t="shared" si="3"/>
        <v>0</v>
      </c>
      <c r="P20" s="326"/>
    </row>
    <row r="21" spans="1:16" ht="12.75" thickTop="1" x14ac:dyDescent="0.25">
      <c r="A21" s="27"/>
      <c r="B21" s="28" t="s">
        <v>20</v>
      </c>
      <c r="C21" s="29">
        <f t="shared" ref="C21:C84" si="4">F21+I21+L21+O21</f>
        <v>2853</v>
      </c>
      <c r="D21" s="209">
        <f>SUM(D22:D23)</f>
        <v>0</v>
      </c>
      <c r="E21" s="396">
        <f t="shared" ref="E21" si="5">SUM(E22:E23)</f>
        <v>0</v>
      </c>
      <c r="F21" s="397">
        <f>SUM(F22:F23)</f>
        <v>0</v>
      </c>
      <c r="G21" s="209">
        <f>SUM(G22:G23)</f>
        <v>0</v>
      </c>
      <c r="H21" s="243">
        <f t="shared" ref="H21:I21" si="6">SUM(H22:H23)</f>
        <v>0</v>
      </c>
      <c r="I21" s="31">
        <f t="shared" si="6"/>
        <v>0</v>
      </c>
      <c r="J21" s="243">
        <f>SUM(J22:J23)</f>
        <v>2853</v>
      </c>
      <c r="K21" s="30">
        <f t="shared" ref="K21:L21" si="7">SUM(K22:K23)</f>
        <v>0</v>
      </c>
      <c r="L21" s="31">
        <f t="shared" si="7"/>
        <v>2853</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27" customHeight="1" x14ac:dyDescent="0.25">
      <c r="A23" s="37"/>
      <c r="B23" s="38" t="s">
        <v>22</v>
      </c>
      <c r="C23" s="39">
        <f t="shared" si="4"/>
        <v>2853</v>
      </c>
      <c r="D23" s="211"/>
      <c r="E23" s="400"/>
      <c r="F23" s="401">
        <f>D23+E23</f>
        <v>0</v>
      </c>
      <c r="G23" s="211"/>
      <c r="H23" s="245"/>
      <c r="I23" s="301">
        <f>G23+H23</f>
        <v>0</v>
      </c>
      <c r="J23" s="245">
        <v>2853</v>
      </c>
      <c r="K23" s="40">
        <v>0</v>
      </c>
      <c r="L23" s="301">
        <f>J23+K23</f>
        <v>2853</v>
      </c>
      <c r="M23" s="358"/>
      <c r="N23" s="40"/>
      <c r="O23" s="301">
        <f>M23+N23</f>
        <v>0</v>
      </c>
      <c r="P23" s="736"/>
    </row>
    <row r="24" spans="1:16" s="21" customFormat="1" ht="24.75" thickBot="1" x14ac:dyDescent="0.3">
      <c r="A24" s="369">
        <v>19300</v>
      </c>
      <c r="B24" s="369" t="s">
        <v>304</v>
      </c>
      <c r="C24" s="370">
        <f>F24+I24</f>
        <v>1347906</v>
      </c>
      <c r="D24" s="371">
        <v>570357</v>
      </c>
      <c r="E24" s="402">
        <v>0</v>
      </c>
      <c r="F24" s="403">
        <f>D24+E24</f>
        <v>570357</v>
      </c>
      <c r="G24" s="371">
        <v>777549</v>
      </c>
      <c r="H24" s="374"/>
      <c r="I24" s="375">
        <f>G24+H24</f>
        <v>777549</v>
      </c>
      <c r="J24" s="376" t="s">
        <v>23</v>
      </c>
      <c r="K24" s="377" t="s">
        <v>23</v>
      </c>
      <c r="L24" s="380" t="s">
        <v>23</v>
      </c>
      <c r="M24" s="379" t="s">
        <v>23</v>
      </c>
      <c r="N24" s="377" t="s">
        <v>23</v>
      </c>
      <c r="O24" s="380" t="s">
        <v>23</v>
      </c>
      <c r="P24" s="381"/>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25870</v>
      </c>
      <c r="D26" s="213" t="s">
        <v>23</v>
      </c>
      <c r="E26" s="407" t="s">
        <v>23</v>
      </c>
      <c r="F26" s="408" t="s">
        <v>23</v>
      </c>
      <c r="G26" s="213" t="s">
        <v>23</v>
      </c>
      <c r="H26" s="246" t="s">
        <v>23</v>
      </c>
      <c r="I26" s="45" t="s">
        <v>23</v>
      </c>
      <c r="J26" s="102">
        <f>SUM(J27,J31,J33,J36)</f>
        <v>25870</v>
      </c>
      <c r="K26" s="46">
        <f t="shared" ref="K26:L26" si="9">SUM(K27,K31,K33,K36)</f>
        <v>0</v>
      </c>
      <c r="L26" s="113">
        <f t="shared" si="9"/>
        <v>25870</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x14ac:dyDescent="0.25">
      <c r="A33" s="47">
        <v>21380</v>
      </c>
      <c r="B33" s="41" t="s">
        <v>31</v>
      </c>
      <c r="C33" s="42">
        <f t="shared" si="10"/>
        <v>21950</v>
      </c>
      <c r="D33" s="213" t="s">
        <v>23</v>
      </c>
      <c r="E33" s="407" t="s">
        <v>23</v>
      </c>
      <c r="F33" s="408" t="s">
        <v>23</v>
      </c>
      <c r="G33" s="213" t="s">
        <v>23</v>
      </c>
      <c r="H33" s="246" t="s">
        <v>23</v>
      </c>
      <c r="I33" s="45" t="s">
        <v>23</v>
      </c>
      <c r="J33" s="102">
        <f>SUM(J34:J35)</f>
        <v>21950</v>
      </c>
      <c r="K33" s="46">
        <f t="shared" ref="K33:L33" si="13">SUM(K34:K35)</f>
        <v>0</v>
      </c>
      <c r="L33" s="113">
        <f t="shared" si="13"/>
        <v>21950</v>
      </c>
      <c r="M33" s="309" t="s">
        <v>23</v>
      </c>
      <c r="N33" s="44" t="s">
        <v>23</v>
      </c>
      <c r="O33" s="45" t="s">
        <v>23</v>
      </c>
      <c r="P33" s="328"/>
    </row>
    <row r="34" spans="1:16" x14ac:dyDescent="0.25">
      <c r="A34" s="33">
        <v>21381</v>
      </c>
      <c r="B34" s="48" t="s">
        <v>306</v>
      </c>
      <c r="C34" s="49">
        <f t="shared" si="10"/>
        <v>21950</v>
      </c>
      <c r="D34" s="214" t="s">
        <v>23</v>
      </c>
      <c r="E34" s="409" t="s">
        <v>23</v>
      </c>
      <c r="F34" s="410" t="s">
        <v>23</v>
      </c>
      <c r="G34" s="214" t="s">
        <v>23</v>
      </c>
      <c r="H34" s="247" t="s">
        <v>23</v>
      </c>
      <c r="I34" s="52" t="s">
        <v>23</v>
      </c>
      <c r="J34" s="256">
        <v>21950</v>
      </c>
      <c r="K34" s="51"/>
      <c r="L34" s="348">
        <f>J34+K34</f>
        <v>21950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3920</v>
      </c>
      <c r="D36" s="213" t="s">
        <v>23</v>
      </c>
      <c r="E36" s="407" t="s">
        <v>23</v>
      </c>
      <c r="F36" s="408" t="s">
        <v>23</v>
      </c>
      <c r="G36" s="213" t="s">
        <v>23</v>
      </c>
      <c r="H36" s="246" t="s">
        <v>23</v>
      </c>
      <c r="I36" s="45" t="s">
        <v>23</v>
      </c>
      <c r="J36" s="102">
        <f>SUM(J37:J40)</f>
        <v>3920</v>
      </c>
      <c r="K36" s="46">
        <f t="shared" ref="K36:L36" si="14">SUM(K37:K40)</f>
        <v>0</v>
      </c>
      <c r="L36" s="113">
        <f t="shared" si="14"/>
        <v>3920</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186">
        <v>21399</v>
      </c>
      <c r="B40" s="161" t="s">
        <v>36</v>
      </c>
      <c r="C40" s="162">
        <f t="shared" si="10"/>
        <v>3920</v>
      </c>
      <c r="D40" s="217" t="s">
        <v>23</v>
      </c>
      <c r="E40" s="415" t="s">
        <v>23</v>
      </c>
      <c r="F40" s="416" t="s">
        <v>23</v>
      </c>
      <c r="G40" s="217" t="s">
        <v>23</v>
      </c>
      <c r="H40" s="250" t="s">
        <v>23</v>
      </c>
      <c r="I40" s="188" t="s">
        <v>23</v>
      </c>
      <c r="J40" s="285">
        <v>3920</v>
      </c>
      <c r="K40" s="187"/>
      <c r="L40" s="417">
        <f>J40+K40</f>
        <v>3920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hidden="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 hidden="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1376629</v>
      </c>
      <c r="D50" s="220">
        <f>SUM(D51,D283)</f>
        <v>570357</v>
      </c>
      <c r="E50" s="431">
        <f t="shared" ref="E50:F50" si="19">SUM(E51,E283)</f>
        <v>0</v>
      </c>
      <c r="F50" s="432">
        <f t="shared" si="19"/>
        <v>570357</v>
      </c>
      <c r="G50" s="220">
        <f>SUM(G51,G283)</f>
        <v>777549</v>
      </c>
      <c r="H50" s="252">
        <f t="shared" ref="H50:I50" si="20">SUM(H51,H283)</f>
        <v>0</v>
      </c>
      <c r="I50" s="87">
        <f t="shared" si="20"/>
        <v>777549</v>
      </c>
      <c r="J50" s="252">
        <f>SUM(J51,J283)</f>
        <v>28723</v>
      </c>
      <c r="K50" s="86">
        <f t="shared" ref="K50:L50" si="21">SUM(K51,K283)</f>
        <v>0</v>
      </c>
      <c r="L50" s="87">
        <f t="shared" si="21"/>
        <v>28723</v>
      </c>
      <c r="M50" s="85">
        <f>SUM(M51,M283)</f>
        <v>0</v>
      </c>
      <c r="N50" s="86">
        <f t="shared" ref="N50:O50" si="22">SUM(N51,N283)</f>
        <v>0</v>
      </c>
      <c r="O50" s="87">
        <f t="shared" si="22"/>
        <v>0</v>
      </c>
      <c r="P50" s="336"/>
    </row>
    <row r="51" spans="1:16" s="21" customFormat="1" ht="36.75" thickTop="1" x14ac:dyDescent="0.25">
      <c r="A51" s="88"/>
      <c r="B51" s="89" t="s">
        <v>45</v>
      </c>
      <c r="C51" s="90">
        <f t="shared" si="4"/>
        <v>1376629</v>
      </c>
      <c r="D51" s="221">
        <f>SUM(D52,D194)</f>
        <v>570357</v>
      </c>
      <c r="E51" s="433">
        <f t="shared" ref="E51:F51" si="23">SUM(E52,E194)</f>
        <v>0</v>
      </c>
      <c r="F51" s="434">
        <f t="shared" si="23"/>
        <v>570357</v>
      </c>
      <c r="G51" s="221">
        <f>SUM(G52,G194)</f>
        <v>777549</v>
      </c>
      <c r="H51" s="253">
        <f t="shared" ref="H51:I51" si="24">SUM(H52,H194)</f>
        <v>0</v>
      </c>
      <c r="I51" s="92">
        <f t="shared" si="24"/>
        <v>777549</v>
      </c>
      <c r="J51" s="253">
        <f>SUM(J52,J194)</f>
        <v>28723</v>
      </c>
      <c r="K51" s="91">
        <f t="shared" ref="K51:L51" si="25">SUM(K52,K194)</f>
        <v>0</v>
      </c>
      <c r="L51" s="92">
        <f t="shared" si="25"/>
        <v>28723</v>
      </c>
      <c r="M51" s="90">
        <f>SUM(M52,M194)</f>
        <v>0</v>
      </c>
      <c r="N51" s="91">
        <f t="shared" ref="N51:O51" si="26">SUM(N52,N194)</f>
        <v>0</v>
      </c>
      <c r="O51" s="92">
        <f t="shared" si="26"/>
        <v>0</v>
      </c>
      <c r="P51" s="337"/>
    </row>
    <row r="52" spans="1:16" s="21" customFormat="1" ht="24" x14ac:dyDescent="0.25">
      <c r="A52" s="93"/>
      <c r="B52" s="16" t="s">
        <v>46</v>
      </c>
      <c r="C52" s="94">
        <f t="shared" si="4"/>
        <v>1307302</v>
      </c>
      <c r="D52" s="222">
        <f>SUM(D53,D75,D173,D187)</f>
        <v>507212</v>
      </c>
      <c r="E52" s="435">
        <f t="shared" ref="E52:F52" si="27">SUM(E53,E75,E173,E187)</f>
        <v>0</v>
      </c>
      <c r="F52" s="436">
        <f t="shared" si="27"/>
        <v>507212</v>
      </c>
      <c r="G52" s="222">
        <f>SUM(G53,G75,G173,G187)</f>
        <v>771367</v>
      </c>
      <c r="H52" s="254">
        <f t="shared" ref="H52:I52" si="28">SUM(H53,H75,H173,H187)</f>
        <v>0</v>
      </c>
      <c r="I52" s="96">
        <f t="shared" si="28"/>
        <v>771367</v>
      </c>
      <c r="J52" s="254">
        <f>SUM(J53,J75,J173,J187)</f>
        <v>28723</v>
      </c>
      <c r="K52" s="95">
        <f t="shared" ref="K52:L52" si="29">SUM(K53,K75,K173,K187)</f>
        <v>0</v>
      </c>
      <c r="L52" s="96">
        <f t="shared" si="29"/>
        <v>28723</v>
      </c>
      <c r="M52" s="94">
        <f>SUM(M53,M75,M173,M187)</f>
        <v>0</v>
      </c>
      <c r="N52" s="95">
        <f t="shared" ref="N52:O52" si="30">SUM(N53,N75,N173,N187)</f>
        <v>0</v>
      </c>
      <c r="O52" s="96">
        <f t="shared" si="30"/>
        <v>0</v>
      </c>
      <c r="P52" s="338"/>
    </row>
    <row r="53" spans="1:16" s="21" customFormat="1" x14ac:dyDescent="0.25">
      <c r="A53" s="97">
        <v>1000</v>
      </c>
      <c r="B53" s="97" t="s">
        <v>47</v>
      </c>
      <c r="C53" s="98">
        <f t="shared" si="4"/>
        <v>1187422</v>
      </c>
      <c r="D53" s="223">
        <f>SUM(D54,D67)</f>
        <v>420565</v>
      </c>
      <c r="E53" s="437">
        <f t="shared" ref="E53:F53" si="31">SUM(E54,E67)</f>
        <v>0</v>
      </c>
      <c r="F53" s="438">
        <f t="shared" si="31"/>
        <v>420565</v>
      </c>
      <c r="G53" s="223">
        <f>SUM(G54,G67)</f>
        <v>766857</v>
      </c>
      <c r="H53" s="255">
        <f t="shared" ref="H53:I53" si="32">SUM(H54,H67)</f>
        <v>0</v>
      </c>
      <c r="I53" s="100">
        <f t="shared" si="32"/>
        <v>766857</v>
      </c>
      <c r="J53" s="255">
        <f>SUM(J54,J67)</f>
        <v>0</v>
      </c>
      <c r="K53" s="99">
        <f t="shared" ref="K53:L53" si="33">SUM(K54,K67)</f>
        <v>0</v>
      </c>
      <c r="L53" s="100">
        <f t="shared" si="33"/>
        <v>0</v>
      </c>
      <c r="M53" s="98">
        <f>SUM(M54,M67)</f>
        <v>0</v>
      </c>
      <c r="N53" s="99">
        <f t="shared" ref="N53:O53" si="34">SUM(N54,N67)</f>
        <v>0</v>
      </c>
      <c r="O53" s="100">
        <f t="shared" si="34"/>
        <v>0</v>
      </c>
      <c r="P53" s="339"/>
    </row>
    <row r="54" spans="1:16" x14ac:dyDescent="0.25">
      <c r="A54" s="41">
        <v>1100</v>
      </c>
      <c r="B54" s="101" t="s">
        <v>48</v>
      </c>
      <c r="C54" s="42">
        <f t="shared" si="4"/>
        <v>910157</v>
      </c>
      <c r="D54" s="224">
        <f>SUM(D55,D58,D66)</f>
        <v>294092</v>
      </c>
      <c r="E54" s="439">
        <f t="shared" ref="E54:F54" si="35">SUM(E55,E58,E66)</f>
        <v>680</v>
      </c>
      <c r="F54" s="406">
        <f t="shared" si="35"/>
        <v>294772</v>
      </c>
      <c r="G54" s="224">
        <f>SUM(G55,G58,G66)</f>
        <v>615385</v>
      </c>
      <c r="H54" s="102">
        <f t="shared" ref="H54:I54" si="36">SUM(H55,H58,H66)</f>
        <v>0</v>
      </c>
      <c r="I54" s="113">
        <f t="shared" si="36"/>
        <v>615385</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x14ac:dyDescent="0.25">
      <c r="A55" s="103">
        <v>1110</v>
      </c>
      <c r="B55" s="74" t="s">
        <v>49</v>
      </c>
      <c r="C55" s="80">
        <f t="shared" si="4"/>
        <v>835419</v>
      </c>
      <c r="D55" s="128">
        <f>SUM(D56:D57)</f>
        <v>247471</v>
      </c>
      <c r="E55" s="440">
        <f t="shared" ref="E55:F55" si="39">SUM(E56:E57)</f>
        <v>0</v>
      </c>
      <c r="F55" s="441">
        <f t="shared" si="39"/>
        <v>247471</v>
      </c>
      <c r="G55" s="128">
        <f>SUM(G56:G57)</f>
        <v>583984</v>
      </c>
      <c r="H55" s="203">
        <f t="shared" ref="H55:I55" si="40">SUM(H56:H57)</f>
        <v>3964</v>
      </c>
      <c r="I55" s="105">
        <f t="shared" si="40"/>
        <v>587948</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40.5" customHeight="1" x14ac:dyDescent="0.25">
      <c r="A57" s="38">
        <v>1119</v>
      </c>
      <c r="B57" s="53" t="s">
        <v>51</v>
      </c>
      <c r="C57" s="54">
        <f t="shared" si="4"/>
        <v>835419</v>
      </c>
      <c r="D57" s="226">
        <v>247471</v>
      </c>
      <c r="E57" s="444"/>
      <c r="F57" s="401">
        <f t="shared" si="43"/>
        <v>247471</v>
      </c>
      <c r="G57" s="226">
        <v>583984</v>
      </c>
      <c r="H57" s="257">
        <v>3964</v>
      </c>
      <c r="I57" s="110">
        <f t="shared" si="44"/>
        <v>587948</v>
      </c>
      <c r="J57" s="257"/>
      <c r="K57" s="56"/>
      <c r="L57" s="110">
        <f t="shared" si="45"/>
        <v>0</v>
      </c>
      <c r="M57" s="317"/>
      <c r="N57" s="56"/>
      <c r="O57" s="110">
        <f>M57+N57</f>
        <v>0</v>
      </c>
      <c r="P57" s="737" t="s">
        <v>823</v>
      </c>
    </row>
    <row r="58" spans="1:16" x14ac:dyDescent="0.25">
      <c r="A58" s="108">
        <v>1140</v>
      </c>
      <c r="B58" s="53" t="s">
        <v>295</v>
      </c>
      <c r="C58" s="54">
        <f t="shared" si="4"/>
        <v>72345</v>
      </c>
      <c r="D58" s="227">
        <f>SUM(D59:D65)</f>
        <v>44228</v>
      </c>
      <c r="E58" s="445">
        <f t="shared" ref="E58:F58" si="46">SUM(E59:E65)</f>
        <v>680</v>
      </c>
      <c r="F58" s="401">
        <f t="shared" si="46"/>
        <v>44908</v>
      </c>
      <c r="G58" s="227">
        <f>SUM(G59:G65)</f>
        <v>31401</v>
      </c>
      <c r="H58" s="117">
        <f t="shared" ref="H58:I58" si="47">SUM(H59:H65)</f>
        <v>-3964</v>
      </c>
      <c r="I58" s="110">
        <f t="shared" si="47"/>
        <v>27437</v>
      </c>
      <c r="J58" s="117">
        <f>SUM(J59:J65)</f>
        <v>0</v>
      </c>
      <c r="K58" s="109">
        <f t="shared" ref="K58:L58" si="48">SUM(K59:K65)</f>
        <v>0</v>
      </c>
      <c r="L58" s="110">
        <f t="shared" si="48"/>
        <v>0</v>
      </c>
      <c r="M58" s="54">
        <f>SUM(M59:M65)</f>
        <v>0</v>
      </c>
      <c r="N58" s="109">
        <f t="shared" ref="N58:O58" si="49">SUM(N59:N65)</f>
        <v>0</v>
      </c>
      <c r="O58" s="110">
        <f t="shared" si="49"/>
        <v>0</v>
      </c>
      <c r="P58" s="107"/>
    </row>
    <row r="59" spans="1:16" x14ac:dyDescent="0.25">
      <c r="A59" s="38">
        <v>1141</v>
      </c>
      <c r="B59" s="53" t="s">
        <v>52</v>
      </c>
      <c r="C59" s="54">
        <f t="shared" si="4"/>
        <v>4153</v>
      </c>
      <c r="D59" s="226">
        <v>4153</v>
      </c>
      <c r="E59" s="444"/>
      <c r="F59" s="401">
        <f t="shared" ref="F59:F66" si="50">D59+E59</f>
        <v>4153</v>
      </c>
      <c r="G59" s="226"/>
      <c r="H59" s="257"/>
      <c r="I59" s="110">
        <f t="shared" ref="I59:I66" si="51">G59+H59</f>
        <v>0</v>
      </c>
      <c r="J59" s="257"/>
      <c r="K59" s="56"/>
      <c r="L59" s="110">
        <f t="shared" ref="L59:L66" si="52">J59+K59</f>
        <v>0</v>
      </c>
      <c r="M59" s="317"/>
      <c r="N59" s="56"/>
      <c r="O59" s="110">
        <f t="shared" ref="O59:O66" si="53">M59+N59</f>
        <v>0</v>
      </c>
      <c r="P59" s="107"/>
    </row>
    <row r="60" spans="1:16" ht="24.75" customHeight="1" x14ac:dyDescent="0.25">
      <c r="A60" s="38">
        <v>1142</v>
      </c>
      <c r="B60" s="53" t="s">
        <v>53</v>
      </c>
      <c r="C60" s="54">
        <f t="shared" si="4"/>
        <v>1093</v>
      </c>
      <c r="D60" s="226">
        <v>1093</v>
      </c>
      <c r="E60" s="444"/>
      <c r="F60" s="401">
        <f t="shared" si="50"/>
        <v>1093</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x14ac:dyDescent="0.25">
      <c r="A63" s="38">
        <v>1147</v>
      </c>
      <c r="B63" s="53" t="s">
        <v>56</v>
      </c>
      <c r="C63" s="54">
        <f t="shared" si="4"/>
        <v>3991</v>
      </c>
      <c r="D63" s="226">
        <v>3991</v>
      </c>
      <c r="E63" s="444"/>
      <c r="F63" s="401">
        <f t="shared" si="50"/>
        <v>3991</v>
      </c>
      <c r="G63" s="226"/>
      <c r="H63" s="257"/>
      <c r="I63" s="110">
        <f t="shared" si="51"/>
        <v>0</v>
      </c>
      <c r="J63" s="257"/>
      <c r="K63" s="56"/>
      <c r="L63" s="110">
        <f t="shared" si="52"/>
        <v>0</v>
      </c>
      <c r="M63" s="317"/>
      <c r="N63" s="56"/>
      <c r="O63" s="110">
        <f t="shared" si="53"/>
        <v>0</v>
      </c>
      <c r="P63" s="107"/>
    </row>
    <row r="64" spans="1:16" ht="36" x14ac:dyDescent="0.25">
      <c r="A64" s="38">
        <v>1148</v>
      </c>
      <c r="B64" s="53" t="s">
        <v>57</v>
      </c>
      <c r="C64" s="54">
        <f t="shared" si="4"/>
        <v>33830</v>
      </c>
      <c r="D64" s="226">
        <v>33150</v>
      </c>
      <c r="E64" s="444">
        <v>680</v>
      </c>
      <c r="F64" s="401">
        <f t="shared" si="50"/>
        <v>33830</v>
      </c>
      <c r="G64" s="226"/>
      <c r="H64" s="257"/>
      <c r="I64" s="110">
        <f t="shared" si="51"/>
        <v>0</v>
      </c>
      <c r="J64" s="257"/>
      <c r="K64" s="56"/>
      <c r="L64" s="110">
        <f t="shared" si="52"/>
        <v>0</v>
      </c>
      <c r="M64" s="317"/>
      <c r="N64" s="56"/>
      <c r="O64" s="110">
        <f t="shared" si="53"/>
        <v>0</v>
      </c>
      <c r="P64" s="361" t="s">
        <v>824</v>
      </c>
    </row>
    <row r="65" spans="1:16" ht="41.25" customHeight="1" x14ac:dyDescent="0.25">
      <c r="A65" s="38">
        <v>1149</v>
      </c>
      <c r="B65" s="53" t="s">
        <v>58</v>
      </c>
      <c r="C65" s="54">
        <f>F65+I65+L65+O65</f>
        <v>29278</v>
      </c>
      <c r="D65" s="226">
        <v>1841</v>
      </c>
      <c r="E65" s="444"/>
      <c r="F65" s="401">
        <f t="shared" si="50"/>
        <v>1841</v>
      </c>
      <c r="G65" s="226">
        <v>31401</v>
      </c>
      <c r="H65" s="257">
        <v>-3964</v>
      </c>
      <c r="I65" s="110">
        <f t="shared" si="51"/>
        <v>27437</v>
      </c>
      <c r="J65" s="257"/>
      <c r="K65" s="56"/>
      <c r="L65" s="110">
        <f t="shared" si="52"/>
        <v>0</v>
      </c>
      <c r="M65" s="317"/>
      <c r="N65" s="56"/>
      <c r="O65" s="110">
        <f t="shared" si="53"/>
        <v>0</v>
      </c>
      <c r="P65" s="738" t="s">
        <v>825</v>
      </c>
    </row>
    <row r="66" spans="1:16" ht="36" x14ac:dyDescent="0.25">
      <c r="A66" s="103">
        <v>1150</v>
      </c>
      <c r="B66" s="74" t="s">
        <v>59</v>
      </c>
      <c r="C66" s="80">
        <f>F66+I66+L66+O66</f>
        <v>2393</v>
      </c>
      <c r="D66" s="228">
        <v>2393</v>
      </c>
      <c r="E66" s="446"/>
      <c r="F66" s="441">
        <f t="shared" si="50"/>
        <v>2393</v>
      </c>
      <c r="G66" s="228"/>
      <c r="H66" s="258"/>
      <c r="I66" s="105">
        <f t="shared" si="51"/>
        <v>0</v>
      </c>
      <c r="J66" s="258"/>
      <c r="K66" s="111"/>
      <c r="L66" s="105">
        <f t="shared" si="52"/>
        <v>0</v>
      </c>
      <c r="M66" s="318"/>
      <c r="N66" s="111"/>
      <c r="O66" s="105">
        <f t="shared" si="53"/>
        <v>0</v>
      </c>
      <c r="P66" s="112"/>
    </row>
    <row r="67" spans="1:16" ht="24" x14ac:dyDescent="0.25">
      <c r="A67" s="41">
        <v>1200</v>
      </c>
      <c r="B67" s="101" t="s">
        <v>296</v>
      </c>
      <c r="C67" s="42">
        <f t="shared" si="4"/>
        <v>277265</v>
      </c>
      <c r="D67" s="224">
        <f>SUM(D68:D69)</f>
        <v>126473</v>
      </c>
      <c r="E67" s="439">
        <f t="shared" ref="E67:F67" si="54">SUM(E68:E69)</f>
        <v>-680</v>
      </c>
      <c r="F67" s="406">
        <f t="shared" si="54"/>
        <v>125793</v>
      </c>
      <c r="G67" s="224">
        <f>SUM(G68:G69)</f>
        <v>151472</v>
      </c>
      <c r="H67" s="102">
        <f t="shared" ref="H67:I67" si="55">SUM(H68:H69)</f>
        <v>0</v>
      </c>
      <c r="I67" s="113">
        <f t="shared" si="55"/>
        <v>151472</v>
      </c>
      <c r="J67" s="102">
        <f>SUM(J68:J69)</f>
        <v>0</v>
      </c>
      <c r="K67" s="46">
        <f t="shared" ref="K67:L67" si="56">SUM(K68:K69)</f>
        <v>0</v>
      </c>
      <c r="L67" s="113">
        <f t="shared" si="56"/>
        <v>0</v>
      </c>
      <c r="M67" s="42">
        <f>SUM(M68:M69)</f>
        <v>0</v>
      </c>
      <c r="N67" s="46">
        <f t="shared" ref="N67:O67" si="57">SUM(N68:N69)</f>
        <v>0</v>
      </c>
      <c r="O67" s="113">
        <f t="shared" si="57"/>
        <v>0</v>
      </c>
      <c r="P67" s="119"/>
    </row>
    <row r="68" spans="1:16" ht="36" x14ac:dyDescent="0.25">
      <c r="A68" s="565">
        <v>1210</v>
      </c>
      <c r="B68" s="48" t="s">
        <v>60</v>
      </c>
      <c r="C68" s="49">
        <f t="shared" si="4"/>
        <v>226855</v>
      </c>
      <c r="D68" s="225">
        <v>78663</v>
      </c>
      <c r="E68" s="442">
        <v>-680</v>
      </c>
      <c r="F68" s="443">
        <f>D68+E68</f>
        <v>77983</v>
      </c>
      <c r="G68" s="225">
        <v>148872</v>
      </c>
      <c r="H68" s="256">
        <v>0</v>
      </c>
      <c r="I68" s="116">
        <f>G68+H68</f>
        <v>148872</v>
      </c>
      <c r="J68" s="256"/>
      <c r="K68" s="51"/>
      <c r="L68" s="116">
        <f>J68+K68</f>
        <v>0</v>
      </c>
      <c r="M68" s="316"/>
      <c r="N68" s="51"/>
      <c r="O68" s="116">
        <f>M68+N68</f>
        <v>0</v>
      </c>
      <c r="P68" s="383" t="s">
        <v>826</v>
      </c>
    </row>
    <row r="69" spans="1:16" ht="24" x14ac:dyDescent="0.25">
      <c r="A69" s="108">
        <v>1220</v>
      </c>
      <c r="B69" s="53" t="s">
        <v>61</v>
      </c>
      <c r="C69" s="54">
        <f t="shared" si="4"/>
        <v>50410</v>
      </c>
      <c r="D69" s="227">
        <f>SUM(D70:D74)</f>
        <v>47810</v>
      </c>
      <c r="E69" s="445">
        <f t="shared" ref="E69:F69" si="58">SUM(E70:E74)</f>
        <v>0</v>
      </c>
      <c r="F69" s="401">
        <f t="shared" si="58"/>
        <v>47810</v>
      </c>
      <c r="G69" s="227">
        <f>SUM(G70:G74)</f>
        <v>2600</v>
      </c>
      <c r="H69" s="117">
        <f t="shared" ref="H69:I69" si="59">SUM(H70:H74)</f>
        <v>0</v>
      </c>
      <c r="I69" s="110">
        <f t="shared" si="59"/>
        <v>2600</v>
      </c>
      <c r="J69" s="117">
        <f>SUM(J70:J74)</f>
        <v>0</v>
      </c>
      <c r="K69" s="109">
        <f t="shared" ref="K69:L69" si="60">SUM(K70:K74)</f>
        <v>0</v>
      </c>
      <c r="L69" s="110">
        <f t="shared" si="60"/>
        <v>0</v>
      </c>
      <c r="M69" s="54">
        <f>SUM(M70:M74)</f>
        <v>0</v>
      </c>
      <c r="N69" s="109">
        <f t="shared" ref="N69:O69" si="61">SUM(N70:N74)</f>
        <v>0</v>
      </c>
      <c r="O69" s="110">
        <f t="shared" si="61"/>
        <v>0</v>
      </c>
      <c r="P69" s="107"/>
    </row>
    <row r="70" spans="1:16" ht="48" x14ac:dyDescent="0.25">
      <c r="A70" s="38">
        <v>1221</v>
      </c>
      <c r="B70" s="53" t="s">
        <v>297</v>
      </c>
      <c r="C70" s="54">
        <f t="shared" si="4"/>
        <v>35050</v>
      </c>
      <c r="D70" s="226">
        <v>32450</v>
      </c>
      <c r="E70" s="444"/>
      <c r="F70" s="401">
        <f t="shared" ref="F70:F74" si="62">D70+E70</f>
        <v>32450</v>
      </c>
      <c r="G70" s="226">
        <v>2600</v>
      </c>
      <c r="H70" s="257">
        <v>0</v>
      </c>
      <c r="I70" s="110">
        <f t="shared" ref="I70:I74" si="63">G70+H70</f>
        <v>2600</v>
      </c>
      <c r="J70" s="257"/>
      <c r="K70" s="56"/>
      <c r="L70" s="110">
        <f t="shared" ref="L70:L74" si="64">J70+K70</f>
        <v>0</v>
      </c>
      <c r="M70" s="317"/>
      <c r="N70" s="56"/>
      <c r="O70" s="110">
        <f t="shared" ref="O70:O74" si="65">M70+N70</f>
        <v>0</v>
      </c>
      <c r="P70" s="361"/>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x14ac:dyDescent="0.25">
      <c r="A73" s="38">
        <v>1227</v>
      </c>
      <c r="B73" s="53" t="s">
        <v>64</v>
      </c>
      <c r="C73" s="54">
        <f t="shared" si="4"/>
        <v>14300</v>
      </c>
      <c r="D73" s="226">
        <v>14300</v>
      </c>
      <c r="E73" s="444"/>
      <c r="F73" s="401">
        <f t="shared" si="62"/>
        <v>14300</v>
      </c>
      <c r="G73" s="226"/>
      <c r="H73" s="257"/>
      <c r="I73" s="110">
        <f t="shared" si="63"/>
        <v>0</v>
      </c>
      <c r="J73" s="257"/>
      <c r="K73" s="56"/>
      <c r="L73" s="110">
        <f t="shared" si="64"/>
        <v>0</v>
      </c>
      <c r="M73" s="317"/>
      <c r="N73" s="56"/>
      <c r="O73" s="110">
        <f t="shared" si="65"/>
        <v>0</v>
      </c>
      <c r="P73" s="107"/>
    </row>
    <row r="74" spans="1:16" ht="48" x14ac:dyDescent="0.25">
      <c r="A74" s="38">
        <v>1228</v>
      </c>
      <c r="B74" s="53" t="s">
        <v>298</v>
      </c>
      <c r="C74" s="54">
        <f t="shared" si="4"/>
        <v>1060</v>
      </c>
      <c r="D74" s="226">
        <v>1060</v>
      </c>
      <c r="E74" s="444"/>
      <c r="F74" s="401">
        <f t="shared" si="62"/>
        <v>1060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119880</v>
      </c>
      <c r="D75" s="223">
        <f>SUM(D76,D83,D130,D164,D165,D172)</f>
        <v>86647</v>
      </c>
      <c r="E75" s="437">
        <f t="shared" ref="E75:F75" si="66">SUM(E76,E83,E130,E164,E165,E172)</f>
        <v>0</v>
      </c>
      <c r="F75" s="438">
        <f t="shared" si="66"/>
        <v>86647</v>
      </c>
      <c r="G75" s="223">
        <f>SUM(G76,G83,G130,G164,G165,G172)</f>
        <v>4510</v>
      </c>
      <c r="H75" s="255">
        <f t="shared" ref="H75:I75" si="67">SUM(H76,H83,H130,H164,H165,H172)</f>
        <v>0</v>
      </c>
      <c r="I75" s="100">
        <f t="shared" si="67"/>
        <v>4510</v>
      </c>
      <c r="J75" s="255">
        <f>SUM(J76,J83,J130,J164,J165,J172)</f>
        <v>28723</v>
      </c>
      <c r="K75" s="99">
        <f t="shared" ref="K75:L75" si="68">SUM(K76,K83,K130,K164,K165,K172)</f>
        <v>0</v>
      </c>
      <c r="L75" s="100">
        <f t="shared" si="68"/>
        <v>28723</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84405</v>
      </c>
      <c r="D83" s="224">
        <f>SUM(D84,D89,D95,D103,D112,D116,D122,D128)</f>
        <v>56410</v>
      </c>
      <c r="E83" s="439">
        <f t="shared" ref="E83:F83" si="90">SUM(E84,E89,E95,E103,E112,E116,E122,E128)</f>
        <v>0</v>
      </c>
      <c r="F83" s="406">
        <f t="shared" si="90"/>
        <v>56410</v>
      </c>
      <c r="G83" s="224">
        <f>SUM(G84,G89,G95,G103,G112,G116,G122,G128)</f>
        <v>0</v>
      </c>
      <c r="H83" s="102">
        <f t="shared" ref="H83:I83" si="91">SUM(H84,H89,H95,H103,H112,H116,H122,H128)</f>
        <v>0</v>
      </c>
      <c r="I83" s="113">
        <f t="shared" si="91"/>
        <v>0</v>
      </c>
      <c r="J83" s="102">
        <f>SUM(J84,J89,J95,J103,J112,J116,J122,J128)</f>
        <v>27995</v>
      </c>
      <c r="K83" s="46">
        <f t="shared" ref="K83:L83" si="92">SUM(K84,K89,K95,K103,K112,K116,K122,K128)</f>
        <v>0</v>
      </c>
      <c r="L83" s="113">
        <f t="shared" si="92"/>
        <v>27995</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1569</v>
      </c>
      <c r="D84" s="128">
        <f>SUM(D85:D88)</f>
        <v>1569</v>
      </c>
      <c r="E84" s="440">
        <f t="shared" ref="E84:F84" si="94">SUM(E85:E88)</f>
        <v>0</v>
      </c>
      <c r="F84" s="441">
        <f t="shared" si="94"/>
        <v>1569</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x14ac:dyDescent="0.25">
      <c r="A86" s="38">
        <v>2212</v>
      </c>
      <c r="B86" s="53" t="s">
        <v>74</v>
      </c>
      <c r="C86" s="54">
        <f t="shared" si="98"/>
        <v>1271</v>
      </c>
      <c r="D86" s="226">
        <v>1271</v>
      </c>
      <c r="E86" s="444"/>
      <c r="F86" s="401">
        <f t="shared" si="99"/>
        <v>1271</v>
      </c>
      <c r="G86" s="226"/>
      <c r="H86" s="257"/>
      <c r="I86" s="110">
        <f t="shared" si="100"/>
        <v>0</v>
      </c>
      <c r="J86" s="257"/>
      <c r="K86" s="56"/>
      <c r="L86" s="110">
        <f t="shared" si="101"/>
        <v>0</v>
      </c>
      <c r="M86" s="317"/>
      <c r="N86" s="56"/>
      <c r="O86" s="110">
        <f t="shared" si="102"/>
        <v>0</v>
      </c>
      <c r="P86" s="107"/>
    </row>
    <row r="87" spans="1:16" ht="24" x14ac:dyDescent="0.25">
      <c r="A87" s="38">
        <v>2214</v>
      </c>
      <c r="B87" s="53" t="s">
        <v>75</v>
      </c>
      <c r="C87" s="54">
        <f t="shared" si="98"/>
        <v>260</v>
      </c>
      <c r="D87" s="226">
        <v>260</v>
      </c>
      <c r="E87" s="444"/>
      <c r="F87" s="401">
        <f t="shared" si="99"/>
        <v>260</v>
      </c>
      <c r="G87" s="226"/>
      <c r="H87" s="257"/>
      <c r="I87" s="110">
        <f t="shared" si="100"/>
        <v>0</v>
      </c>
      <c r="J87" s="257"/>
      <c r="K87" s="56"/>
      <c r="L87" s="110">
        <f t="shared" si="101"/>
        <v>0</v>
      </c>
      <c r="M87" s="317"/>
      <c r="N87" s="56"/>
      <c r="O87" s="110">
        <f t="shared" si="102"/>
        <v>0</v>
      </c>
      <c r="P87" s="107"/>
    </row>
    <row r="88" spans="1:16" x14ac:dyDescent="0.25">
      <c r="A88" s="38">
        <v>2219</v>
      </c>
      <c r="B88" s="53" t="s">
        <v>76</v>
      </c>
      <c r="C88" s="54">
        <f t="shared" si="98"/>
        <v>38</v>
      </c>
      <c r="D88" s="226">
        <v>38</v>
      </c>
      <c r="E88" s="444"/>
      <c r="F88" s="401">
        <f t="shared" si="99"/>
        <v>38</v>
      </c>
      <c r="G88" s="226"/>
      <c r="H88" s="257"/>
      <c r="I88" s="110">
        <f t="shared" si="100"/>
        <v>0</v>
      </c>
      <c r="J88" s="257"/>
      <c r="K88" s="56"/>
      <c r="L88" s="110">
        <f t="shared" si="101"/>
        <v>0</v>
      </c>
      <c r="M88" s="317"/>
      <c r="N88" s="56"/>
      <c r="O88" s="110">
        <f t="shared" si="102"/>
        <v>0</v>
      </c>
      <c r="P88" s="107"/>
    </row>
    <row r="89" spans="1:16" ht="24" x14ac:dyDescent="0.25">
      <c r="A89" s="108">
        <v>2220</v>
      </c>
      <c r="B89" s="53" t="s">
        <v>77</v>
      </c>
      <c r="C89" s="54">
        <f t="shared" si="98"/>
        <v>66403</v>
      </c>
      <c r="D89" s="227">
        <f>SUM(D90:D94)</f>
        <v>38868</v>
      </c>
      <c r="E89" s="445">
        <f t="shared" ref="E89:F89" si="103">SUM(E90:E94)</f>
        <v>0</v>
      </c>
      <c r="F89" s="401">
        <f t="shared" si="103"/>
        <v>38868</v>
      </c>
      <c r="G89" s="227">
        <f>SUM(G90:G94)</f>
        <v>0</v>
      </c>
      <c r="H89" s="117">
        <f t="shared" ref="H89:I89" si="104">SUM(H90:H94)</f>
        <v>0</v>
      </c>
      <c r="I89" s="110">
        <f t="shared" si="104"/>
        <v>0</v>
      </c>
      <c r="J89" s="117">
        <f>SUM(J90:J94)</f>
        <v>27535</v>
      </c>
      <c r="K89" s="109">
        <f t="shared" ref="K89:L89" si="105">SUM(K90:K94)</f>
        <v>0</v>
      </c>
      <c r="L89" s="110">
        <f t="shared" si="105"/>
        <v>27535</v>
      </c>
      <c r="M89" s="54">
        <f>SUM(M90:M94)</f>
        <v>0</v>
      </c>
      <c r="N89" s="109">
        <f t="shared" ref="N89:O89" si="106">SUM(N90:N94)</f>
        <v>0</v>
      </c>
      <c r="O89" s="110">
        <f t="shared" si="106"/>
        <v>0</v>
      </c>
      <c r="P89" s="107"/>
    </row>
    <row r="90" spans="1:16" ht="24" x14ac:dyDescent="0.25">
      <c r="A90" s="38">
        <v>2221</v>
      </c>
      <c r="B90" s="53" t="s">
        <v>289</v>
      </c>
      <c r="C90" s="54">
        <f t="shared" si="98"/>
        <v>37795</v>
      </c>
      <c r="D90" s="226">
        <v>26299</v>
      </c>
      <c r="E90" s="444"/>
      <c r="F90" s="401">
        <f t="shared" ref="F90:F94" si="107">D90+E90</f>
        <v>26299</v>
      </c>
      <c r="G90" s="226"/>
      <c r="H90" s="257"/>
      <c r="I90" s="110">
        <f t="shared" ref="I90:I94" si="108">G90+H90</f>
        <v>0</v>
      </c>
      <c r="J90" s="257">
        <v>11496</v>
      </c>
      <c r="K90" s="56"/>
      <c r="L90" s="110">
        <f t="shared" ref="L90:L94" si="109">J90+K90</f>
        <v>11496</v>
      </c>
      <c r="M90" s="317"/>
      <c r="N90" s="56"/>
      <c r="O90" s="110">
        <f t="shared" ref="O90:O94" si="110">M90+N90</f>
        <v>0</v>
      </c>
      <c r="P90" s="361"/>
    </row>
    <row r="91" spans="1:16" x14ac:dyDescent="0.25">
      <c r="A91" s="38">
        <v>2222</v>
      </c>
      <c r="B91" s="53" t="s">
        <v>78</v>
      </c>
      <c r="C91" s="54">
        <f t="shared" si="98"/>
        <v>6897</v>
      </c>
      <c r="D91" s="226">
        <v>2169</v>
      </c>
      <c r="E91" s="444"/>
      <c r="F91" s="401">
        <f t="shared" si="107"/>
        <v>2169</v>
      </c>
      <c r="G91" s="226"/>
      <c r="H91" s="257"/>
      <c r="I91" s="110">
        <f t="shared" si="108"/>
        <v>0</v>
      </c>
      <c r="J91" s="257">
        <v>4728</v>
      </c>
      <c r="K91" s="56"/>
      <c r="L91" s="110">
        <f t="shared" si="109"/>
        <v>4728</v>
      </c>
      <c r="M91" s="317"/>
      <c r="N91" s="56"/>
      <c r="O91" s="110">
        <f t="shared" si="110"/>
        <v>0</v>
      </c>
      <c r="P91" s="107"/>
    </row>
    <row r="92" spans="1:16" x14ac:dyDescent="0.25">
      <c r="A92" s="38">
        <v>2223</v>
      </c>
      <c r="B92" s="53" t="s">
        <v>79</v>
      </c>
      <c r="C92" s="54">
        <f t="shared" si="98"/>
        <v>20916</v>
      </c>
      <c r="D92" s="226">
        <v>9605</v>
      </c>
      <c r="E92" s="444"/>
      <c r="F92" s="401">
        <f t="shared" si="107"/>
        <v>9605</v>
      </c>
      <c r="G92" s="226"/>
      <c r="H92" s="257"/>
      <c r="I92" s="110">
        <f t="shared" si="108"/>
        <v>0</v>
      </c>
      <c r="J92" s="257">
        <v>11311</v>
      </c>
      <c r="K92" s="56"/>
      <c r="L92" s="110">
        <f t="shared" si="109"/>
        <v>11311</v>
      </c>
      <c r="M92" s="317"/>
      <c r="N92" s="56"/>
      <c r="O92" s="110">
        <f t="shared" si="110"/>
        <v>0</v>
      </c>
      <c r="P92" s="107"/>
    </row>
    <row r="93" spans="1:16" ht="48" x14ac:dyDescent="0.25">
      <c r="A93" s="38">
        <v>2224</v>
      </c>
      <c r="B93" s="53" t="s">
        <v>299</v>
      </c>
      <c r="C93" s="54">
        <f t="shared" si="98"/>
        <v>795</v>
      </c>
      <c r="D93" s="226">
        <v>795</v>
      </c>
      <c r="E93" s="444"/>
      <c r="F93" s="401">
        <f t="shared" si="107"/>
        <v>795</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x14ac:dyDescent="0.25">
      <c r="A95" s="108">
        <v>2230</v>
      </c>
      <c r="B95" s="53" t="s">
        <v>81</v>
      </c>
      <c r="C95" s="54">
        <f t="shared" si="98"/>
        <v>1437</v>
      </c>
      <c r="D95" s="227">
        <f>SUM(D96:D102)</f>
        <v>1437</v>
      </c>
      <c r="E95" s="445">
        <f t="shared" ref="E95:F95" si="111">SUM(E96:E102)</f>
        <v>0</v>
      </c>
      <c r="F95" s="401">
        <f t="shared" si="111"/>
        <v>1437</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x14ac:dyDescent="0.25">
      <c r="A102" s="38">
        <v>2239</v>
      </c>
      <c r="B102" s="53" t="s">
        <v>88</v>
      </c>
      <c r="C102" s="54">
        <f t="shared" si="98"/>
        <v>1437</v>
      </c>
      <c r="D102" s="226">
        <v>1437</v>
      </c>
      <c r="E102" s="444"/>
      <c r="F102" s="401">
        <f t="shared" si="115"/>
        <v>1437</v>
      </c>
      <c r="G102" s="226"/>
      <c r="H102" s="257"/>
      <c r="I102" s="110">
        <f t="shared" si="116"/>
        <v>0</v>
      </c>
      <c r="J102" s="257"/>
      <c r="K102" s="56"/>
      <c r="L102" s="110">
        <f t="shared" si="117"/>
        <v>0</v>
      </c>
      <c r="M102" s="317"/>
      <c r="N102" s="56"/>
      <c r="O102" s="110">
        <f t="shared" si="118"/>
        <v>0</v>
      </c>
      <c r="P102" s="107"/>
    </row>
    <row r="103" spans="1:16" ht="36" x14ac:dyDescent="0.25">
      <c r="A103" s="108">
        <v>2240</v>
      </c>
      <c r="B103" s="53" t="s">
        <v>89</v>
      </c>
      <c r="C103" s="54">
        <f t="shared" si="98"/>
        <v>8701</v>
      </c>
      <c r="D103" s="227">
        <f>SUM(D104:D111)</f>
        <v>8701</v>
      </c>
      <c r="E103" s="445">
        <f t="shared" ref="E103:F103" si="119">SUM(E104:E111)</f>
        <v>0</v>
      </c>
      <c r="F103" s="401">
        <f t="shared" si="119"/>
        <v>8701</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x14ac:dyDescent="0.25">
      <c r="A106" s="38">
        <v>2243</v>
      </c>
      <c r="B106" s="53" t="s">
        <v>92</v>
      </c>
      <c r="C106" s="54">
        <f t="shared" si="98"/>
        <v>963</v>
      </c>
      <c r="D106" s="226">
        <v>963</v>
      </c>
      <c r="E106" s="444"/>
      <c r="F106" s="401">
        <f t="shared" si="123"/>
        <v>963</v>
      </c>
      <c r="G106" s="226"/>
      <c r="H106" s="257"/>
      <c r="I106" s="110">
        <f t="shared" si="124"/>
        <v>0</v>
      </c>
      <c r="J106" s="257"/>
      <c r="K106" s="56"/>
      <c r="L106" s="110">
        <f t="shared" si="125"/>
        <v>0</v>
      </c>
      <c r="M106" s="317"/>
      <c r="N106" s="56"/>
      <c r="O106" s="110">
        <f t="shared" si="126"/>
        <v>0</v>
      </c>
      <c r="P106" s="107"/>
    </row>
    <row r="107" spans="1:16" x14ac:dyDescent="0.25">
      <c r="A107" s="38">
        <v>2244</v>
      </c>
      <c r="B107" s="53" t="s">
        <v>93</v>
      </c>
      <c r="C107" s="54">
        <f t="shared" si="98"/>
        <v>7254</v>
      </c>
      <c r="D107" s="226">
        <v>7254</v>
      </c>
      <c r="E107" s="444"/>
      <c r="F107" s="401">
        <f t="shared" si="123"/>
        <v>7254</v>
      </c>
      <c r="G107" s="226"/>
      <c r="H107" s="257"/>
      <c r="I107" s="110">
        <f t="shared" si="124"/>
        <v>0</v>
      </c>
      <c r="J107" s="257"/>
      <c r="K107" s="56"/>
      <c r="L107" s="110">
        <f t="shared" si="125"/>
        <v>0</v>
      </c>
      <c r="M107" s="317"/>
      <c r="N107" s="56"/>
      <c r="O107" s="110">
        <f t="shared" si="126"/>
        <v>0</v>
      </c>
      <c r="P107" s="361"/>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x14ac:dyDescent="0.25">
      <c r="A111" s="38">
        <v>2249</v>
      </c>
      <c r="B111" s="53" t="s">
        <v>96</v>
      </c>
      <c r="C111" s="54">
        <f t="shared" si="98"/>
        <v>484</v>
      </c>
      <c r="D111" s="226">
        <v>484</v>
      </c>
      <c r="E111" s="444"/>
      <c r="F111" s="401">
        <f t="shared" si="123"/>
        <v>484</v>
      </c>
      <c r="G111" s="226"/>
      <c r="H111" s="257"/>
      <c r="I111" s="110">
        <f t="shared" si="124"/>
        <v>0</v>
      </c>
      <c r="J111" s="257"/>
      <c r="K111" s="56"/>
      <c r="L111" s="110">
        <f t="shared" si="125"/>
        <v>0</v>
      </c>
      <c r="M111" s="317"/>
      <c r="N111" s="56"/>
      <c r="O111" s="110">
        <f t="shared" si="126"/>
        <v>0</v>
      </c>
      <c r="P111" s="107"/>
    </row>
    <row r="112" spans="1:16" x14ac:dyDescent="0.25">
      <c r="A112" s="108">
        <v>2250</v>
      </c>
      <c r="B112" s="53" t="s">
        <v>97</v>
      </c>
      <c r="C112" s="54">
        <f t="shared" si="98"/>
        <v>499</v>
      </c>
      <c r="D112" s="227">
        <f>SUM(D113:D115)</f>
        <v>499</v>
      </c>
      <c r="E112" s="445">
        <f t="shared" ref="E112:F112" si="127">SUM(E113:E115)</f>
        <v>0</v>
      </c>
      <c r="F112" s="401">
        <f t="shared" si="127"/>
        <v>499</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x14ac:dyDescent="0.25">
      <c r="A113" s="38">
        <v>2251</v>
      </c>
      <c r="B113" s="53" t="s">
        <v>98</v>
      </c>
      <c r="C113" s="54">
        <f t="shared" si="98"/>
        <v>85</v>
      </c>
      <c r="D113" s="226">
        <v>85</v>
      </c>
      <c r="E113" s="444"/>
      <c r="F113" s="401">
        <f t="shared" ref="F113:F115" si="131">D113+E113</f>
        <v>85</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x14ac:dyDescent="0.25">
      <c r="A115" s="38">
        <v>2259</v>
      </c>
      <c r="B115" s="53" t="s">
        <v>100</v>
      </c>
      <c r="C115" s="54">
        <f t="shared" si="98"/>
        <v>414</v>
      </c>
      <c r="D115" s="226">
        <v>414</v>
      </c>
      <c r="E115" s="444"/>
      <c r="F115" s="401">
        <f t="shared" si="131"/>
        <v>414</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4868</v>
      </c>
      <c r="D116" s="227">
        <f>SUM(D117:D121)</f>
        <v>4408</v>
      </c>
      <c r="E116" s="445">
        <f t="shared" ref="E116:F116" si="135">SUM(E117:E121)</f>
        <v>0</v>
      </c>
      <c r="F116" s="401">
        <f t="shared" si="135"/>
        <v>4408</v>
      </c>
      <c r="G116" s="227">
        <f>SUM(G117:G121)</f>
        <v>0</v>
      </c>
      <c r="H116" s="117">
        <f t="shared" ref="H116:I116" si="136">SUM(H117:H121)</f>
        <v>0</v>
      </c>
      <c r="I116" s="110">
        <f t="shared" si="136"/>
        <v>0</v>
      </c>
      <c r="J116" s="117">
        <f>SUM(J117:J121)</f>
        <v>460</v>
      </c>
      <c r="K116" s="109">
        <f t="shared" ref="K116:L116" si="137">SUM(K117:K121)</f>
        <v>0</v>
      </c>
      <c r="L116" s="110">
        <f t="shared" si="137"/>
        <v>460</v>
      </c>
      <c r="M116" s="54">
        <f>SUM(M117:M121)</f>
        <v>0</v>
      </c>
      <c r="N116" s="109">
        <f t="shared" ref="N116:O116" si="138">SUM(N117:N121)</f>
        <v>0</v>
      </c>
      <c r="O116" s="110">
        <f t="shared" si="138"/>
        <v>0</v>
      </c>
      <c r="P116" s="107"/>
    </row>
    <row r="117" spans="1:16" x14ac:dyDescent="0.25">
      <c r="A117" s="38">
        <v>2261</v>
      </c>
      <c r="B117" s="53" t="s">
        <v>102</v>
      </c>
      <c r="C117" s="54">
        <f t="shared" si="98"/>
        <v>4356</v>
      </c>
      <c r="D117" s="226">
        <v>4356</v>
      </c>
      <c r="E117" s="444"/>
      <c r="F117" s="401">
        <f t="shared" ref="F117:F121" si="139">D117+E117</f>
        <v>4356</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x14ac:dyDescent="0.25">
      <c r="A118" s="38">
        <v>2262</v>
      </c>
      <c r="B118" s="53" t="s">
        <v>103</v>
      </c>
      <c r="C118" s="54">
        <f t="shared" si="98"/>
        <v>460</v>
      </c>
      <c r="D118" s="226"/>
      <c r="E118" s="444"/>
      <c r="F118" s="401">
        <f t="shared" si="139"/>
        <v>0</v>
      </c>
      <c r="G118" s="226"/>
      <c r="H118" s="257"/>
      <c r="I118" s="110">
        <f t="shared" si="140"/>
        <v>0</v>
      </c>
      <c r="J118" s="257">
        <v>460</v>
      </c>
      <c r="K118" s="56"/>
      <c r="L118" s="110">
        <f t="shared" si="141"/>
        <v>460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x14ac:dyDescent="0.25">
      <c r="A121" s="38">
        <v>2269</v>
      </c>
      <c r="B121" s="53" t="s">
        <v>106</v>
      </c>
      <c r="C121" s="54">
        <f t="shared" si="98"/>
        <v>52</v>
      </c>
      <c r="D121" s="226">
        <v>52</v>
      </c>
      <c r="E121" s="444"/>
      <c r="F121" s="401">
        <f t="shared" si="139"/>
        <v>52</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928</v>
      </c>
      <c r="D122" s="227">
        <f>SUM(D123:D127)</f>
        <v>928</v>
      </c>
      <c r="E122" s="445">
        <f t="shared" ref="E122:F122" si="143">SUM(E123:E127)</f>
        <v>0</v>
      </c>
      <c r="F122" s="401">
        <f t="shared" si="143"/>
        <v>928</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928</v>
      </c>
      <c r="D127" s="226">
        <v>928</v>
      </c>
      <c r="E127" s="444"/>
      <c r="F127" s="401">
        <f t="shared" si="147"/>
        <v>928</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35382</v>
      </c>
      <c r="D130" s="224">
        <f>SUM(D131,D136,D140,D141,D144,D151,D159,D160,D163)</f>
        <v>30144</v>
      </c>
      <c r="E130" s="439">
        <f t="shared" ref="E130:F130" si="152">SUM(E131,E136,E140,E141,E144,E151,E159,E160,E163)</f>
        <v>0</v>
      </c>
      <c r="F130" s="406">
        <f t="shared" si="152"/>
        <v>30144</v>
      </c>
      <c r="G130" s="224">
        <f>SUM(G131,G136,G140,G141,G144,G151,G159,G160,G163)</f>
        <v>4510</v>
      </c>
      <c r="H130" s="102">
        <f t="shared" ref="H130:I130" si="153">SUM(H131,H136,H140,H141,H144,H151,H159,H160,H163)</f>
        <v>0</v>
      </c>
      <c r="I130" s="113">
        <f t="shared" si="153"/>
        <v>4510</v>
      </c>
      <c r="J130" s="102">
        <f>SUM(J131,J136,J140,J141,J144,J151,J159,J160,J163)</f>
        <v>728</v>
      </c>
      <c r="K130" s="46">
        <f t="shared" ref="K130:L130" si="154">SUM(K131,K136,K140,K141,K144,K151,K159,K160,K163)</f>
        <v>0</v>
      </c>
      <c r="L130" s="113">
        <f t="shared" si="154"/>
        <v>728</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12246</v>
      </c>
      <c r="D131" s="229">
        <f t="shared" ref="D131:O131" si="156">SUM(D132:D135)</f>
        <v>12246</v>
      </c>
      <c r="E131" s="447">
        <f t="shared" si="156"/>
        <v>0</v>
      </c>
      <c r="F131" s="443">
        <f t="shared" si="156"/>
        <v>12246</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x14ac:dyDescent="0.25">
      <c r="A132" s="38">
        <v>2311</v>
      </c>
      <c r="B132" s="53" t="s">
        <v>115</v>
      </c>
      <c r="C132" s="54">
        <f t="shared" si="98"/>
        <v>1670</v>
      </c>
      <c r="D132" s="226">
        <v>1670</v>
      </c>
      <c r="E132" s="444"/>
      <c r="F132" s="401">
        <f t="shared" ref="F132:F135" si="157">D132+E132</f>
        <v>1670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x14ac:dyDescent="0.25">
      <c r="A133" s="38">
        <v>2312</v>
      </c>
      <c r="B133" s="53" t="s">
        <v>116</v>
      </c>
      <c r="C133" s="54">
        <f t="shared" si="98"/>
        <v>10514</v>
      </c>
      <c r="D133" s="226">
        <v>10514</v>
      </c>
      <c r="E133" s="444"/>
      <c r="F133" s="401">
        <f t="shared" si="157"/>
        <v>10514</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customHeight="1" x14ac:dyDescent="0.25">
      <c r="A135" s="38">
        <v>2314</v>
      </c>
      <c r="B135" s="53" t="s">
        <v>291</v>
      </c>
      <c r="C135" s="54">
        <f t="shared" si="98"/>
        <v>62</v>
      </c>
      <c r="D135" s="226">
        <v>62</v>
      </c>
      <c r="E135" s="444"/>
      <c r="F135" s="401">
        <f t="shared" si="157"/>
        <v>62</v>
      </c>
      <c r="G135" s="226"/>
      <c r="H135" s="257"/>
      <c r="I135" s="110">
        <f t="shared" si="158"/>
        <v>0</v>
      </c>
      <c r="J135" s="257"/>
      <c r="K135" s="56"/>
      <c r="L135" s="110">
        <f t="shared" si="159"/>
        <v>0</v>
      </c>
      <c r="M135" s="317"/>
      <c r="N135" s="56"/>
      <c r="O135" s="110">
        <f t="shared" si="160"/>
        <v>0</v>
      </c>
      <c r="P135" s="107"/>
    </row>
    <row r="136" spans="1:16" x14ac:dyDescent="0.25">
      <c r="A136" s="108">
        <v>2320</v>
      </c>
      <c r="B136" s="53" t="s">
        <v>118</v>
      </c>
      <c r="C136" s="54">
        <f t="shared" si="98"/>
        <v>392</v>
      </c>
      <c r="D136" s="227">
        <f>SUM(D137:D139)</f>
        <v>234</v>
      </c>
      <c r="E136" s="445">
        <f t="shared" ref="E136:F136" si="161">SUM(E137:E139)</f>
        <v>0</v>
      </c>
      <c r="F136" s="401">
        <f t="shared" si="161"/>
        <v>234</v>
      </c>
      <c r="G136" s="227">
        <f>SUM(G137:G139)</f>
        <v>0</v>
      </c>
      <c r="H136" s="117">
        <f t="shared" ref="H136:I136" si="162">SUM(H137:H139)</f>
        <v>0</v>
      </c>
      <c r="I136" s="110">
        <f t="shared" si="162"/>
        <v>0</v>
      </c>
      <c r="J136" s="117">
        <f>SUM(J137:J139)</f>
        <v>158</v>
      </c>
      <c r="K136" s="109">
        <f t="shared" ref="K136:L136" si="163">SUM(K137:K139)</f>
        <v>0</v>
      </c>
      <c r="L136" s="110">
        <f t="shared" si="163"/>
        <v>158</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x14ac:dyDescent="0.25">
      <c r="A138" s="38">
        <v>2322</v>
      </c>
      <c r="B138" s="53" t="s">
        <v>120</v>
      </c>
      <c r="C138" s="54">
        <f t="shared" si="98"/>
        <v>392</v>
      </c>
      <c r="D138" s="226">
        <v>234</v>
      </c>
      <c r="E138" s="444"/>
      <c r="F138" s="401">
        <f t="shared" si="165"/>
        <v>234</v>
      </c>
      <c r="G138" s="226"/>
      <c r="H138" s="257"/>
      <c r="I138" s="110">
        <f t="shared" si="166"/>
        <v>0</v>
      </c>
      <c r="J138" s="257">
        <v>158</v>
      </c>
      <c r="K138" s="56"/>
      <c r="L138" s="110">
        <f t="shared" si="167"/>
        <v>158</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220</v>
      </c>
      <c r="D141" s="227">
        <f>SUM(D142:D143)</f>
        <v>220</v>
      </c>
      <c r="E141" s="445">
        <f t="shared" ref="E141:F141" si="169">SUM(E142:E143)</f>
        <v>0</v>
      </c>
      <c r="F141" s="401">
        <f t="shared" si="169"/>
        <v>220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220</v>
      </c>
      <c r="D142" s="226">
        <v>220</v>
      </c>
      <c r="E142" s="444"/>
      <c r="F142" s="401">
        <f t="shared" ref="F142:F143" si="173">D142+E142</f>
        <v>220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5931</v>
      </c>
      <c r="D144" s="128">
        <f>SUM(D145:D150)</f>
        <v>5361</v>
      </c>
      <c r="E144" s="440">
        <f t="shared" ref="E144:F144" si="177">SUM(E145:E150)</f>
        <v>0</v>
      </c>
      <c r="F144" s="441">
        <f t="shared" si="177"/>
        <v>5361</v>
      </c>
      <c r="G144" s="128">
        <f>SUM(G145:G150)</f>
        <v>0</v>
      </c>
      <c r="H144" s="203">
        <f t="shared" ref="H144:I144" si="178">SUM(H145:H150)</f>
        <v>0</v>
      </c>
      <c r="I144" s="105">
        <f t="shared" si="178"/>
        <v>0</v>
      </c>
      <c r="J144" s="203">
        <f>SUM(J145:J150)</f>
        <v>570</v>
      </c>
      <c r="K144" s="104">
        <f t="shared" ref="K144:L144" si="179">SUM(K145:K150)</f>
        <v>0</v>
      </c>
      <c r="L144" s="105">
        <f t="shared" si="179"/>
        <v>570</v>
      </c>
      <c r="M144" s="80">
        <f>SUM(M145:M150)</f>
        <v>0</v>
      </c>
      <c r="N144" s="104">
        <f t="shared" ref="N144:O144" si="180">SUM(N145:N150)</f>
        <v>0</v>
      </c>
      <c r="O144" s="105">
        <f t="shared" si="180"/>
        <v>0</v>
      </c>
      <c r="P144" s="112"/>
    </row>
    <row r="145" spans="1:16" x14ac:dyDescent="0.25">
      <c r="A145" s="33">
        <v>2351</v>
      </c>
      <c r="B145" s="48" t="s">
        <v>126</v>
      </c>
      <c r="C145" s="49">
        <f t="shared" si="98"/>
        <v>1200</v>
      </c>
      <c r="D145" s="225">
        <v>1010</v>
      </c>
      <c r="E145" s="442"/>
      <c r="F145" s="443">
        <f t="shared" ref="F145:F150" si="181">D145+E145</f>
        <v>1010</v>
      </c>
      <c r="G145" s="225"/>
      <c r="H145" s="256"/>
      <c r="I145" s="116">
        <f t="shared" ref="I145:I150" si="182">G145+H145</f>
        <v>0</v>
      </c>
      <c r="J145" s="256">
        <v>190</v>
      </c>
      <c r="K145" s="51"/>
      <c r="L145" s="116">
        <f t="shared" ref="L145:L150" si="183">J145+K145</f>
        <v>190</v>
      </c>
      <c r="M145" s="316"/>
      <c r="N145" s="51"/>
      <c r="O145" s="116">
        <f t="shared" ref="O145:O150" si="184">M145+N145</f>
        <v>0</v>
      </c>
      <c r="P145" s="106"/>
    </row>
    <row r="146" spans="1:16" x14ac:dyDescent="0.25">
      <c r="A146" s="38">
        <v>2352</v>
      </c>
      <c r="B146" s="53" t="s">
        <v>127</v>
      </c>
      <c r="C146" s="54">
        <f t="shared" si="98"/>
        <v>3310</v>
      </c>
      <c r="D146" s="226">
        <v>2930</v>
      </c>
      <c r="E146" s="444"/>
      <c r="F146" s="401">
        <f t="shared" si="181"/>
        <v>2930</v>
      </c>
      <c r="G146" s="226"/>
      <c r="H146" s="257"/>
      <c r="I146" s="110">
        <f t="shared" si="182"/>
        <v>0</v>
      </c>
      <c r="J146" s="257">
        <v>380</v>
      </c>
      <c r="K146" s="56"/>
      <c r="L146" s="110">
        <f t="shared" si="183"/>
        <v>380</v>
      </c>
      <c r="M146" s="317"/>
      <c r="N146" s="56"/>
      <c r="O146" s="110">
        <f t="shared" si="184"/>
        <v>0</v>
      </c>
      <c r="P146" s="107"/>
    </row>
    <row r="147" spans="1:16" ht="24" x14ac:dyDescent="0.25">
      <c r="A147" s="38">
        <v>2353</v>
      </c>
      <c r="B147" s="53" t="s">
        <v>128</v>
      </c>
      <c r="C147" s="54">
        <f t="shared" si="98"/>
        <v>758</v>
      </c>
      <c r="D147" s="226">
        <v>758</v>
      </c>
      <c r="E147" s="444"/>
      <c r="F147" s="401">
        <f t="shared" si="181"/>
        <v>758</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x14ac:dyDescent="0.25">
      <c r="A149" s="38">
        <v>2355</v>
      </c>
      <c r="B149" s="53" t="s">
        <v>130</v>
      </c>
      <c r="C149" s="54">
        <f t="shared" ref="C149:C212" si="185">F149+I149+L149+O149</f>
        <v>663</v>
      </c>
      <c r="D149" s="226">
        <v>663</v>
      </c>
      <c r="E149" s="444"/>
      <c r="F149" s="401">
        <f t="shared" si="181"/>
        <v>663</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513</v>
      </c>
      <c r="D151" s="227">
        <f>SUM(D152:D158)</f>
        <v>513</v>
      </c>
      <c r="E151" s="445">
        <f t="shared" ref="E151:F151" si="186">SUM(E152:E158)</f>
        <v>0</v>
      </c>
      <c r="F151" s="401">
        <f t="shared" si="186"/>
        <v>513</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x14ac:dyDescent="0.25">
      <c r="A152" s="37">
        <v>2361</v>
      </c>
      <c r="B152" s="53" t="s">
        <v>133</v>
      </c>
      <c r="C152" s="54">
        <f t="shared" si="185"/>
        <v>513</v>
      </c>
      <c r="D152" s="226">
        <v>513</v>
      </c>
      <c r="E152" s="444"/>
      <c r="F152" s="401">
        <f t="shared" ref="F152:F159" si="190">D152+E152</f>
        <v>513</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x14ac:dyDescent="0.25">
      <c r="A159" s="103">
        <v>2370</v>
      </c>
      <c r="B159" s="74" t="s">
        <v>140</v>
      </c>
      <c r="C159" s="80">
        <f t="shared" si="185"/>
        <v>16080</v>
      </c>
      <c r="D159" s="228">
        <v>11570</v>
      </c>
      <c r="E159" s="446"/>
      <c r="F159" s="441">
        <f t="shared" si="190"/>
        <v>11570</v>
      </c>
      <c r="G159" s="228">
        <v>4510</v>
      </c>
      <c r="H159" s="258"/>
      <c r="I159" s="105">
        <f t="shared" si="191"/>
        <v>4510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x14ac:dyDescent="0.25">
      <c r="A164" s="41">
        <v>2400</v>
      </c>
      <c r="B164" s="101" t="s">
        <v>145</v>
      </c>
      <c r="C164" s="42">
        <f t="shared" si="185"/>
        <v>93</v>
      </c>
      <c r="D164" s="230">
        <v>93</v>
      </c>
      <c r="E164" s="448"/>
      <c r="F164" s="406">
        <f t="shared" si="198"/>
        <v>93</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69327</v>
      </c>
      <c r="D194" s="222">
        <f>SUM(D195,D230,D269)</f>
        <v>63145</v>
      </c>
      <c r="E194" s="435">
        <f t="shared" ref="E194:F194" si="251">SUM(E195,E230,E269)</f>
        <v>0</v>
      </c>
      <c r="F194" s="436">
        <f t="shared" si="251"/>
        <v>63145</v>
      </c>
      <c r="G194" s="222">
        <f>SUM(G195,G230,G269)</f>
        <v>6182</v>
      </c>
      <c r="H194" s="254">
        <f t="shared" ref="H194:I194" si="252">SUM(H195,H230,H269)</f>
        <v>0</v>
      </c>
      <c r="I194" s="96">
        <f t="shared" si="252"/>
        <v>6182</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69327</v>
      </c>
      <c r="D195" s="223">
        <f>D196+D204</f>
        <v>63145</v>
      </c>
      <c r="E195" s="437">
        <f t="shared" ref="E195:F195" si="255">E196+E204</f>
        <v>0</v>
      </c>
      <c r="F195" s="438">
        <f t="shared" si="255"/>
        <v>63145</v>
      </c>
      <c r="G195" s="223">
        <f>G196+G204</f>
        <v>6182</v>
      </c>
      <c r="H195" s="255">
        <f t="shared" ref="H195:I195" si="256">H196+H204</f>
        <v>0</v>
      </c>
      <c r="I195" s="100">
        <f t="shared" si="256"/>
        <v>6182</v>
      </c>
      <c r="J195" s="255">
        <f>J196+J204</f>
        <v>0</v>
      </c>
      <c r="K195" s="99">
        <f t="shared" ref="K195:L195" si="257">K196+K204</f>
        <v>0</v>
      </c>
      <c r="L195" s="100">
        <f t="shared" si="257"/>
        <v>0</v>
      </c>
      <c r="M195" s="98">
        <f>M196+M204</f>
        <v>0</v>
      </c>
      <c r="N195" s="99">
        <f t="shared" ref="N195:O195" si="258">N196+N204</f>
        <v>0</v>
      </c>
      <c r="O195" s="100">
        <f t="shared" si="258"/>
        <v>0</v>
      </c>
      <c r="P195" s="339"/>
    </row>
    <row r="196" spans="1:16" x14ac:dyDescent="0.25">
      <c r="A196" s="41">
        <v>5100</v>
      </c>
      <c r="B196" s="101" t="s">
        <v>176</v>
      </c>
      <c r="C196" s="42">
        <f t="shared" si="185"/>
        <v>2795</v>
      </c>
      <c r="D196" s="224">
        <f>D197+D198+D201+D202+D203</f>
        <v>2795</v>
      </c>
      <c r="E196" s="439">
        <f t="shared" ref="E196:F196" si="259">E197+E198+E201+E202+E203</f>
        <v>0</v>
      </c>
      <c r="F196" s="406">
        <f t="shared" si="259"/>
        <v>2795</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x14ac:dyDescent="0.25">
      <c r="A198" s="108">
        <v>5120</v>
      </c>
      <c r="B198" s="53" t="s">
        <v>178</v>
      </c>
      <c r="C198" s="54">
        <f t="shared" si="185"/>
        <v>2795</v>
      </c>
      <c r="D198" s="227">
        <f>D199+D200</f>
        <v>2795</v>
      </c>
      <c r="E198" s="445">
        <f t="shared" ref="E198:F198" si="263">E199+E200</f>
        <v>0</v>
      </c>
      <c r="F198" s="401">
        <f t="shared" si="263"/>
        <v>2795</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x14ac:dyDescent="0.25">
      <c r="A199" s="38">
        <v>5121</v>
      </c>
      <c r="B199" s="53" t="s">
        <v>179</v>
      </c>
      <c r="C199" s="54">
        <f t="shared" si="185"/>
        <v>2795</v>
      </c>
      <c r="D199" s="226">
        <v>2795</v>
      </c>
      <c r="E199" s="444"/>
      <c r="F199" s="401">
        <f t="shared" ref="F199:F203" si="267">D199+E199</f>
        <v>2795</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66532</v>
      </c>
      <c r="D204" s="224">
        <f>D205+D215+D216+D225+D226+D227+D229</f>
        <v>60350</v>
      </c>
      <c r="E204" s="439">
        <f t="shared" ref="E204:F204" si="271">E205+E215+E216+E225+E226+E227+E229</f>
        <v>0</v>
      </c>
      <c r="F204" s="406">
        <f t="shared" si="271"/>
        <v>60350</v>
      </c>
      <c r="G204" s="224">
        <f>G205+G215+G216+G225+G226+G227+G229</f>
        <v>6182</v>
      </c>
      <c r="H204" s="102">
        <f t="shared" ref="H204:I204" si="272">H205+H215+H216+H225+H226+H227+H229</f>
        <v>0</v>
      </c>
      <c r="I204" s="113">
        <f t="shared" si="272"/>
        <v>6182</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66532</v>
      </c>
      <c r="D216" s="227">
        <f>SUM(D217:D224)</f>
        <v>60350</v>
      </c>
      <c r="E216" s="445">
        <f t="shared" ref="E216:F216" si="284">SUM(E217:E224)</f>
        <v>0</v>
      </c>
      <c r="F216" s="401">
        <f t="shared" si="284"/>
        <v>60350</v>
      </c>
      <c r="G216" s="227">
        <f>SUM(G217:G224)</f>
        <v>6182</v>
      </c>
      <c r="H216" s="117">
        <f t="shared" ref="H216:I216" si="285">SUM(H217:H224)</f>
        <v>0</v>
      </c>
      <c r="I216" s="110">
        <f t="shared" si="285"/>
        <v>6182</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x14ac:dyDescent="0.25">
      <c r="A219" s="38">
        <v>5233</v>
      </c>
      <c r="B219" s="53" t="s">
        <v>199</v>
      </c>
      <c r="C219" s="54">
        <f t="shared" si="283"/>
        <v>11532</v>
      </c>
      <c r="D219" s="226">
        <v>5350</v>
      </c>
      <c r="E219" s="444"/>
      <c r="F219" s="401">
        <f t="shared" si="288"/>
        <v>5350</v>
      </c>
      <c r="G219" s="226">
        <v>6182</v>
      </c>
      <c r="H219" s="257"/>
      <c r="I219" s="110">
        <f t="shared" si="289"/>
        <v>6182</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x14ac:dyDescent="0.25">
      <c r="A223" s="38">
        <v>5238</v>
      </c>
      <c r="B223" s="53" t="s">
        <v>203</v>
      </c>
      <c r="C223" s="54">
        <f t="shared" si="283"/>
        <v>51100</v>
      </c>
      <c r="D223" s="226">
        <v>51100</v>
      </c>
      <c r="E223" s="444"/>
      <c r="F223" s="401">
        <f t="shared" si="288"/>
        <v>51100</v>
      </c>
      <c r="G223" s="226"/>
      <c r="H223" s="257"/>
      <c r="I223" s="110">
        <f t="shared" si="289"/>
        <v>0</v>
      </c>
      <c r="J223" s="257"/>
      <c r="K223" s="56"/>
      <c r="L223" s="110">
        <f t="shared" si="290"/>
        <v>0</v>
      </c>
      <c r="M223" s="317"/>
      <c r="N223" s="56"/>
      <c r="O223" s="110">
        <f t="shared" si="291"/>
        <v>0</v>
      </c>
      <c r="P223" s="107"/>
    </row>
    <row r="224" spans="1:16" ht="24" x14ac:dyDescent="0.25">
      <c r="A224" s="38">
        <v>5239</v>
      </c>
      <c r="B224" s="53" t="s">
        <v>204</v>
      </c>
      <c r="C224" s="54">
        <f t="shared" si="283"/>
        <v>3900</v>
      </c>
      <c r="D224" s="226">
        <v>3900</v>
      </c>
      <c r="E224" s="444"/>
      <c r="F224" s="401">
        <f t="shared" si="288"/>
        <v>3900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1376629</v>
      </c>
      <c r="D286" s="236">
        <f t="shared" ref="D286:O286" si="382">SUM(D283,D269,D230,D195,D187,D173,D75,D53)</f>
        <v>570357</v>
      </c>
      <c r="E286" s="457">
        <f t="shared" si="382"/>
        <v>0</v>
      </c>
      <c r="F286" s="458">
        <f t="shared" si="382"/>
        <v>570357</v>
      </c>
      <c r="G286" s="236">
        <f t="shared" si="382"/>
        <v>777549</v>
      </c>
      <c r="H286" s="172">
        <f t="shared" si="382"/>
        <v>0</v>
      </c>
      <c r="I286" s="289">
        <f t="shared" si="382"/>
        <v>777549</v>
      </c>
      <c r="J286" s="172">
        <f t="shared" si="382"/>
        <v>28723</v>
      </c>
      <c r="K286" s="171">
        <f t="shared" si="382"/>
        <v>0</v>
      </c>
      <c r="L286" s="289">
        <f t="shared" si="382"/>
        <v>28723</v>
      </c>
      <c r="M286" s="306">
        <f t="shared" si="382"/>
        <v>0</v>
      </c>
      <c r="N286" s="171">
        <f t="shared" si="382"/>
        <v>0</v>
      </c>
      <c r="O286" s="289">
        <f t="shared" si="382"/>
        <v>0</v>
      </c>
      <c r="P286" s="344"/>
    </row>
    <row r="287" spans="1:16" s="21" customFormat="1" ht="13.5" thickTop="1" thickBot="1" x14ac:dyDescent="0.3">
      <c r="A287" s="1144" t="s">
        <v>262</v>
      </c>
      <c r="B287" s="1145"/>
      <c r="C287" s="179">
        <f t="shared" si="368"/>
        <v>-2853</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-2853</v>
      </c>
      <c r="K287" s="174">
        <f t="shared" ref="K287:L287" si="385">(K26+K43)-K51</f>
        <v>0</v>
      </c>
      <c r="L287" s="290">
        <f t="shared" si="385"/>
        <v>-2853</v>
      </c>
      <c r="M287" s="179">
        <f>M45-M51</f>
        <v>0</v>
      </c>
      <c r="N287" s="174">
        <f t="shared" ref="N287:O287" si="386">N45-N51</f>
        <v>0</v>
      </c>
      <c r="O287" s="290">
        <f t="shared" si="386"/>
        <v>0</v>
      </c>
      <c r="P287" s="181"/>
    </row>
    <row r="288" spans="1:16" s="21" customFormat="1" ht="12.75" thickTop="1" x14ac:dyDescent="0.25">
      <c r="A288" s="1134" t="s">
        <v>263</v>
      </c>
      <c r="B288" s="1135"/>
      <c r="C288" s="159">
        <f t="shared" si="368"/>
        <v>2853</v>
      </c>
      <c r="D288" s="238">
        <f t="shared" ref="D288:O288" si="387">SUM(D289,D290)-D297+D298</f>
        <v>0</v>
      </c>
      <c r="E288" s="461">
        <f t="shared" si="387"/>
        <v>0</v>
      </c>
      <c r="F288" s="462">
        <f t="shared" si="387"/>
        <v>0</v>
      </c>
      <c r="G288" s="238">
        <f t="shared" si="387"/>
        <v>0</v>
      </c>
      <c r="H288" s="267">
        <f t="shared" si="387"/>
        <v>0</v>
      </c>
      <c r="I288" s="157">
        <f t="shared" si="387"/>
        <v>0</v>
      </c>
      <c r="J288" s="267">
        <f t="shared" si="387"/>
        <v>2853</v>
      </c>
      <c r="K288" s="156">
        <f t="shared" si="387"/>
        <v>0</v>
      </c>
      <c r="L288" s="157">
        <f t="shared" si="387"/>
        <v>2853</v>
      </c>
      <c r="M288" s="159">
        <f t="shared" si="387"/>
        <v>0</v>
      </c>
      <c r="N288" s="156">
        <f t="shared" si="387"/>
        <v>0</v>
      </c>
      <c r="O288" s="157">
        <f t="shared" si="387"/>
        <v>0</v>
      </c>
      <c r="P288" s="345"/>
    </row>
    <row r="289" spans="1:16" s="21" customFormat="1" ht="12.75" thickBot="1" x14ac:dyDescent="0.3">
      <c r="A289" s="84" t="s">
        <v>264</v>
      </c>
      <c r="B289" s="84" t="s">
        <v>265</v>
      </c>
      <c r="C289" s="85">
        <f t="shared" si="368"/>
        <v>2853</v>
      </c>
      <c r="D289" s="220">
        <f t="shared" ref="D289:O289" si="388">D21-D283</f>
        <v>0</v>
      </c>
      <c r="E289" s="431">
        <f t="shared" si="388"/>
        <v>0</v>
      </c>
      <c r="F289" s="432">
        <f t="shared" si="388"/>
        <v>0</v>
      </c>
      <c r="G289" s="220">
        <f t="shared" si="388"/>
        <v>0</v>
      </c>
      <c r="H289" s="252">
        <f t="shared" si="388"/>
        <v>0</v>
      </c>
      <c r="I289" s="87">
        <f t="shared" si="388"/>
        <v>0</v>
      </c>
      <c r="J289" s="252">
        <f t="shared" si="388"/>
        <v>2853</v>
      </c>
      <c r="K289" s="86">
        <f t="shared" si="388"/>
        <v>0</v>
      </c>
      <c r="L289" s="87">
        <f t="shared" si="388"/>
        <v>2853</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04GjAWDcodzyAVrDsstk/DzNO9hGWM35IEBvMg5n2BT/qejVHXSftbN987YwdIQOjN7Dc/sY6x41xwmfBWVOng==" saltValue="qgHrluwwhz6NmOl1DrC6Ug==" spinCount="100000" sheet="1" objects="1" scenarios="1" formatCells="0" formatColumns="0" formatRows="0"/>
  <autoFilter ref="A18:P298">
    <filterColumn colId="2">
      <filters blank="1">
        <filter val="1 060"/>
        <filter val="1 093"/>
        <filter val="1 187 422"/>
        <filter val="1 200"/>
        <filter val="1 271"/>
        <filter val="1 307 302"/>
        <filter val="1 347 906"/>
        <filter val="1 376 629"/>
        <filter val="1 437"/>
        <filter val="1 569"/>
        <filter val="1 670"/>
        <filter val="10 514"/>
        <filter val="11 532"/>
        <filter val="119 880"/>
        <filter val="12 246"/>
        <filter val="14 300"/>
        <filter val="16 080"/>
        <filter val="2 393"/>
        <filter val="2 795"/>
        <filter val="2 853"/>
        <filter val="-2 853"/>
        <filter val="20 916"/>
        <filter val="21 950"/>
        <filter val="220"/>
        <filter val="226 855"/>
        <filter val="25 870"/>
        <filter val="260"/>
        <filter val="277 265"/>
        <filter val="29 278"/>
        <filter val="3 310"/>
        <filter val="3 900"/>
        <filter val="3 920"/>
        <filter val="3 991"/>
        <filter val="33 830"/>
        <filter val="35 050"/>
        <filter val="35 382"/>
        <filter val="37 795"/>
        <filter val="38"/>
        <filter val="392"/>
        <filter val="4 153"/>
        <filter val="4 356"/>
        <filter val="4 868"/>
        <filter val="414"/>
        <filter val="460"/>
        <filter val="484"/>
        <filter val="499"/>
        <filter val="5 931"/>
        <filter val="50 410"/>
        <filter val="51 100"/>
        <filter val="513"/>
        <filter val="52"/>
        <filter val="6 897"/>
        <filter val="62"/>
        <filter val="66 403"/>
        <filter val="66 532"/>
        <filter val="663"/>
        <filter val="69 327"/>
        <filter val="7 254"/>
        <filter val="72 345"/>
        <filter val="758"/>
        <filter val="795"/>
        <filter val="8 701"/>
        <filter val="835 419"/>
        <filter val="84 405"/>
        <filter val="85"/>
        <filter val="910 157"/>
        <filter val="928"/>
        <filter val="93"/>
        <filter val="96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2018.gada 14.jūnija saistošajiem noteikumiem Nr.24
(protokols Nr.9, 4.punkts)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6"/>
  <sheetViews>
    <sheetView view="pageLayout" zoomScaleNormal="100" workbookViewId="0">
      <selection activeCell="U6" sqref="U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858</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859</v>
      </c>
      <c r="D3" s="1120"/>
      <c r="E3" s="1120"/>
      <c r="F3" s="1120"/>
      <c r="G3" s="1120"/>
      <c r="H3" s="1120"/>
      <c r="I3" s="1120"/>
      <c r="J3" s="1120"/>
      <c r="K3" s="1120"/>
      <c r="L3" s="1120"/>
      <c r="M3" s="1120"/>
      <c r="N3" s="1120"/>
      <c r="O3" s="1120"/>
      <c r="P3" s="1121"/>
      <c r="Q3" s="390"/>
    </row>
    <row r="4" spans="1:17" ht="12.75" customHeight="1" x14ac:dyDescent="0.25">
      <c r="A4" s="4" t="s">
        <v>1</v>
      </c>
      <c r="B4" s="5"/>
      <c r="C4" s="1120" t="s">
        <v>860</v>
      </c>
      <c r="D4" s="1120"/>
      <c r="E4" s="1120"/>
      <c r="F4" s="1120"/>
      <c r="G4" s="1120"/>
      <c r="H4" s="1120"/>
      <c r="I4" s="1120"/>
      <c r="J4" s="1120"/>
      <c r="K4" s="1120"/>
      <c r="L4" s="1120"/>
      <c r="M4" s="1120"/>
      <c r="N4" s="1120"/>
      <c r="O4" s="1120"/>
      <c r="P4" s="1121"/>
      <c r="Q4" s="390"/>
    </row>
    <row r="5" spans="1:17" ht="12.75" customHeight="1" x14ac:dyDescent="0.25">
      <c r="A5" s="2" t="s">
        <v>2</v>
      </c>
      <c r="B5" s="3"/>
      <c r="C5" s="1122" t="s">
        <v>861</v>
      </c>
      <c r="D5" s="1122"/>
      <c r="E5" s="1122"/>
      <c r="F5" s="1122"/>
      <c r="G5" s="1122"/>
      <c r="H5" s="1122"/>
      <c r="I5" s="1122"/>
      <c r="J5" s="1122"/>
      <c r="K5" s="1122"/>
      <c r="L5" s="1122"/>
      <c r="M5" s="1122"/>
      <c r="N5" s="1122"/>
      <c r="O5" s="1122"/>
      <c r="P5" s="1123"/>
      <c r="Q5" s="390"/>
    </row>
    <row r="6" spans="1:17" ht="12.75" customHeight="1" x14ac:dyDescent="0.25">
      <c r="A6" s="2" t="s">
        <v>3</v>
      </c>
      <c r="B6" s="3"/>
      <c r="C6" s="1122" t="s">
        <v>818</v>
      </c>
      <c r="D6" s="1122"/>
      <c r="E6" s="1122"/>
      <c r="F6" s="1122"/>
      <c r="G6" s="1122"/>
      <c r="H6" s="1122"/>
      <c r="I6" s="1122"/>
      <c r="J6" s="1122"/>
      <c r="K6" s="1122"/>
      <c r="L6" s="1122"/>
      <c r="M6" s="1122"/>
      <c r="N6" s="1122"/>
      <c r="O6" s="1122"/>
      <c r="P6" s="1123"/>
      <c r="Q6" s="390"/>
    </row>
    <row r="7" spans="1:17" ht="27" customHeight="1" x14ac:dyDescent="0.25">
      <c r="A7" s="2" t="s">
        <v>4</v>
      </c>
      <c r="B7" s="3"/>
      <c r="C7" s="1120" t="s">
        <v>862</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863</v>
      </c>
      <c r="D9" s="1122"/>
      <c r="E9" s="1122"/>
      <c r="F9" s="1122"/>
      <c r="G9" s="1122"/>
      <c r="H9" s="1122"/>
      <c r="I9" s="1122"/>
      <c r="J9" s="1122"/>
      <c r="K9" s="1122"/>
      <c r="L9" s="1122"/>
      <c r="M9" s="1122"/>
      <c r="N9" s="1122"/>
      <c r="O9" s="1122"/>
      <c r="P9" s="1123"/>
      <c r="Q9" s="390"/>
    </row>
    <row r="10" spans="1:17" ht="12.75" customHeight="1" x14ac:dyDescent="0.25">
      <c r="A10" s="2"/>
      <c r="B10" s="3" t="s">
        <v>7</v>
      </c>
      <c r="C10" s="1122" t="s">
        <v>864</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t="s">
        <v>865</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734943</v>
      </c>
      <c r="D20" s="208">
        <f>SUM(D21,D24,D25,D41,D43)</f>
        <v>510883</v>
      </c>
      <c r="E20" s="394">
        <f t="shared" ref="E20:F20" si="0">SUM(E21,E24,E25,E41,E43)</f>
        <v>6203</v>
      </c>
      <c r="F20" s="395">
        <f t="shared" si="0"/>
        <v>517086</v>
      </c>
      <c r="G20" s="208">
        <f>SUM(G21,G24,G43)</f>
        <v>194831</v>
      </c>
      <c r="H20" s="242">
        <f t="shared" ref="H20:I20" si="1">SUM(H21,H24,H43)</f>
        <v>0</v>
      </c>
      <c r="I20" s="26">
        <f t="shared" si="1"/>
        <v>194831</v>
      </c>
      <c r="J20" s="242">
        <f>SUM(J21,J26,J43)</f>
        <v>23026</v>
      </c>
      <c r="K20" s="25">
        <f t="shared" ref="K20:L20" si="2">SUM(K21,K26,K43)</f>
        <v>0</v>
      </c>
      <c r="L20" s="26">
        <f t="shared" si="2"/>
        <v>23026</v>
      </c>
      <c r="M20" s="24">
        <f>SUM(M21,M45)</f>
        <v>0</v>
      </c>
      <c r="N20" s="25">
        <f t="shared" ref="N20:O20" si="3">SUM(N21,N45)</f>
        <v>0</v>
      </c>
      <c r="O20" s="26">
        <f t="shared" si="3"/>
        <v>0</v>
      </c>
      <c r="P20" s="326"/>
    </row>
    <row r="21" spans="1:16" ht="12.75" thickTop="1" x14ac:dyDescent="0.25">
      <c r="A21" s="27"/>
      <c r="B21" s="28" t="s">
        <v>20</v>
      </c>
      <c r="C21" s="29">
        <f t="shared" ref="C21:C84" si="4">F21+I21+L21+O21</f>
        <v>3373</v>
      </c>
      <c r="D21" s="209">
        <f>SUM(D22:D23)</f>
        <v>0</v>
      </c>
      <c r="E21" s="396">
        <f t="shared" ref="E21" si="5">SUM(E22:E23)</f>
        <v>0</v>
      </c>
      <c r="F21" s="397">
        <f>SUM(F22:F23)</f>
        <v>0</v>
      </c>
      <c r="G21" s="209">
        <f>SUM(G22:G23)</f>
        <v>0</v>
      </c>
      <c r="H21" s="243">
        <f t="shared" ref="H21:I21" si="6">SUM(H22:H23)</f>
        <v>0</v>
      </c>
      <c r="I21" s="31">
        <f t="shared" si="6"/>
        <v>0</v>
      </c>
      <c r="J21" s="243">
        <f>SUM(J22:J23)</f>
        <v>3373</v>
      </c>
      <c r="K21" s="30">
        <f t="shared" ref="K21:L21" si="7">SUM(K22:K23)</f>
        <v>0</v>
      </c>
      <c r="L21" s="31">
        <f t="shared" si="7"/>
        <v>3373</v>
      </c>
      <c r="M21" s="29">
        <f>SUM(M22:M23)</f>
        <v>0</v>
      </c>
      <c r="N21" s="30">
        <f t="shared" ref="N21:O21" si="8">SUM(N22:N23)</f>
        <v>0</v>
      </c>
      <c r="O21" s="31">
        <f t="shared" si="8"/>
        <v>0</v>
      </c>
      <c r="P21" s="327"/>
    </row>
    <row r="22" spans="1:16" hidden="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x14ac:dyDescent="0.25">
      <c r="A23" s="742"/>
      <c r="B23" s="743" t="s">
        <v>22</v>
      </c>
      <c r="C23" s="744">
        <f t="shared" si="4"/>
        <v>3373</v>
      </c>
      <c r="D23" s="745"/>
      <c r="E23" s="775"/>
      <c r="F23" s="779">
        <f>D23+E23</f>
        <v>0</v>
      </c>
      <c r="G23" s="745"/>
      <c r="H23" s="747"/>
      <c r="I23" s="748">
        <f>G23+H23</f>
        <v>0</v>
      </c>
      <c r="J23" s="747">
        <v>3373</v>
      </c>
      <c r="K23" s="746"/>
      <c r="L23" s="748">
        <f>J23+K23</f>
        <v>3373</v>
      </c>
      <c r="M23" s="749"/>
      <c r="N23" s="746"/>
      <c r="O23" s="748">
        <f>M23+N23</f>
        <v>0</v>
      </c>
      <c r="P23" s="750"/>
    </row>
    <row r="24" spans="1:16" s="21" customFormat="1" ht="36.75" thickBot="1" x14ac:dyDescent="0.3">
      <c r="A24" s="369">
        <v>19300</v>
      </c>
      <c r="B24" s="369" t="s">
        <v>304</v>
      </c>
      <c r="C24" s="370">
        <f>F24+I24</f>
        <v>711917</v>
      </c>
      <c r="D24" s="371">
        <v>510883</v>
      </c>
      <c r="E24" s="402">
        <v>6203</v>
      </c>
      <c r="F24" s="403">
        <f>D24+E24</f>
        <v>517086</v>
      </c>
      <c r="G24" s="371">
        <v>194831</v>
      </c>
      <c r="H24" s="374"/>
      <c r="I24" s="375">
        <f>G24+H24</f>
        <v>194831</v>
      </c>
      <c r="J24" s="376" t="s">
        <v>23</v>
      </c>
      <c r="K24" s="377" t="s">
        <v>23</v>
      </c>
      <c r="L24" s="380" t="s">
        <v>23</v>
      </c>
      <c r="M24" s="379" t="s">
        <v>23</v>
      </c>
      <c r="N24" s="377" t="s">
        <v>23</v>
      </c>
      <c r="O24" s="380" t="s">
        <v>23</v>
      </c>
      <c r="P24" s="558" t="s">
        <v>850</v>
      </c>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19520</v>
      </c>
      <c r="D26" s="213" t="s">
        <v>23</v>
      </c>
      <c r="E26" s="407" t="s">
        <v>23</v>
      </c>
      <c r="F26" s="408" t="s">
        <v>23</v>
      </c>
      <c r="G26" s="213" t="s">
        <v>23</v>
      </c>
      <c r="H26" s="246" t="s">
        <v>23</v>
      </c>
      <c r="I26" s="45" t="s">
        <v>23</v>
      </c>
      <c r="J26" s="102">
        <f>SUM(J27,J31,J33,J36)</f>
        <v>19520</v>
      </c>
      <c r="K26" s="46">
        <f t="shared" ref="K26:L26" si="9">SUM(K27,K31,K33,K36)</f>
        <v>0</v>
      </c>
      <c r="L26" s="113">
        <f t="shared" si="9"/>
        <v>19520</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idden="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idden="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19520</v>
      </c>
      <c r="D36" s="213" t="s">
        <v>23</v>
      </c>
      <c r="E36" s="407" t="s">
        <v>23</v>
      </c>
      <c r="F36" s="408" t="s">
        <v>23</v>
      </c>
      <c r="G36" s="213" t="s">
        <v>23</v>
      </c>
      <c r="H36" s="246" t="s">
        <v>23</v>
      </c>
      <c r="I36" s="45" t="s">
        <v>23</v>
      </c>
      <c r="J36" s="102">
        <f>SUM(J37:J40)</f>
        <v>19520</v>
      </c>
      <c r="K36" s="46">
        <f t="shared" ref="K36:L36" si="14">SUM(K37:K40)</f>
        <v>0</v>
      </c>
      <c r="L36" s="113">
        <f t="shared" si="14"/>
        <v>19520</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494">
        <v>21399</v>
      </c>
      <c r="B40" s="495" t="s">
        <v>36</v>
      </c>
      <c r="C40" s="496">
        <f t="shared" si="10"/>
        <v>19520</v>
      </c>
      <c r="D40" s="497" t="s">
        <v>23</v>
      </c>
      <c r="E40" s="572" t="s">
        <v>23</v>
      </c>
      <c r="F40" s="589" t="s">
        <v>23</v>
      </c>
      <c r="G40" s="497" t="s">
        <v>23</v>
      </c>
      <c r="H40" s="499" t="s">
        <v>23</v>
      </c>
      <c r="I40" s="500" t="s">
        <v>23</v>
      </c>
      <c r="J40" s="501">
        <v>19520</v>
      </c>
      <c r="K40" s="751"/>
      <c r="L40" s="780">
        <f>J40+K40</f>
        <v>19520</v>
      </c>
      <c r="M40" s="502" t="s">
        <v>23</v>
      </c>
      <c r="N40" s="498" t="s">
        <v>23</v>
      </c>
      <c r="O40" s="500" t="s">
        <v>23</v>
      </c>
      <c r="P40" s="75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x14ac:dyDescent="0.25">
      <c r="A43" s="47">
        <v>21490</v>
      </c>
      <c r="B43" s="41" t="s">
        <v>38</v>
      </c>
      <c r="C43" s="64">
        <f>F43+I43+L43</f>
        <v>133</v>
      </c>
      <c r="D43" s="70">
        <f>D44</f>
        <v>0</v>
      </c>
      <c r="E43" s="422">
        <f t="shared" ref="E43:L43" si="16">E44</f>
        <v>0</v>
      </c>
      <c r="F43" s="423">
        <f t="shared" si="16"/>
        <v>0</v>
      </c>
      <c r="G43" s="70">
        <f t="shared" si="16"/>
        <v>0</v>
      </c>
      <c r="H43" s="200">
        <f t="shared" si="16"/>
        <v>0</v>
      </c>
      <c r="I43" s="286">
        <f t="shared" si="16"/>
        <v>0</v>
      </c>
      <c r="J43" s="200">
        <f t="shared" si="16"/>
        <v>133</v>
      </c>
      <c r="K43" s="71">
        <f t="shared" si="16"/>
        <v>0</v>
      </c>
      <c r="L43" s="286">
        <f t="shared" si="16"/>
        <v>133</v>
      </c>
      <c r="M43" s="309" t="s">
        <v>23</v>
      </c>
      <c r="N43" s="44" t="s">
        <v>23</v>
      </c>
      <c r="O43" s="45" t="s">
        <v>23</v>
      </c>
      <c r="P43" s="328"/>
    </row>
    <row r="44" spans="1:16" s="21" customFormat="1" ht="24" x14ac:dyDescent="0.25">
      <c r="A44" s="38">
        <v>21499</v>
      </c>
      <c r="B44" s="53" t="s">
        <v>39</v>
      </c>
      <c r="C44" s="204">
        <f>F44+I44+L44</f>
        <v>133</v>
      </c>
      <c r="D44" s="294"/>
      <c r="E44" s="424"/>
      <c r="F44" s="425">
        <f>D44+E44</f>
        <v>0</v>
      </c>
      <c r="G44" s="294"/>
      <c r="H44" s="295"/>
      <c r="I44" s="349">
        <f>G44+H44</f>
        <v>0</v>
      </c>
      <c r="J44" s="295">
        <v>133</v>
      </c>
      <c r="K44" s="66"/>
      <c r="L44" s="349">
        <f>J44+K44</f>
        <v>133</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734943</v>
      </c>
      <c r="D50" s="220">
        <f>SUM(D51,D283)</f>
        <v>510883</v>
      </c>
      <c r="E50" s="431">
        <f t="shared" ref="E50:F50" si="19">SUM(E51,E283)</f>
        <v>6203</v>
      </c>
      <c r="F50" s="432">
        <f t="shared" si="19"/>
        <v>517086</v>
      </c>
      <c r="G50" s="220">
        <f>SUM(G51,G283)</f>
        <v>194831</v>
      </c>
      <c r="H50" s="252">
        <f t="shared" ref="H50:I50" si="20">SUM(H51,H283)</f>
        <v>0</v>
      </c>
      <c r="I50" s="87">
        <f t="shared" si="20"/>
        <v>194831</v>
      </c>
      <c r="J50" s="252">
        <f>SUM(J51,J283)</f>
        <v>23026</v>
      </c>
      <c r="K50" s="86">
        <f t="shared" ref="K50:L50" si="21">SUM(K51,K283)</f>
        <v>0</v>
      </c>
      <c r="L50" s="87">
        <f t="shared" si="21"/>
        <v>23026</v>
      </c>
      <c r="M50" s="85">
        <f>SUM(M51,M283)</f>
        <v>0</v>
      </c>
      <c r="N50" s="86">
        <f t="shared" ref="N50:O50" si="22">SUM(N51,N283)</f>
        <v>0</v>
      </c>
      <c r="O50" s="87">
        <f t="shared" si="22"/>
        <v>0</v>
      </c>
      <c r="P50" s="336"/>
    </row>
    <row r="51" spans="1:16" s="21" customFormat="1" ht="36.75" thickTop="1" x14ac:dyDescent="0.25">
      <c r="A51" s="88"/>
      <c r="B51" s="89" t="s">
        <v>45</v>
      </c>
      <c r="C51" s="90">
        <f t="shared" si="4"/>
        <v>734943</v>
      </c>
      <c r="D51" s="221">
        <f>SUM(D52,D194)</f>
        <v>510883</v>
      </c>
      <c r="E51" s="433">
        <f t="shared" ref="E51:F51" si="23">SUM(E52,E194)</f>
        <v>6203</v>
      </c>
      <c r="F51" s="434">
        <f t="shared" si="23"/>
        <v>517086</v>
      </c>
      <c r="G51" s="221">
        <f>SUM(G52,G194)</f>
        <v>194831</v>
      </c>
      <c r="H51" s="253">
        <f t="shared" ref="H51:I51" si="24">SUM(H52,H194)</f>
        <v>0</v>
      </c>
      <c r="I51" s="92">
        <f t="shared" si="24"/>
        <v>194831</v>
      </c>
      <c r="J51" s="253">
        <f>SUM(J52,J194)</f>
        <v>23026</v>
      </c>
      <c r="K51" s="91">
        <f t="shared" ref="K51:L51" si="25">SUM(K52,K194)</f>
        <v>0</v>
      </c>
      <c r="L51" s="92">
        <f t="shared" si="25"/>
        <v>23026</v>
      </c>
      <c r="M51" s="90">
        <f>SUM(M52,M194)</f>
        <v>0</v>
      </c>
      <c r="N51" s="91">
        <f t="shared" ref="N51:O51" si="26">SUM(N52,N194)</f>
        <v>0</v>
      </c>
      <c r="O51" s="92">
        <f t="shared" si="26"/>
        <v>0</v>
      </c>
      <c r="P51" s="337"/>
    </row>
    <row r="52" spans="1:16" s="21" customFormat="1" ht="24" x14ac:dyDescent="0.25">
      <c r="A52" s="93"/>
      <c r="B52" s="16" t="s">
        <v>46</v>
      </c>
      <c r="C52" s="94">
        <f t="shared" si="4"/>
        <v>725293</v>
      </c>
      <c r="D52" s="222">
        <f>SUM(D53,D75,D173,D187)</f>
        <v>505493</v>
      </c>
      <c r="E52" s="435">
        <f t="shared" ref="E52:F52" si="27">SUM(E53,E75,E173,E187)</f>
        <v>5114</v>
      </c>
      <c r="F52" s="436">
        <f t="shared" si="27"/>
        <v>510607</v>
      </c>
      <c r="G52" s="222">
        <f>SUM(G53,G75,G173,G187)</f>
        <v>192560</v>
      </c>
      <c r="H52" s="254">
        <f t="shared" ref="H52:I52" si="28">SUM(H53,H75,H173,H187)</f>
        <v>0</v>
      </c>
      <c r="I52" s="96">
        <f t="shared" si="28"/>
        <v>192560</v>
      </c>
      <c r="J52" s="254">
        <f>SUM(J53,J75,J173,J187)</f>
        <v>22126</v>
      </c>
      <c r="K52" s="95">
        <f t="shared" ref="K52:L52" si="29">SUM(K53,K75,K173,K187)</f>
        <v>0</v>
      </c>
      <c r="L52" s="96">
        <f t="shared" si="29"/>
        <v>22126</v>
      </c>
      <c r="M52" s="94">
        <f>SUM(M53,M75,M173,M187)</f>
        <v>0</v>
      </c>
      <c r="N52" s="95">
        <f t="shared" ref="N52:O52" si="30">SUM(N53,N75,N173,N187)</f>
        <v>0</v>
      </c>
      <c r="O52" s="96">
        <f t="shared" si="30"/>
        <v>0</v>
      </c>
      <c r="P52" s="338"/>
    </row>
    <row r="53" spans="1:16" s="21" customFormat="1" x14ac:dyDescent="0.25">
      <c r="A53" s="97">
        <v>1000</v>
      </c>
      <c r="B53" s="97" t="s">
        <v>47</v>
      </c>
      <c r="C53" s="98">
        <f t="shared" si="4"/>
        <v>639067</v>
      </c>
      <c r="D53" s="223">
        <f>SUM(D54,D67)</f>
        <v>447482</v>
      </c>
      <c r="E53" s="437">
        <f t="shared" ref="E53:F53" si="31">SUM(E54,E67)</f>
        <v>0</v>
      </c>
      <c r="F53" s="438">
        <f t="shared" si="31"/>
        <v>447482</v>
      </c>
      <c r="G53" s="223">
        <f>SUM(G54,G67)</f>
        <v>191585</v>
      </c>
      <c r="H53" s="255">
        <f t="shared" ref="H53:I53" si="32">SUM(H54,H67)</f>
        <v>0</v>
      </c>
      <c r="I53" s="100">
        <f t="shared" si="32"/>
        <v>191585</v>
      </c>
      <c r="J53" s="255">
        <f>SUM(J54,J67)</f>
        <v>0</v>
      </c>
      <c r="K53" s="99">
        <f t="shared" ref="K53:L53" si="33">SUM(K54,K67)</f>
        <v>0</v>
      </c>
      <c r="L53" s="100">
        <f t="shared" si="33"/>
        <v>0</v>
      </c>
      <c r="M53" s="98">
        <f>SUM(M54,M67)</f>
        <v>0</v>
      </c>
      <c r="N53" s="99">
        <f t="shared" ref="N53:O53" si="34">SUM(N54,N67)</f>
        <v>0</v>
      </c>
      <c r="O53" s="100">
        <f t="shared" si="34"/>
        <v>0</v>
      </c>
      <c r="P53" s="339"/>
    </row>
    <row r="54" spans="1:16" x14ac:dyDescent="0.25">
      <c r="A54" s="41">
        <v>1100</v>
      </c>
      <c r="B54" s="101" t="s">
        <v>48</v>
      </c>
      <c r="C54" s="42">
        <f t="shared" si="4"/>
        <v>478812</v>
      </c>
      <c r="D54" s="224">
        <f>SUM(D55,D58,D66)</f>
        <v>325860</v>
      </c>
      <c r="E54" s="439">
        <f t="shared" ref="E54:F54" si="35">SUM(E55,E58,E66)</f>
        <v>-250</v>
      </c>
      <c r="F54" s="406">
        <f t="shared" si="35"/>
        <v>325610</v>
      </c>
      <c r="G54" s="224">
        <f>SUM(G55,G58,G66)</f>
        <v>153202</v>
      </c>
      <c r="H54" s="102">
        <f t="shared" ref="H54:I54" si="36">SUM(H55,H58,H66)</f>
        <v>0</v>
      </c>
      <c r="I54" s="113">
        <f t="shared" si="36"/>
        <v>153202</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x14ac:dyDescent="0.25">
      <c r="A55" s="103">
        <v>1110</v>
      </c>
      <c r="B55" s="74" t="s">
        <v>49</v>
      </c>
      <c r="C55" s="80">
        <f t="shared" si="4"/>
        <v>431928</v>
      </c>
      <c r="D55" s="128">
        <f>SUM(D56:D57)</f>
        <v>285362</v>
      </c>
      <c r="E55" s="440">
        <f t="shared" ref="E55:F55" si="39">SUM(E56:E57)</f>
        <v>-250</v>
      </c>
      <c r="F55" s="441">
        <f t="shared" si="39"/>
        <v>285112</v>
      </c>
      <c r="G55" s="128">
        <f>SUM(G56:G57)</f>
        <v>146816</v>
      </c>
      <c r="H55" s="203">
        <f t="shared" ref="H55:I55" si="40">SUM(H56:H57)</f>
        <v>0</v>
      </c>
      <c r="I55" s="105">
        <f t="shared" si="40"/>
        <v>146816</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s="367" customFormat="1" ht="24" x14ac:dyDescent="0.25">
      <c r="A57" s="465">
        <v>1119</v>
      </c>
      <c r="B57" s="528" t="s">
        <v>51</v>
      </c>
      <c r="C57" s="551">
        <f t="shared" si="4"/>
        <v>431928</v>
      </c>
      <c r="D57" s="552">
        <v>285362</v>
      </c>
      <c r="E57" s="601">
        <v>-250</v>
      </c>
      <c r="F57" s="585">
        <f t="shared" si="43"/>
        <v>285112</v>
      </c>
      <c r="G57" s="552">
        <v>146816</v>
      </c>
      <c r="H57" s="554"/>
      <c r="I57" s="555">
        <f t="shared" si="44"/>
        <v>146816</v>
      </c>
      <c r="J57" s="554"/>
      <c r="K57" s="553"/>
      <c r="L57" s="555">
        <f t="shared" si="45"/>
        <v>0</v>
      </c>
      <c r="M57" s="556"/>
      <c r="N57" s="553"/>
      <c r="O57" s="555">
        <f>M57+N57</f>
        <v>0</v>
      </c>
      <c r="P57" s="472"/>
    </row>
    <row r="58" spans="1:16" x14ac:dyDescent="0.25">
      <c r="A58" s="108">
        <v>1140</v>
      </c>
      <c r="B58" s="53" t="s">
        <v>295</v>
      </c>
      <c r="C58" s="54">
        <f t="shared" si="4"/>
        <v>44746</v>
      </c>
      <c r="D58" s="227">
        <f>SUM(D59:D65)</f>
        <v>38360</v>
      </c>
      <c r="E58" s="445">
        <f t="shared" ref="E58:F58" si="46">SUM(E59:E65)</f>
        <v>0</v>
      </c>
      <c r="F58" s="401">
        <f t="shared" si="46"/>
        <v>38360</v>
      </c>
      <c r="G58" s="227">
        <f>SUM(G59:G65)</f>
        <v>6386</v>
      </c>
      <c r="H58" s="117">
        <f t="shared" ref="H58:I58" si="47">SUM(H59:H65)</f>
        <v>0</v>
      </c>
      <c r="I58" s="110">
        <f t="shared" si="47"/>
        <v>6386</v>
      </c>
      <c r="J58" s="117">
        <f>SUM(J59:J65)</f>
        <v>0</v>
      </c>
      <c r="K58" s="109">
        <f t="shared" ref="K58:L58" si="48">SUM(K59:K65)</f>
        <v>0</v>
      </c>
      <c r="L58" s="110">
        <f t="shared" si="48"/>
        <v>0</v>
      </c>
      <c r="M58" s="54">
        <f>SUM(M59:M65)</f>
        <v>0</v>
      </c>
      <c r="N58" s="109">
        <f t="shared" ref="N58:O58" si="49">SUM(N59:N65)</f>
        <v>0</v>
      </c>
      <c r="O58" s="110">
        <f t="shared" si="49"/>
        <v>0</v>
      </c>
      <c r="P58" s="107"/>
    </row>
    <row r="59" spans="1:16" x14ac:dyDescent="0.25">
      <c r="A59" s="38">
        <v>1141</v>
      </c>
      <c r="B59" s="53" t="s">
        <v>52</v>
      </c>
      <c r="C59" s="54">
        <f t="shared" si="4"/>
        <v>4153</v>
      </c>
      <c r="D59" s="226">
        <v>4153</v>
      </c>
      <c r="E59" s="444"/>
      <c r="F59" s="401">
        <f t="shared" ref="F59:F66" si="50">D59+E59</f>
        <v>4153</v>
      </c>
      <c r="G59" s="226"/>
      <c r="H59" s="257"/>
      <c r="I59" s="110">
        <f t="shared" ref="I59:I66" si="51">G59+H59</f>
        <v>0</v>
      </c>
      <c r="J59" s="257"/>
      <c r="K59" s="56"/>
      <c r="L59" s="110">
        <f t="shared" ref="L59:L66" si="52">J59+K59</f>
        <v>0</v>
      </c>
      <c r="M59" s="317"/>
      <c r="N59" s="56"/>
      <c r="O59" s="110">
        <f t="shared" ref="O59:O66" si="53">M59+N59</f>
        <v>0</v>
      </c>
      <c r="P59" s="107"/>
    </row>
    <row r="60" spans="1:16" ht="24.75" customHeight="1" x14ac:dyDescent="0.25">
      <c r="A60" s="38">
        <v>1142</v>
      </c>
      <c r="B60" s="53" t="s">
        <v>53</v>
      </c>
      <c r="C60" s="54">
        <f t="shared" si="4"/>
        <v>1093</v>
      </c>
      <c r="D60" s="226">
        <v>1093</v>
      </c>
      <c r="E60" s="444"/>
      <c r="F60" s="401">
        <f t="shared" si="50"/>
        <v>1093</v>
      </c>
      <c r="G60" s="226"/>
      <c r="H60" s="257"/>
      <c r="I60" s="110">
        <f t="shared" si="51"/>
        <v>0</v>
      </c>
      <c r="J60" s="257"/>
      <c r="K60" s="56"/>
      <c r="L60" s="110">
        <f>J60+K60</f>
        <v>0</v>
      </c>
      <c r="M60" s="317"/>
      <c r="N60" s="56"/>
      <c r="O60" s="110">
        <f t="shared" si="53"/>
        <v>0</v>
      </c>
      <c r="P60" s="107"/>
    </row>
    <row r="61" spans="1:16" ht="24" x14ac:dyDescent="0.25">
      <c r="A61" s="38">
        <v>1145</v>
      </c>
      <c r="B61" s="53" t="s">
        <v>54</v>
      </c>
      <c r="C61" s="54">
        <f t="shared" si="4"/>
        <v>4470</v>
      </c>
      <c r="D61" s="226">
        <v>2550</v>
      </c>
      <c r="E61" s="444"/>
      <c r="F61" s="401">
        <f t="shared" si="50"/>
        <v>2550</v>
      </c>
      <c r="G61" s="226">
        <v>1920</v>
      </c>
      <c r="H61" s="257"/>
      <c r="I61" s="110">
        <f t="shared" si="51"/>
        <v>1920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x14ac:dyDescent="0.25">
      <c r="A63" s="38">
        <v>1147</v>
      </c>
      <c r="B63" s="53" t="s">
        <v>56</v>
      </c>
      <c r="C63" s="54">
        <f t="shared" si="4"/>
        <v>3743</v>
      </c>
      <c r="D63" s="226">
        <v>3743</v>
      </c>
      <c r="E63" s="444"/>
      <c r="F63" s="401">
        <f t="shared" si="50"/>
        <v>3743</v>
      </c>
      <c r="G63" s="226"/>
      <c r="H63" s="257"/>
      <c r="I63" s="110">
        <f t="shared" si="51"/>
        <v>0</v>
      </c>
      <c r="J63" s="257"/>
      <c r="K63" s="56"/>
      <c r="L63" s="110">
        <f t="shared" si="52"/>
        <v>0</v>
      </c>
      <c r="M63" s="317"/>
      <c r="N63" s="56"/>
      <c r="O63" s="110">
        <f t="shared" si="53"/>
        <v>0</v>
      </c>
      <c r="P63" s="107"/>
    </row>
    <row r="64" spans="1:16" x14ac:dyDescent="0.25">
      <c r="A64" s="38">
        <v>1148</v>
      </c>
      <c r="B64" s="53" t="s">
        <v>57</v>
      </c>
      <c r="C64" s="54">
        <f t="shared" si="4"/>
        <v>25390</v>
      </c>
      <c r="D64" s="226">
        <v>25390</v>
      </c>
      <c r="E64" s="444"/>
      <c r="F64" s="401">
        <f t="shared" si="50"/>
        <v>25390</v>
      </c>
      <c r="G64" s="226"/>
      <c r="H64" s="257"/>
      <c r="I64" s="110">
        <f t="shared" si="51"/>
        <v>0</v>
      </c>
      <c r="J64" s="257"/>
      <c r="K64" s="56"/>
      <c r="L64" s="110">
        <f t="shared" si="52"/>
        <v>0</v>
      </c>
      <c r="M64" s="317"/>
      <c r="N64" s="56"/>
      <c r="O64" s="110">
        <f t="shared" si="53"/>
        <v>0</v>
      </c>
      <c r="P64" s="107"/>
    </row>
    <row r="65" spans="1:16" s="367" customFormat="1" ht="36" x14ac:dyDescent="0.25">
      <c r="A65" s="465">
        <v>1149</v>
      </c>
      <c r="B65" s="528" t="s">
        <v>58</v>
      </c>
      <c r="C65" s="551">
        <f>F65+I65+L65+O65</f>
        <v>5897</v>
      </c>
      <c r="D65" s="552">
        <v>1431</v>
      </c>
      <c r="E65" s="601"/>
      <c r="F65" s="585">
        <f t="shared" si="50"/>
        <v>1431</v>
      </c>
      <c r="G65" s="552">
        <v>4466</v>
      </c>
      <c r="H65" s="554"/>
      <c r="I65" s="555">
        <f t="shared" si="51"/>
        <v>4466</v>
      </c>
      <c r="J65" s="554"/>
      <c r="K65" s="553"/>
      <c r="L65" s="555">
        <f t="shared" si="52"/>
        <v>0</v>
      </c>
      <c r="M65" s="556"/>
      <c r="N65" s="553"/>
      <c r="O65" s="555">
        <f t="shared" si="53"/>
        <v>0</v>
      </c>
      <c r="P65" s="557"/>
    </row>
    <row r="66" spans="1:16" ht="36" x14ac:dyDescent="0.25">
      <c r="A66" s="753">
        <v>1150</v>
      </c>
      <c r="B66" s="754" t="s">
        <v>59</v>
      </c>
      <c r="C66" s="755">
        <f>F66+I66+L66+O66</f>
        <v>2138</v>
      </c>
      <c r="D66" s="756">
        <v>2138</v>
      </c>
      <c r="E66" s="776"/>
      <c r="F66" s="781">
        <f t="shared" si="50"/>
        <v>2138</v>
      </c>
      <c r="G66" s="756"/>
      <c r="H66" s="758"/>
      <c r="I66" s="759">
        <f t="shared" si="51"/>
        <v>0</v>
      </c>
      <c r="J66" s="758"/>
      <c r="K66" s="757"/>
      <c r="L66" s="759">
        <f t="shared" si="52"/>
        <v>0</v>
      </c>
      <c r="M66" s="760"/>
      <c r="N66" s="757"/>
      <c r="O66" s="759">
        <f t="shared" si="53"/>
        <v>0</v>
      </c>
      <c r="P66" s="761"/>
    </row>
    <row r="67" spans="1:16" ht="24" x14ac:dyDescent="0.25">
      <c r="A67" s="482">
        <v>1200</v>
      </c>
      <c r="B67" s="762" t="s">
        <v>296</v>
      </c>
      <c r="C67" s="483">
        <f t="shared" si="4"/>
        <v>160255</v>
      </c>
      <c r="D67" s="763">
        <f>SUM(D68:D69)</f>
        <v>121622</v>
      </c>
      <c r="E67" s="777">
        <f t="shared" ref="E67:F67" si="54">SUM(E68:E69)</f>
        <v>250</v>
      </c>
      <c r="F67" s="782">
        <f t="shared" si="54"/>
        <v>121872</v>
      </c>
      <c r="G67" s="763">
        <f>SUM(G68:G69)</f>
        <v>38383</v>
      </c>
      <c r="H67" s="765">
        <f t="shared" ref="H67:I67" si="55">SUM(H68:H69)</f>
        <v>0</v>
      </c>
      <c r="I67" s="766">
        <f t="shared" si="55"/>
        <v>38383</v>
      </c>
      <c r="J67" s="765">
        <f>SUM(J68:J69)</f>
        <v>0</v>
      </c>
      <c r="K67" s="764">
        <f t="shared" ref="K67:L67" si="56">SUM(K68:K69)</f>
        <v>0</v>
      </c>
      <c r="L67" s="766">
        <f t="shared" si="56"/>
        <v>0</v>
      </c>
      <c r="M67" s="483">
        <f>SUM(M68:M69)</f>
        <v>0</v>
      </c>
      <c r="N67" s="764">
        <f t="shared" ref="N67:O67" si="57">SUM(N68:N69)</f>
        <v>0</v>
      </c>
      <c r="O67" s="766">
        <f t="shared" si="57"/>
        <v>0</v>
      </c>
      <c r="P67" s="767"/>
    </row>
    <row r="68" spans="1:16" ht="24" x14ac:dyDescent="0.25">
      <c r="A68" s="540">
        <v>1210</v>
      </c>
      <c r="B68" s="541" t="s">
        <v>60</v>
      </c>
      <c r="C68" s="542">
        <f t="shared" si="4"/>
        <v>121303</v>
      </c>
      <c r="D68" s="543">
        <v>84110</v>
      </c>
      <c r="E68" s="581"/>
      <c r="F68" s="594">
        <f>D68+E68</f>
        <v>84110</v>
      </c>
      <c r="G68" s="543">
        <v>37193</v>
      </c>
      <c r="H68" s="545"/>
      <c r="I68" s="546">
        <f>G68+H68</f>
        <v>37193</v>
      </c>
      <c r="J68" s="545"/>
      <c r="K68" s="544"/>
      <c r="L68" s="546">
        <f>J68+K68</f>
        <v>0</v>
      </c>
      <c r="M68" s="547"/>
      <c r="N68" s="544"/>
      <c r="O68" s="546">
        <f>M68+N68</f>
        <v>0</v>
      </c>
      <c r="P68" s="493"/>
    </row>
    <row r="69" spans="1:16" ht="24" x14ac:dyDescent="0.25">
      <c r="A69" s="768">
        <v>1220</v>
      </c>
      <c r="B69" s="528" t="s">
        <v>61</v>
      </c>
      <c r="C69" s="551">
        <f t="shared" si="4"/>
        <v>38952</v>
      </c>
      <c r="D69" s="769">
        <f>SUM(D70:D74)</f>
        <v>37512</v>
      </c>
      <c r="E69" s="778">
        <f t="shared" ref="E69:F69" si="58">SUM(E70:E74)</f>
        <v>250</v>
      </c>
      <c r="F69" s="585">
        <f t="shared" si="58"/>
        <v>37762</v>
      </c>
      <c r="G69" s="769">
        <f>SUM(G70:G74)</f>
        <v>1190</v>
      </c>
      <c r="H69" s="771">
        <f t="shared" ref="H69:I69" si="59">SUM(H70:H74)</f>
        <v>0</v>
      </c>
      <c r="I69" s="555">
        <f t="shared" si="59"/>
        <v>1190</v>
      </c>
      <c r="J69" s="771">
        <f>SUM(J70:J74)</f>
        <v>0</v>
      </c>
      <c r="K69" s="770">
        <f t="shared" ref="K69:L69" si="60">SUM(K70:K74)</f>
        <v>0</v>
      </c>
      <c r="L69" s="555">
        <f t="shared" si="60"/>
        <v>0</v>
      </c>
      <c r="M69" s="551">
        <f>SUM(M70:M74)</f>
        <v>0</v>
      </c>
      <c r="N69" s="770">
        <f t="shared" ref="N69:O69" si="61">SUM(N70:N74)</f>
        <v>0</v>
      </c>
      <c r="O69" s="555">
        <f t="shared" si="61"/>
        <v>0</v>
      </c>
      <c r="P69" s="772"/>
    </row>
    <row r="70" spans="1:16" s="367" customFormat="1" ht="48" x14ac:dyDescent="0.25">
      <c r="A70" s="465">
        <v>1221</v>
      </c>
      <c r="B70" s="528" t="s">
        <v>297</v>
      </c>
      <c r="C70" s="551">
        <f t="shared" si="4"/>
        <v>24482</v>
      </c>
      <c r="D70" s="552">
        <v>23292</v>
      </c>
      <c r="E70" s="601"/>
      <c r="F70" s="585">
        <f t="shared" ref="F70:F74" si="62">D70+E70</f>
        <v>23292</v>
      </c>
      <c r="G70" s="552">
        <v>1190</v>
      </c>
      <c r="H70" s="554"/>
      <c r="I70" s="555">
        <f t="shared" ref="I70:I74" si="63">G70+H70</f>
        <v>1190</v>
      </c>
      <c r="J70" s="554"/>
      <c r="K70" s="553"/>
      <c r="L70" s="555">
        <f t="shared" ref="L70:L74" si="64">J70+K70</f>
        <v>0</v>
      </c>
      <c r="M70" s="556"/>
      <c r="N70" s="553"/>
      <c r="O70" s="555">
        <f t="shared" ref="O70:O74" si="65">M70+N70</f>
        <v>0</v>
      </c>
      <c r="P70" s="773"/>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x14ac:dyDescent="0.25">
      <c r="A73" s="38">
        <v>1227</v>
      </c>
      <c r="B73" s="53" t="s">
        <v>64</v>
      </c>
      <c r="C73" s="54">
        <f t="shared" si="4"/>
        <v>13660</v>
      </c>
      <c r="D73" s="226">
        <v>13660</v>
      </c>
      <c r="E73" s="444"/>
      <c r="F73" s="401">
        <f t="shared" si="62"/>
        <v>13660</v>
      </c>
      <c r="G73" s="226"/>
      <c r="H73" s="257"/>
      <c r="I73" s="110">
        <f t="shared" si="63"/>
        <v>0</v>
      </c>
      <c r="J73" s="257"/>
      <c r="K73" s="56"/>
      <c r="L73" s="110">
        <f t="shared" si="64"/>
        <v>0</v>
      </c>
      <c r="M73" s="317"/>
      <c r="N73" s="56"/>
      <c r="O73" s="110">
        <f t="shared" si="65"/>
        <v>0</v>
      </c>
      <c r="P73" s="107"/>
    </row>
    <row r="74" spans="1:16" ht="48" x14ac:dyDescent="0.25">
      <c r="A74" s="38">
        <v>1228</v>
      </c>
      <c r="B74" s="53" t="s">
        <v>298</v>
      </c>
      <c r="C74" s="54">
        <f t="shared" si="4"/>
        <v>810</v>
      </c>
      <c r="D74" s="226">
        <v>560</v>
      </c>
      <c r="E74" s="444">
        <v>250</v>
      </c>
      <c r="F74" s="401">
        <f t="shared" si="62"/>
        <v>810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86226</v>
      </c>
      <c r="D75" s="223">
        <f>SUM(D76,D83,D130,D164,D165,D172)</f>
        <v>58011</v>
      </c>
      <c r="E75" s="437">
        <f t="shared" ref="E75:F75" si="66">SUM(E76,E83,E130,E164,E165,E172)</f>
        <v>5114</v>
      </c>
      <c r="F75" s="438">
        <f t="shared" si="66"/>
        <v>63125</v>
      </c>
      <c r="G75" s="223">
        <f>SUM(G76,G83,G130,G164,G165,G172)</f>
        <v>975</v>
      </c>
      <c r="H75" s="255">
        <f t="shared" ref="H75:I75" si="67">SUM(H76,H83,H130,H164,H165,H172)</f>
        <v>0</v>
      </c>
      <c r="I75" s="100">
        <f t="shared" si="67"/>
        <v>975</v>
      </c>
      <c r="J75" s="255">
        <f>SUM(J76,J83,J130,J164,J165,J172)</f>
        <v>22126</v>
      </c>
      <c r="K75" s="99">
        <f t="shared" ref="K75:L75" si="68">SUM(K76,K83,K130,K164,K165,K172)</f>
        <v>0</v>
      </c>
      <c r="L75" s="100">
        <f t="shared" si="68"/>
        <v>22126</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44073</v>
      </c>
      <c r="D83" s="224">
        <f>SUM(D84,D89,D95,D103,D112,D116,D122,D128)</f>
        <v>43667</v>
      </c>
      <c r="E83" s="439">
        <f t="shared" ref="E83:F83" si="90">SUM(E84,E89,E95,E103,E112,E116,E122,E128)</f>
        <v>0</v>
      </c>
      <c r="F83" s="406">
        <f t="shared" si="90"/>
        <v>43667</v>
      </c>
      <c r="G83" s="224">
        <f>SUM(G84,G89,G95,G103,G112,G116,G122,G128)</f>
        <v>0</v>
      </c>
      <c r="H83" s="102">
        <f t="shared" ref="H83:I83" si="91">SUM(H84,H89,H95,H103,H112,H116,H122,H128)</f>
        <v>0</v>
      </c>
      <c r="I83" s="113">
        <f t="shared" si="91"/>
        <v>0</v>
      </c>
      <c r="J83" s="102">
        <f>SUM(J84,J89,J95,J103,J112,J116,J122,J128)</f>
        <v>406</v>
      </c>
      <c r="K83" s="46">
        <f t="shared" ref="K83:L83" si="92">SUM(K84,K89,K95,K103,K112,K116,K122,K128)</f>
        <v>0</v>
      </c>
      <c r="L83" s="113">
        <f t="shared" si="92"/>
        <v>406</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1124</v>
      </c>
      <c r="D84" s="128">
        <f>SUM(D85:D88)</f>
        <v>991</v>
      </c>
      <c r="E84" s="440">
        <f t="shared" ref="E84:F84" si="94">SUM(E85:E88)</f>
        <v>0</v>
      </c>
      <c r="F84" s="441">
        <f t="shared" si="94"/>
        <v>991</v>
      </c>
      <c r="G84" s="128">
        <f>SUM(G85:G88)</f>
        <v>0</v>
      </c>
      <c r="H84" s="203">
        <f t="shared" ref="H84:I84" si="95">SUM(H85:H88)</f>
        <v>0</v>
      </c>
      <c r="I84" s="105">
        <f t="shared" si="95"/>
        <v>0</v>
      </c>
      <c r="J84" s="203">
        <f>SUM(J85:J88)</f>
        <v>133</v>
      </c>
      <c r="K84" s="104">
        <f t="shared" ref="K84:L84" si="96">SUM(K85:K88)</f>
        <v>0</v>
      </c>
      <c r="L84" s="105">
        <f t="shared" si="96"/>
        <v>133</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x14ac:dyDescent="0.25">
      <c r="A86" s="38">
        <v>2212</v>
      </c>
      <c r="B86" s="53" t="s">
        <v>74</v>
      </c>
      <c r="C86" s="54">
        <f t="shared" si="98"/>
        <v>823</v>
      </c>
      <c r="D86" s="226">
        <v>823</v>
      </c>
      <c r="E86" s="444"/>
      <c r="F86" s="401">
        <f t="shared" si="99"/>
        <v>823</v>
      </c>
      <c r="G86" s="226"/>
      <c r="H86" s="257"/>
      <c r="I86" s="110">
        <f t="shared" si="100"/>
        <v>0</v>
      </c>
      <c r="J86" s="257"/>
      <c r="K86" s="56"/>
      <c r="L86" s="110">
        <f t="shared" si="101"/>
        <v>0</v>
      </c>
      <c r="M86" s="317"/>
      <c r="N86" s="56"/>
      <c r="O86" s="110">
        <f t="shared" si="102"/>
        <v>0</v>
      </c>
      <c r="P86" s="107"/>
    </row>
    <row r="87" spans="1:16" ht="24" x14ac:dyDescent="0.25">
      <c r="A87" s="38">
        <v>2214</v>
      </c>
      <c r="B87" s="53" t="s">
        <v>75</v>
      </c>
      <c r="C87" s="54">
        <f t="shared" si="98"/>
        <v>253</v>
      </c>
      <c r="D87" s="226">
        <v>120</v>
      </c>
      <c r="E87" s="444"/>
      <c r="F87" s="401">
        <f t="shared" si="99"/>
        <v>120</v>
      </c>
      <c r="G87" s="226"/>
      <c r="H87" s="257"/>
      <c r="I87" s="110">
        <f t="shared" si="100"/>
        <v>0</v>
      </c>
      <c r="J87" s="257">
        <v>133</v>
      </c>
      <c r="K87" s="56"/>
      <c r="L87" s="110">
        <f t="shared" si="101"/>
        <v>133</v>
      </c>
      <c r="M87" s="317"/>
      <c r="N87" s="56"/>
      <c r="O87" s="110">
        <f t="shared" si="102"/>
        <v>0</v>
      </c>
      <c r="P87" s="107"/>
    </row>
    <row r="88" spans="1:16" x14ac:dyDescent="0.25">
      <c r="A88" s="38">
        <v>2219</v>
      </c>
      <c r="B88" s="53" t="s">
        <v>76</v>
      </c>
      <c r="C88" s="54">
        <f t="shared" si="98"/>
        <v>48</v>
      </c>
      <c r="D88" s="226">
        <v>48</v>
      </c>
      <c r="E88" s="444"/>
      <c r="F88" s="401">
        <f t="shared" si="99"/>
        <v>48</v>
      </c>
      <c r="G88" s="226"/>
      <c r="H88" s="257"/>
      <c r="I88" s="110">
        <f t="shared" si="100"/>
        <v>0</v>
      </c>
      <c r="J88" s="257"/>
      <c r="K88" s="56"/>
      <c r="L88" s="110">
        <f t="shared" si="101"/>
        <v>0</v>
      </c>
      <c r="M88" s="317"/>
      <c r="N88" s="56"/>
      <c r="O88" s="110">
        <f t="shared" si="102"/>
        <v>0</v>
      </c>
      <c r="P88" s="107"/>
    </row>
    <row r="89" spans="1:16" ht="24" x14ac:dyDescent="0.25">
      <c r="A89" s="108">
        <v>2220</v>
      </c>
      <c r="B89" s="53" t="s">
        <v>77</v>
      </c>
      <c r="C89" s="54">
        <f t="shared" si="98"/>
        <v>31310</v>
      </c>
      <c r="D89" s="227">
        <f>SUM(D90:D94)</f>
        <v>31310</v>
      </c>
      <c r="E89" s="445">
        <f t="shared" ref="E89:F89" si="103">SUM(E90:E94)</f>
        <v>0</v>
      </c>
      <c r="F89" s="401">
        <f t="shared" si="103"/>
        <v>31310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x14ac:dyDescent="0.25">
      <c r="A90" s="38">
        <v>2221</v>
      </c>
      <c r="B90" s="53" t="s">
        <v>289</v>
      </c>
      <c r="C90" s="54">
        <f t="shared" si="98"/>
        <v>19418</v>
      </c>
      <c r="D90" s="226">
        <v>19418</v>
      </c>
      <c r="E90" s="444"/>
      <c r="F90" s="401">
        <f t="shared" ref="F90:F94" si="107">D90+E90</f>
        <v>19418</v>
      </c>
      <c r="G90" s="226"/>
      <c r="H90" s="257"/>
      <c r="I90" s="110">
        <f t="shared" ref="I90:I94" si="108">G90+H90</f>
        <v>0</v>
      </c>
      <c r="J90" s="257"/>
      <c r="K90" s="56"/>
      <c r="L90" s="110">
        <f t="shared" ref="L90:L94" si="109">J90+K90</f>
        <v>0</v>
      </c>
      <c r="M90" s="317"/>
      <c r="N90" s="56"/>
      <c r="O90" s="110">
        <f t="shared" ref="O90:O94" si="110">M90+N90</f>
        <v>0</v>
      </c>
      <c r="P90" s="107"/>
    </row>
    <row r="91" spans="1:16" x14ac:dyDescent="0.25">
      <c r="A91" s="38">
        <v>2222</v>
      </c>
      <c r="B91" s="53" t="s">
        <v>78</v>
      </c>
      <c r="C91" s="54">
        <f t="shared" si="98"/>
        <v>3784</v>
      </c>
      <c r="D91" s="226">
        <v>3784</v>
      </c>
      <c r="E91" s="444"/>
      <c r="F91" s="401">
        <f t="shared" si="107"/>
        <v>3784</v>
      </c>
      <c r="G91" s="226"/>
      <c r="H91" s="257"/>
      <c r="I91" s="110">
        <f t="shared" si="108"/>
        <v>0</v>
      </c>
      <c r="J91" s="257"/>
      <c r="K91" s="56"/>
      <c r="L91" s="110">
        <f t="shared" si="109"/>
        <v>0</v>
      </c>
      <c r="M91" s="317"/>
      <c r="N91" s="56"/>
      <c r="O91" s="110">
        <f t="shared" si="110"/>
        <v>0</v>
      </c>
      <c r="P91" s="107"/>
    </row>
    <row r="92" spans="1:16" x14ac:dyDescent="0.25">
      <c r="A92" s="38">
        <v>2223</v>
      </c>
      <c r="B92" s="53" t="s">
        <v>79</v>
      </c>
      <c r="C92" s="54">
        <f t="shared" si="98"/>
        <v>6880</v>
      </c>
      <c r="D92" s="226">
        <v>6880</v>
      </c>
      <c r="E92" s="444"/>
      <c r="F92" s="401">
        <f t="shared" si="107"/>
        <v>6880</v>
      </c>
      <c r="G92" s="226"/>
      <c r="H92" s="257"/>
      <c r="I92" s="110">
        <f t="shared" si="108"/>
        <v>0</v>
      </c>
      <c r="J92" s="257"/>
      <c r="K92" s="56"/>
      <c r="L92" s="110">
        <f t="shared" si="109"/>
        <v>0</v>
      </c>
      <c r="M92" s="317"/>
      <c r="N92" s="56"/>
      <c r="O92" s="110">
        <f t="shared" si="110"/>
        <v>0</v>
      </c>
      <c r="P92" s="107"/>
    </row>
    <row r="93" spans="1:16" ht="48" x14ac:dyDescent="0.25">
      <c r="A93" s="38">
        <v>2224</v>
      </c>
      <c r="B93" s="53" t="s">
        <v>299</v>
      </c>
      <c r="C93" s="54">
        <f t="shared" si="98"/>
        <v>1228</v>
      </c>
      <c r="D93" s="226">
        <v>1228</v>
      </c>
      <c r="E93" s="444"/>
      <c r="F93" s="401">
        <f t="shared" si="107"/>
        <v>1228</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x14ac:dyDescent="0.25">
      <c r="A95" s="108">
        <v>2230</v>
      </c>
      <c r="B95" s="53" t="s">
        <v>81</v>
      </c>
      <c r="C95" s="54">
        <f t="shared" si="98"/>
        <v>1668</v>
      </c>
      <c r="D95" s="227">
        <f>SUM(D96:D102)</f>
        <v>1668</v>
      </c>
      <c r="E95" s="445">
        <f t="shared" ref="E95:F95" si="111">SUM(E96:E102)</f>
        <v>0</v>
      </c>
      <c r="F95" s="401">
        <f t="shared" si="111"/>
        <v>1668</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x14ac:dyDescent="0.25">
      <c r="A102" s="38">
        <v>2239</v>
      </c>
      <c r="B102" s="53" t="s">
        <v>88</v>
      </c>
      <c r="C102" s="54">
        <f t="shared" si="98"/>
        <v>1668</v>
      </c>
      <c r="D102" s="226">
        <v>1668</v>
      </c>
      <c r="E102" s="444"/>
      <c r="F102" s="401">
        <f t="shared" si="115"/>
        <v>1668</v>
      </c>
      <c r="G102" s="226"/>
      <c r="H102" s="257"/>
      <c r="I102" s="110">
        <f t="shared" si="116"/>
        <v>0</v>
      </c>
      <c r="J102" s="257"/>
      <c r="K102" s="56"/>
      <c r="L102" s="110">
        <f t="shared" si="117"/>
        <v>0</v>
      </c>
      <c r="M102" s="317"/>
      <c r="N102" s="56"/>
      <c r="O102" s="110">
        <f t="shared" si="118"/>
        <v>0</v>
      </c>
      <c r="P102" s="107"/>
    </row>
    <row r="103" spans="1:16" ht="36" x14ac:dyDescent="0.25">
      <c r="A103" s="108">
        <v>2240</v>
      </c>
      <c r="B103" s="53" t="s">
        <v>89</v>
      </c>
      <c r="C103" s="54">
        <f t="shared" si="98"/>
        <v>8602</v>
      </c>
      <c r="D103" s="227">
        <f>SUM(D104:D111)</f>
        <v>8602</v>
      </c>
      <c r="E103" s="445">
        <f t="shared" ref="E103:F103" si="119">SUM(E104:E111)</f>
        <v>0</v>
      </c>
      <c r="F103" s="401">
        <f t="shared" si="119"/>
        <v>8602</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x14ac:dyDescent="0.25">
      <c r="A106" s="38">
        <v>2243</v>
      </c>
      <c r="B106" s="53" t="s">
        <v>92</v>
      </c>
      <c r="C106" s="54">
        <f t="shared" si="98"/>
        <v>2241</v>
      </c>
      <c r="D106" s="226">
        <v>2241</v>
      </c>
      <c r="E106" s="444"/>
      <c r="F106" s="401">
        <f t="shared" si="123"/>
        <v>2241</v>
      </c>
      <c r="G106" s="226"/>
      <c r="H106" s="257"/>
      <c r="I106" s="110">
        <f t="shared" si="124"/>
        <v>0</v>
      </c>
      <c r="J106" s="257"/>
      <c r="K106" s="56"/>
      <c r="L106" s="110">
        <f t="shared" si="125"/>
        <v>0</v>
      </c>
      <c r="M106" s="317"/>
      <c r="N106" s="56"/>
      <c r="O106" s="110">
        <f t="shared" si="126"/>
        <v>0</v>
      </c>
      <c r="P106" s="107"/>
    </row>
    <row r="107" spans="1:16" x14ac:dyDescent="0.25">
      <c r="A107" s="38">
        <v>2244</v>
      </c>
      <c r="B107" s="53" t="s">
        <v>93</v>
      </c>
      <c r="C107" s="54">
        <f t="shared" si="98"/>
        <v>6361</v>
      </c>
      <c r="D107" s="226">
        <v>6361</v>
      </c>
      <c r="E107" s="444"/>
      <c r="F107" s="401">
        <f t="shared" si="123"/>
        <v>6361</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x14ac:dyDescent="0.25">
      <c r="A112" s="108">
        <v>2250</v>
      </c>
      <c r="B112" s="53" t="s">
        <v>97</v>
      </c>
      <c r="C112" s="54">
        <f t="shared" si="98"/>
        <v>742</v>
      </c>
      <c r="D112" s="227">
        <f>SUM(D113:D115)</f>
        <v>742</v>
      </c>
      <c r="E112" s="445">
        <f t="shared" ref="E112:F112" si="127">SUM(E113:E115)</f>
        <v>0</v>
      </c>
      <c r="F112" s="401">
        <f t="shared" si="127"/>
        <v>742</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x14ac:dyDescent="0.25">
      <c r="A113" s="38">
        <v>2251</v>
      </c>
      <c r="B113" s="53" t="s">
        <v>98</v>
      </c>
      <c r="C113" s="54">
        <f t="shared" si="98"/>
        <v>166</v>
      </c>
      <c r="D113" s="226">
        <v>166</v>
      </c>
      <c r="E113" s="444"/>
      <c r="F113" s="401">
        <f t="shared" ref="F113:F115" si="131">D113+E113</f>
        <v>166</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x14ac:dyDescent="0.25">
      <c r="A115" s="38">
        <v>2259</v>
      </c>
      <c r="B115" s="53" t="s">
        <v>100</v>
      </c>
      <c r="C115" s="54">
        <f t="shared" si="98"/>
        <v>576</v>
      </c>
      <c r="D115" s="226">
        <v>576</v>
      </c>
      <c r="E115" s="444"/>
      <c r="F115" s="401">
        <f t="shared" si="131"/>
        <v>576</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277</v>
      </c>
      <c r="D116" s="227">
        <f>SUM(D117:D121)</f>
        <v>277</v>
      </c>
      <c r="E116" s="445">
        <f t="shared" ref="E116:F116" si="135">SUM(E117:E121)</f>
        <v>0</v>
      </c>
      <c r="F116" s="401">
        <f t="shared" si="135"/>
        <v>277</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x14ac:dyDescent="0.25">
      <c r="A118" s="465">
        <v>2262</v>
      </c>
      <c r="B118" s="528" t="s">
        <v>103</v>
      </c>
      <c r="C118" s="551">
        <f t="shared" si="98"/>
        <v>225</v>
      </c>
      <c r="D118" s="552">
        <v>225</v>
      </c>
      <c r="E118" s="601"/>
      <c r="F118" s="585">
        <f t="shared" si="139"/>
        <v>225</v>
      </c>
      <c r="G118" s="552"/>
      <c r="H118" s="554"/>
      <c r="I118" s="555">
        <f t="shared" si="140"/>
        <v>0</v>
      </c>
      <c r="J118" s="554"/>
      <c r="K118" s="553"/>
      <c r="L118" s="555">
        <f t="shared" si="141"/>
        <v>0</v>
      </c>
      <c r="M118" s="556"/>
      <c r="N118" s="553"/>
      <c r="O118" s="555">
        <f t="shared" si="142"/>
        <v>0</v>
      </c>
      <c r="P118" s="55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x14ac:dyDescent="0.25">
      <c r="A121" s="38">
        <v>2269</v>
      </c>
      <c r="B121" s="53" t="s">
        <v>106</v>
      </c>
      <c r="C121" s="54">
        <f t="shared" si="98"/>
        <v>52</v>
      </c>
      <c r="D121" s="226">
        <v>52</v>
      </c>
      <c r="E121" s="444"/>
      <c r="F121" s="401">
        <f t="shared" si="139"/>
        <v>52</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350</v>
      </c>
      <c r="D122" s="227">
        <f>SUM(D123:D127)</f>
        <v>77</v>
      </c>
      <c r="E122" s="445">
        <f t="shared" ref="E122:F122" si="143">SUM(E123:E127)</f>
        <v>0</v>
      </c>
      <c r="F122" s="401">
        <f t="shared" si="143"/>
        <v>77</v>
      </c>
      <c r="G122" s="227">
        <f>SUM(G123:G127)</f>
        <v>0</v>
      </c>
      <c r="H122" s="117">
        <f t="shared" ref="H122:I122" si="144">SUM(H123:H127)</f>
        <v>0</v>
      </c>
      <c r="I122" s="110">
        <f t="shared" si="144"/>
        <v>0</v>
      </c>
      <c r="J122" s="117">
        <f>SUM(J123:J127)</f>
        <v>273</v>
      </c>
      <c r="K122" s="109">
        <f t="shared" ref="K122:L122" si="145">SUM(K123:K127)</f>
        <v>0</v>
      </c>
      <c r="L122" s="110">
        <f t="shared" si="145"/>
        <v>273</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465">
        <v>2275</v>
      </c>
      <c r="B125" s="528" t="s">
        <v>109</v>
      </c>
      <c r="C125" s="551">
        <f t="shared" si="98"/>
        <v>0</v>
      </c>
      <c r="D125" s="552">
        <v>0</v>
      </c>
      <c r="E125" s="601"/>
      <c r="F125" s="585">
        <f t="shared" si="147"/>
        <v>0</v>
      </c>
      <c r="G125" s="552"/>
      <c r="H125" s="554"/>
      <c r="I125" s="555">
        <f t="shared" si="148"/>
        <v>0</v>
      </c>
      <c r="J125" s="554"/>
      <c r="K125" s="553"/>
      <c r="L125" s="555">
        <f t="shared" si="149"/>
        <v>0</v>
      </c>
      <c r="M125" s="556"/>
      <c r="N125" s="553"/>
      <c r="O125" s="555">
        <f t="shared" si="150"/>
        <v>0</v>
      </c>
      <c r="P125" s="557"/>
    </row>
    <row r="126" spans="1:16" ht="36" hidden="1" x14ac:dyDescent="0.25">
      <c r="A126" s="465">
        <v>2276</v>
      </c>
      <c r="B126" s="528" t="s">
        <v>110</v>
      </c>
      <c r="C126" s="551">
        <f t="shared" si="98"/>
        <v>0</v>
      </c>
      <c r="D126" s="552"/>
      <c r="E126" s="601"/>
      <c r="F126" s="585">
        <f t="shared" si="147"/>
        <v>0</v>
      </c>
      <c r="G126" s="552"/>
      <c r="H126" s="554"/>
      <c r="I126" s="555">
        <f t="shared" si="148"/>
        <v>0</v>
      </c>
      <c r="J126" s="554"/>
      <c r="K126" s="553"/>
      <c r="L126" s="555">
        <f t="shared" si="149"/>
        <v>0</v>
      </c>
      <c r="M126" s="556"/>
      <c r="N126" s="553"/>
      <c r="O126" s="555">
        <f t="shared" si="150"/>
        <v>0</v>
      </c>
      <c r="P126" s="772"/>
    </row>
    <row r="127" spans="1:16" ht="24" x14ac:dyDescent="0.25">
      <c r="A127" s="465">
        <v>2279</v>
      </c>
      <c r="B127" s="528" t="s">
        <v>111</v>
      </c>
      <c r="C127" s="551">
        <f t="shared" si="98"/>
        <v>350</v>
      </c>
      <c r="D127" s="552">
        <v>77</v>
      </c>
      <c r="E127" s="601"/>
      <c r="F127" s="585">
        <f t="shared" si="147"/>
        <v>77</v>
      </c>
      <c r="G127" s="552"/>
      <c r="H127" s="554"/>
      <c r="I127" s="555">
        <f t="shared" si="148"/>
        <v>0</v>
      </c>
      <c r="J127" s="554">
        <v>273</v>
      </c>
      <c r="K127" s="553"/>
      <c r="L127" s="555">
        <f t="shared" si="149"/>
        <v>273</v>
      </c>
      <c r="M127" s="556"/>
      <c r="N127" s="553"/>
      <c r="O127" s="555">
        <f t="shared" si="150"/>
        <v>0</v>
      </c>
      <c r="P127" s="55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42153</v>
      </c>
      <c r="D130" s="224">
        <f>SUM(D131,D136,D140,D141,D144,D151,D159,D160,D163)</f>
        <v>14344</v>
      </c>
      <c r="E130" s="439">
        <f t="shared" ref="E130:F130" si="152">SUM(E131,E136,E140,E141,E144,E151,E159,E160,E163)</f>
        <v>5114</v>
      </c>
      <c r="F130" s="406">
        <f t="shared" si="152"/>
        <v>19458</v>
      </c>
      <c r="G130" s="224">
        <f>SUM(G131,G136,G140,G141,G144,G151,G159,G160,G163)</f>
        <v>975</v>
      </c>
      <c r="H130" s="102">
        <f t="shared" ref="H130:I130" si="153">SUM(H131,H136,H140,H141,H144,H151,H159,H160,H163)</f>
        <v>0</v>
      </c>
      <c r="I130" s="113">
        <f t="shared" si="153"/>
        <v>975</v>
      </c>
      <c r="J130" s="102">
        <f>SUM(J131,J136,J140,J141,J144,J151,J159,J160,J163)</f>
        <v>21720</v>
      </c>
      <c r="K130" s="46">
        <f t="shared" ref="K130:L130" si="154">SUM(K131,K136,K140,K141,K144,K151,K159,K160,K163)</f>
        <v>0</v>
      </c>
      <c r="L130" s="113">
        <f t="shared" si="154"/>
        <v>21720</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6951</v>
      </c>
      <c r="D131" s="229">
        <f t="shared" ref="D131:O131" si="156">SUM(D132:D135)</f>
        <v>4099</v>
      </c>
      <c r="E131" s="447">
        <f t="shared" si="156"/>
        <v>2852</v>
      </c>
      <c r="F131" s="443">
        <f t="shared" si="156"/>
        <v>6951</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x14ac:dyDescent="0.25">
      <c r="A132" s="38">
        <v>2311</v>
      </c>
      <c r="B132" s="53" t="s">
        <v>115</v>
      </c>
      <c r="C132" s="54">
        <f t="shared" si="98"/>
        <v>580</v>
      </c>
      <c r="D132" s="226">
        <v>580</v>
      </c>
      <c r="E132" s="444"/>
      <c r="F132" s="401">
        <f t="shared" ref="F132:F135" si="157">D132+E132</f>
        <v>580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t="18.75" customHeight="1" x14ac:dyDescent="0.25">
      <c r="A133" s="38">
        <v>2312</v>
      </c>
      <c r="B133" s="53" t="s">
        <v>116</v>
      </c>
      <c r="C133" s="54">
        <f t="shared" si="98"/>
        <v>6022</v>
      </c>
      <c r="D133" s="226">
        <v>3170</v>
      </c>
      <c r="E133" s="444">
        <v>2852</v>
      </c>
      <c r="F133" s="401">
        <f t="shared" si="157"/>
        <v>6022</v>
      </c>
      <c r="G133" s="226"/>
      <c r="H133" s="257"/>
      <c r="I133" s="110">
        <f t="shared" si="158"/>
        <v>0</v>
      </c>
      <c r="J133" s="257"/>
      <c r="K133" s="56"/>
      <c r="L133" s="110">
        <f t="shared" si="159"/>
        <v>0</v>
      </c>
      <c r="M133" s="317"/>
      <c r="N133" s="56"/>
      <c r="O133" s="110">
        <f t="shared" si="160"/>
        <v>0</v>
      </c>
      <c r="P133" s="361" t="s">
        <v>866</v>
      </c>
    </row>
    <row r="134" spans="1:16" x14ac:dyDescent="0.25">
      <c r="A134" s="38">
        <v>2313</v>
      </c>
      <c r="B134" s="53" t="s">
        <v>117</v>
      </c>
      <c r="C134" s="54">
        <f t="shared" si="98"/>
        <v>349</v>
      </c>
      <c r="D134" s="226">
        <v>349</v>
      </c>
      <c r="E134" s="444"/>
      <c r="F134" s="401">
        <f t="shared" si="157"/>
        <v>349</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x14ac:dyDescent="0.25">
      <c r="A136" s="108">
        <v>2320</v>
      </c>
      <c r="B136" s="53" t="s">
        <v>118</v>
      </c>
      <c r="C136" s="54">
        <f t="shared" si="98"/>
        <v>336</v>
      </c>
      <c r="D136" s="227">
        <f>SUM(D137:D139)</f>
        <v>275</v>
      </c>
      <c r="E136" s="445">
        <f t="shared" ref="E136:F136" si="161">SUM(E137:E139)</f>
        <v>0</v>
      </c>
      <c r="F136" s="401">
        <f t="shared" si="161"/>
        <v>275</v>
      </c>
      <c r="G136" s="227">
        <f>SUM(G137:G139)</f>
        <v>0</v>
      </c>
      <c r="H136" s="117">
        <f t="shared" ref="H136:I136" si="162">SUM(H137:H139)</f>
        <v>0</v>
      </c>
      <c r="I136" s="110">
        <f t="shared" si="162"/>
        <v>0</v>
      </c>
      <c r="J136" s="117">
        <f>SUM(J137:J139)</f>
        <v>61</v>
      </c>
      <c r="K136" s="109">
        <f t="shared" ref="K136:L136" si="163">SUM(K137:K139)</f>
        <v>0</v>
      </c>
      <c r="L136" s="110">
        <f t="shared" si="163"/>
        <v>61</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x14ac:dyDescent="0.25">
      <c r="A138" s="465">
        <v>2322</v>
      </c>
      <c r="B138" s="528" t="s">
        <v>120</v>
      </c>
      <c r="C138" s="551">
        <f t="shared" si="98"/>
        <v>336</v>
      </c>
      <c r="D138" s="552">
        <v>275</v>
      </c>
      <c r="E138" s="601"/>
      <c r="F138" s="585">
        <f t="shared" si="165"/>
        <v>275</v>
      </c>
      <c r="G138" s="552"/>
      <c r="H138" s="554"/>
      <c r="I138" s="555">
        <f t="shared" si="166"/>
        <v>0</v>
      </c>
      <c r="J138" s="554">
        <v>61</v>
      </c>
      <c r="K138" s="553"/>
      <c r="L138" s="555">
        <f t="shared" si="167"/>
        <v>61</v>
      </c>
      <c r="M138" s="556"/>
      <c r="N138" s="553"/>
      <c r="O138" s="555">
        <f t="shared" si="168"/>
        <v>0</v>
      </c>
      <c r="P138" s="55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143</v>
      </c>
      <c r="D141" s="227">
        <f>SUM(D142:D143)</f>
        <v>143</v>
      </c>
      <c r="E141" s="445">
        <f t="shared" ref="E141:F141" si="169">SUM(E142:E143)</f>
        <v>0</v>
      </c>
      <c r="F141" s="401">
        <f t="shared" si="169"/>
        <v>143</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143</v>
      </c>
      <c r="D142" s="226">
        <v>143</v>
      </c>
      <c r="E142" s="444"/>
      <c r="F142" s="401">
        <f t="shared" ref="F142:F143" si="173">D142+E142</f>
        <v>143</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4822</v>
      </c>
      <c r="D144" s="128">
        <f>SUM(D145:D150)</f>
        <v>4822</v>
      </c>
      <c r="E144" s="440">
        <f t="shared" ref="E144:F144" si="177">SUM(E145:E150)</f>
        <v>0</v>
      </c>
      <c r="F144" s="441">
        <f t="shared" si="177"/>
        <v>4822</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x14ac:dyDescent="0.25">
      <c r="A145" s="33">
        <v>2351</v>
      </c>
      <c r="B145" s="48" t="s">
        <v>126</v>
      </c>
      <c r="C145" s="49">
        <f t="shared" si="98"/>
        <v>1030</v>
      </c>
      <c r="D145" s="225">
        <v>1030</v>
      </c>
      <c r="E145" s="442"/>
      <c r="F145" s="443">
        <f t="shared" ref="F145:F150" si="181">D145+E145</f>
        <v>1030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x14ac:dyDescent="0.25">
      <c r="A146" s="38">
        <v>2352</v>
      </c>
      <c r="B146" s="53" t="s">
        <v>127</v>
      </c>
      <c r="C146" s="54">
        <f t="shared" si="98"/>
        <v>3565</v>
      </c>
      <c r="D146" s="226">
        <v>3565</v>
      </c>
      <c r="E146" s="444"/>
      <c r="F146" s="401">
        <f t="shared" si="181"/>
        <v>3565</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x14ac:dyDescent="0.25">
      <c r="A149" s="38">
        <v>2355</v>
      </c>
      <c r="B149" s="53" t="s">
        <v>130</v>
      </c>
      <c r="C149" s="54">
        <f t="shared" ref="C149:C212" si="185">F149+I149+L149+O149</f>
        <v>227</v>
      </c>
      <c r="D149" s="226">
        <v>227</v>
      </c>
      <c r="E149" s="444"/>
      <c r="F149" s="401">
        <f t="shared" si="181"/>
        <v>227</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26085</v>
      </c>
      <c r="D151" s="227">
        <f>SUM(D152:D158)</f>
        <v>2586</v>
      </c>
      <c r="E151" s="445">
        <f t="shared" ref="E151:F151" si="186">SUM(E152:E158)</f>
        <v>1840</v>
      </c>
      <c r="F151" s="401">
        <f t="shared" si="186"/>
        <v>4426</v>
      </c>
      <c r="G151" s="227">
        <f>SUM(G152:G158)</f>
        <v>0</v>
      </c>
      <c r="H151" s="117">
        <f t="shared" ref="H151:I151" si="187">SUM(H152:H158)</f>
        <v>0</v>
      </c>
      <c r="I151" s="110">
        <f t="shared" si="187"/>
        <v>0</v>
      </c>
      <c r="J151" s="117">
        <f>SUM(J152:J158)</f>
        <v>21659</v>
      </c>
      <c r="K151" s="109">
        <f t="shared" ref="K151:L151" si="188">SUM(K152:K158)</f>
        <v>0</v>
      </c>
      <c r="L151" s="110">
        <f t="shared" si="188"/>
        <v>21659</v>
      </c>
      <c r="M151" s="54">
        <f>SUM(M152:M158)</f>
        <v>0</v>
      </c>
      <c r="N151" s="109">
        <f t="shared" ref="N151:O151" si="189">SUM(N152:N158)</f>
        <v>0</v>
      </c>
      <c r="O151" s="110">
        <f t="shared" si="189"/>
        <v>0</v>
      </c>
      <c r="P151" s="107"/>
    </row>
    <row r="152" spans="1:16" ht="15.75" customHeight="1" x14ac:dyDescent="0.25">
      <c r="A152" s="37">
        <v>2361</v>
      </c>
      <c r="B152" s="53" t="s">
        <v>133</v>
      </c>
      <c r="C152" s="54">
        <f t="shared" si="185"/>
        <v>3340</v>
      </c>
      <c r="D152" s="226">
        <v>1776</v>
      </c>
      <c r="E152" s="444">
        <v>1564</v>
      </c>
      <c r="F152" s="401">
        <f t="shared" ref="F152:F159" si="190">D152+E152</f>
        <v>3340</v>
      </c>
      <c r="G152" s="226"/>
      <c r="H152" s="257"/>
      <c r="I152" s="110">
        <f t="shared" ref="I152:I159" si="191">G152+H152</f>
        <v>0</v>
      </c>
      <c r="J152" s="257"/>
      <c r="K152" s="56"/>
      <c r="L152" s="110">
        <f t="shared" ref="L152:L159" si="192">J152+K152</f>
        <v>0</v>
      </c>
      <c r="M152" s="317"/>
      <c r="N152" s="56"/>
      <c r="O152" s="110">
        <f t="shared" ref="O152:O159" si="193">M152+N152</f>
        <v>0</v>
      </c>
      <c r="P152" s="361" t="s">
        <v>867</v>
      </c>
    </row>
    <row r="153" spans="1:16" ht="25.5" customHeight="1" x14ac:dyDescent="0.25">
      <c r="A153" s="37">
        <v>2362</v>
      </c>
      <c r="B153" s="53" t="s">
        <v>134</v>
      </c>
      <c r="C153" s="54">
        <f t="shared" si="185"/>
        <v>561</v>
      </c>
      <c r="D153" s="226">
        <v>285</v>
      </c>
      <c r="E153" s="444">
        <v>276</v>
      </c>
      <c r="F153" s="401">
        <f t="shared" si="190"/>
        <v>561</v>
      </c>
      <c r="G153" s="226"/>
      <c r="H153" s="257"/>
      <c r="I153" s="110">
        <f t="shared" si="191"/>
        <v>0</v>
      </c>
      <c r="J153" s="257"/>
      <c r="K153" s="56"/>
      <c r="L153" s="110">
        <f t="shared" si="192"/>
        <v>0</v>
      </c>
      <c r="M153" s="317"/>
      <c r="N153" s="56"/>
      <c r="O153" s="110">
        <f t="shared" si="193"/>
        <v>0</v>
      </c>
      <c r="P153" s="361" t="s">
        <v>868</v>
      </c>
    </row>
    <row r="154" spans="1:16" x14ac:dyDescent="0.25">
      <c r="A154" s="464">
        <v>2363</v>
      </c>
      <c r="B154" s="528" t="s">
        <v>135</v>
      </c>
      <c r="C154" s="551">
        <f t="shared" si="185"/>
        <v>22184</v>
      </c>
      <c r="D154" s="552">
        <v>525</v>
      </c>
      <c r="E154" s="601"/>
      <c r="F154" s="585">
        <f t="shared" si="190"/>
        <v>525</v>
      </c>
      <c r="G154" s="552"/>
      <c r="H154" s="554"/>
      <c r="I154" s="555">
        <f t="shared" si="191"/>
        <v>0</v>
      </c>
      <c r="J154" s="554">
        <v>21659</v>
      </c>
      <c r="K154" s="553"/>
      <c r="L154" s="555">
        <f t="shared" si="192"/>
        <v>21659</v>
      </c>
      <c r="M154" s="556"/>
      <c r="N154" s="553"/>
      <c r="O154" s="555">
        <f t="shared" si="193"/>
        <v>0</v>
      </c>
      <c r="P154" s="55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t="17.25" customHeight="1" x14ac:dyDescent="0.25">
      <c r="A159" s="103">
        <v>2370</v>
      </c>
      <c r="B159" s="74" t="s">
        <v>140</v>
      </c>
      <c r="C159" s="80">
        <f t="shared" si="185"/>
        <v>3816</v>
      </c>
      <c r="D159" s="228">
        <v>2419</v>
      </c>
      <c r="E159" s="446">
        <v>422</v>
      </c>
      <c r="F159" s="441">
        <f t="shared" si="190"/>
        <v>2841</v>
      </c>
      <c r="G159" s="228">
        <v>975</v>
      </c>
      <c r="H159" s="258"/>
      <c r="I159" s="105">
        <f t="shared" si="191"/>
        <v>975</v>
      </c>
      <c r="J159" s="258"/>
      <c r="K159" s="111"/>
      <c r="L159" s="105">
        <f t="shared" si="192"/>
        <v>0</v>
      </c>
      <c r="M159" s="318"/>
      <c r="N159" s="111"/>
      <c r="O159" s="105">
        <f t="shared" si="193"/>
        <v>0</v>
      </c>
      <c r="P159" s="382" t="s">
        <v>869</v>
      </c>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9650</v>
      </c>
      <c r="D194" s="222">
        <f>SUM(D195,D230,D269)</f>
        <v>5390</v>
      </c>
      <c r="E194" s="435">
        <f t="shared" ref="E194:F194" si="251">SUM(E195,E230,E269)</f>
        <v>1089</v>
      </c>
      <c r="F194" s="436">
        <f t="shared" si="251"/>
        <v>6479</v>
      </c>
      <c r="G194" s="222">
        <f>SUM(G195,G230,G269)</f>
        <v>2271</v>
      </c>
      <c r="H194" s="254">
        <f t="shared" ref="H194:I194" si="252">SUM(H195,H230,H269)</f>
        <v>0</v>
      </c>
      <c r="I194" s="96">
        <f t="shared" si="252"/>
        <v>2271</v>
      </c>
      <c r="J194" s="254">
        <f>SUM(J195,J230,J269)</f>
        <v>900</v>
      </c>
      <c r="K194" s="95">
        <f t="shared" ref="K194:L194" si="253">SUM(K195,K230,K269)</f>
        <v>0</v>
      </c>
      <c r="L194" s="96">
        <f t="shared" si="253"/>
        <v>900</v>
      </c>
      <c r="M194" s="321">
        <f>SUM(M195,M230,M269)</f>
        <v>0</v>
      </c>
      <c r="N194" s="299">
        <f t="shared" ref="N194:O194" si="254">SUM(N195,N230,N269)</f>
        <v>0</v>
      </c>
      <c r="O194" s="304">
        <f t="shared" si="254"/>
        <v>0</v>
      </c>
      <c r="P194" s="342"/>
    </row>
    <row r="195" spans="1:16" x14ac:dyDescent="0.25">
      <c r="A195" s="97">
        <v>5000</v>
      </c>
      <c r="B195" s="97" t="s">
        <v>175</v>
      </c>
      <c r="C195" s="98">
        <f t="shared" si="185"/>
        <v>8750</v>
      </c>
      <c r="D195" s="223">
        <f>D196+D204</f>
        <v>5390</v>
      </c>
      <c r="E195" s="437">
        <f t="shared" ref="E195:F195" si="255">E196+E204</f>
        <v>1089</v>
      </c>
      <c r="F195" s="438">
        <f t="shared" si="255"/>
        <v>6479</v>
      </c>
      <c r="G195" s="223">
        <f>G196+G204</f>
        <v>2271</v>
      </c>
      <c r="H195" s="255">
        <f t="shared" ref="H195:I195" si="256">H196+H204</f>
        <v>0</v>
      </c>
      <c r="I195" s="100">
        <f t="shared" si="256"/>
        <v>2271</v>
      </c>
      <c r="J195" s="255">
        <f>J196+J204</f>
        <v>0</v>
      </c>
      <c r="K195" s="99">
        <f t="shared" ref="K195:L195" si="257">K196+K204</f>
        <v>0</v>
      </c>
      <c r="L195" s="100">
        <f t="shared" si="257"/>
        <v>0</v>
      </c>
      <c r="M195" s="98">
        <f>M196+M204</f>
        <v>0</v>
      </c>
      <c r="N195" s="99">
        <f t="shared" ref="N195:O195" si="258">N196+N204</f>
        <v>0</v>
      </c>
      <c r="O195" s="100">
        <f t="shared" si="258"/>
        <v>0</v>
      </c>
      <c r="P195" s="339"/>
    </row>
    <row r="196" spans="1:16" x14ac:dyDescent="0.25">
      <c r="A196" s="41">
        <v>5100</v>
      </c>
      <c r="B196" s="101" t="s">
        <v>176</v>
      </c>
      <c r="C196" s="42">
        <f t="shared" si="185"/>
        <v>130</v>
      </c>
      <c r="D196" s="224">
        <f>D197+D198+D201+D202+D203</f>
        <v>130</v>
      </c>
      <c r="E196" s="439">
        <f t="shared" ref="E196:F196" si="259">E197+E198+E201+E202+E203</f>
        <v>0</v>
      </c>
      <c r="F196" s="406">
        <f t="shared" si="259"/>
        <v>130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x14ac:dyDescent="0.25">
      <c r="A198" s="108">
        <v>5120</v>
      </c>
      <c r="B198" s="53" t="s">
        <v>178</v>
      </c>
      <c r="C198" s="54">
        <f t="shared" si="185"/>
        <v>130</v>
      </c>
      <c r="D198" s="227">
        <f>D199+D200</f>
        <v>130</v>
      </c>
      <c r="E198" s="445">
        <f t="shared" ref="E198:F198" si="263">E199+E200</f>
        <v>0</v>
      </c>
      <c r="F198" s="401">
        <f t="shared" si="263"/>
        <v>130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x14ac:dyDescent="0.25">
      <c r="A199" s="38">
        <v>5121</v>
      </c>
      <c r="B199" s="53" t="s">
        <v>179</v>
      </c>
      <c r="C199" s="54">
        <f t="shared" si="185"/>
        <v>130</v>
      </c>
      <c r="D199" s="226">
        <v>130</v>
      </c>
      <c r="E199" s="444"/>
      <c r="F199" s="401">
        <f t="shared" ref="F199:F203" si="267">D199+E199</f>
        <v>130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8620</v>
      </c>
      <c r="D204" s="224">
        <f>D205+D215+D216+D225+D226+D227+D229</f>
        <v>5260</v>
      </c>
      <c r="E204" s="439">
        <f t="shared" ref="E204:F204" si="271">E205+E215+E216+E225+E226+E227+E229</f>
        <v>1089</v>
      </c>
      <c r="F204" s="406">
        <f t="shared" si="271"/>
        <v>6349</v>
      </c>
      <c r="G204" s="224">
        <f>G205+G215+G216+G225+G226+G227+G229</f>
        <v>2271</v>
      </c>
      <c r="H204" s="102">
        <f t="shared" ref="H204:I204" si="272">H205+H215+H216+H225+H226+H227+H229</f>
        <v>0</v>
      </c>
      <c r="I204" s="113">
        <f t="shared" si="272"/>
        <v>2271</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8620</v>
      </c>
      <c r="D216" s="227">
        <f>SUM(D217:D224)</f>
        <v>5260</v>
      </c>
      <c r="E216" s="445">
        <f t="shared" ref="E216:F216" si="284">SUM(E217:E224)</f>
        <v>1089</v>
      </c>
      <c r="F216" s="401">
        <f t="shared" si="284"/>
        <v>6349</v>
      </c>
      <c r="G216" s="227">
        <f>SUM(G217:G224)</f>
        <v>2271</v>
      </c>
      <c r="H216" s="117">
        <f t="shared" ref="H216:I216" si="285">SUM(H217:H224)</f>
        <v>0</v>
      </c>
      <c r="I216" s="110">
        <f t="shared" si="285"/>
        <v>2271</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t="17.25" customHeight="1" x14ac:dyDescent="0.25">
      <c r="A218" s="38">
        <v>5232</v>
      </c>
      <c r="B218" s="53" t="s">
        <v>198</v>
      </c>
      <c r="C218" s="54">
        <f t="shared" si="283"/>
        <v>2189</v>
      </c>
      <c r="D218" s="226">
        <v>1100</v>
      </c>
      <c r="E218" s="444">
        <v>1089</v>
      </c>
      <c r="F218" s="401">
        <f t="shared" si="288"/>
        <v>2189</v>
      </c>
      <c r="G218" s="226"/>
      <c r="H218" s="257"/>
      <c r="I218" s="110">
        <f t="shared" si="289"/>
        <v>0</v>
      </c>
      <c r="J218" s="257"/>
      <c r="K218" s="56"/>
      <c r="L218" s="110">
        <f t="shared" si="290"/>
        <v>0</v>
      </c>
      <c r="M218" s="317"/>
      <c r="N218" s="56"/>
      <c r="O218" s="110">
        <f t="shared" si="291"/>
        <v>0</v>
      </c>
      <c r="P218" s="361" t="s">
        <v>870</v>
      </c>
    </row>
    <row r="219" spans="1:16" x14ac:dyDescent="0.25">
      <c r="A219" s="38">
        <v>5233</v>
      </c>
      <c r="B219" s="53" t="s">
        <v>199</v>
      </c>
      <c r="C219" s="54">
        <f t="shared" si="283"/>
        <v>4031</v>
      </c>
      <c r="D219" s="226">
        <v>1760</v>
      </c>
      <c r="E219" s="444"/>
      <c r="F219" s="401">
        <f t="shared" si="288"/>
        <v>1760</v>
      </c>
      <c r="G219" s="226">
        <v>2271</v>
      </c>
      <c r="H219" s="257"/>
      <c r="I219" s="110">
        <f t="shared" si="289"/>
        <v>2271</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x14ac:dyDescent="0.25">
      <c r="A223" s="38">
        <v>5238</v>
      </c>
      <c r="B223" s="53" t="s">
        <v>203</v>
      </c>
      <c r="C223" s="54">
        <f t="shared" si="283"/>
        <v>2400</v>
      </c>
      <c r="D223" s="226">
        <v>2400</v>
      </c>
      <c r="E223" s="444"/>
      <c r="F223" s="401">
        <f t="shared" si="288"/>
        <v>2400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x14ac:dyDescent="0.25">
      <c r="A269" s="145">
        <v>7000</v>
      </c>
      <c r="B269" s="145" t="s">
        <v>246</v>
      </c>
      <c r="C269" s="148">
        <f t="shared" si="283"/>
        <v>900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900</v>
      </c>
      <c r="K269" s="147">
        <f t="shared" ref="K269:L269" si="352">SUM(K270,K281)</f>
        <v>0</v>
      </c>
      <c r="L269" s="288">
        <f t="shared" si="352"/>
        <v>900</v>
      </c>
      <c r="M269" s="322">
        <f>SUM(M270,M281)</f>
        <v>0</v>
      </c>
      <c r="N269" s="300">
        <f t="shared" ref="N269:O269" si="353">SUM(N270,N281)</f>
        <v>0</v>
      </c>
      <c r="O269" s="305">
        <f t="shared" si="353"/>
        <v>0</v>
      </c>
      <c r="P269" s="343"/>
    </row>
    <row r="270" spans="1:16" ht="24" x14ac:dyDescent="0.25">
      <c r="A270" s="41">
        <v>7200</v>
      </c>
      <c r="B270" s="101" t="s">
        <v>247</v>
      </c>
      <c r="C270" s="42">
        <f t="shared" si="283"/>
        <v>900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900</v>
      </c>
      <c r="K270" s="46">
        <f t="shared" ref="K270:L270" si="356">SUM(K271,K272,K275,K276,K280)</f>
        <v>0</v>
      </c>
      <c r="L270" s="113">
        <f t="shared" si="356"/>
        <v>900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x14ac:dyDescent="0.25">
      <c r="A275" s="768">
        <v>7230</v>
      </c>
      <c r="B275" s="528" t="s">
        <v>292</v>
      </c>
      <c r="C275" s="551">
        <f t="shared" si="283"/>
        <v>900</v>
      </c>
      <c r="D275" s="552"/>
      <c r="E275" s="601"/>
      <c r="F275" s="585">
        <f t="shared" si="362"/>
        <v>0</v>
      </c>
      <c r="G275" s="552"/>
      <c r="H275" s="554"/>
      <c r="I275" s="555">
        <f t="shared" si="363"/>
        <v>0</v>
      </c>
      <c r="J275" s="554">
        <v>900</v>
      </c>
      <c r="K275" s="553"/>
      <c r="L275" s="555">
        <f t="shared" si="364"/>
        <v>900</v>
      </c>
      <c r="M275" s="556"/>
      <c r="N275" s="553"/>
      <c r="O275" s="555">
        <f t="shared" si="365"/>
        <v>0</v>
      </c>
      <c r="P275" s="55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734943</v>
      </c>
      <c r="D286" s="236">
        <f t="shared" ref="D286:O286" si="382">SUM(D283,D269,D230,D195,D187,D173,D75,D53)</f>
        <v>510883</v>
      </c>
      <c r="E286" s="457">
        <f t="shared" si="382"/>
        <v>6203</v>
      </c>
      <c r="F286" s="458">
        <f t="shared" si="382"/>
        <v>517086</v>
      </c>
      <c r="G286" s="236">
        <f t="shared" si="382"/>
        <v>194831</v>
      </c>
      <c r="H286" s="172">
        <f t="shared" si="382"/>
        <v>0</v>
      </c>
      <c r="I286" s="289">
        <f t="shared" si="382"/>
        <v>194831</v>
      </c>
      <c r="J286" s="172">
        <f t="shared" si="382"/>
        <v>23026</v>
      </c>
      <c r="K286" s="171">
        <f t="shared" si="382"/>
        <v>0</v>
      </c>
      <c r="L286" s="289">
        <f t="shared" si="382"/>
        <v>23026</v>
      </c>
      <c r="M286" s="306">
        <f t="shared" si="382"/>
        <v>0</v>
      </c>
      <c r="N286" s="171">
        <f t="shared" si="382"/>
        <v>0</v>
      </c>
      <c r="O286" s="289">
        <f t="shared" si="382"/>
        <v>0</v>
      </c>
      <c r="P286" s="344"/>
    </row>
    <row r="287" spans="1:16" s="21" customFormat="1" ht="13.5" thickTop="1" thickBot="1" x14ac:dyDescent="0.3">
      <c r="A287" s="1144" t="s">
        <v>262</v>
      </c>
      <c r="B287" s="1145"/>
      <c r="C287" s="179">
        <f t="shared" si="368"/>
        <v>-3373</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-3373</v>
      </c>
      <c r="K287" s="174">
        <f t="shared" ref="K287:L287" si="385">(K26+K43)-K51</f>
        <v>0</v>
      </c>
      <c r="L287" s="290">
        <f t="shared" si="385"/>
        <v>-3373</v>
      </c>
      <c r="M287" s="179">
        <f>M45-M51</f>
        <v>0</v>
      </c>
      <c r="N287" s="174">
        <f t="shared" ref="N287:O287" si="386">N45-N51</f>
        <v>0</v>
      </c>
      <c r="O287" s="290">
        <f t="shared" si="386"/>
        <v>0</v>
      </c>
      <c r="P287" s="181"/>
    </row>
    <row r="288" spans="1:16" s="21" customFormat="1" ht="12.75" thickTop="1" x14ac:dyDescent="0.25">
      <c r="A288" s="1134" t="s">
        <v>263</v>
      </c>
      <c r="B288" s="1135"/>
      <c r="C288" s="159">
        <f t="shared" si="368"/>
        <v>3373</v>
      </c>
      <c r="D288" s="238">
        <f t="shared" ref="D288:O288" si="387">SUM(D289,D290)-D297+D298</f>
        <v>0</v>
      </c>
      <c r="E288" s="461">
        <f t="shared" si="387"/>
        <v>0</v>
      </c>
      <c r="F288" s="462">
        <f t="shared" si="387"/>
        <v>0</v>
      </c>
      <c r="G288" s="238">
        <f t="shared" si="387"/>
        <v>0</v>
      </c>
      <c r="H288" s="267">
        <f t="shared" si="387"/>
        <v>0</v>
      </c>
      <c r="I288" s="157">
        <f t="shared" si="387"/>
        <v>0</v>
      </c>
      <c r="J288" s="267">
        <f t="shared" si="387"/>
        <v>3373</v>
      </c>
      <c r="K288" s="156">
        <f t="shared" si="387"/>
        <v>0</v>
      </c>
      <c r="L288" s="157">
        <f t="shared" si="387"/>
        <v>3373</v>
      </c>
      <c r="M288" s="159">
        <f t="shared" si="387"/>
        <v>0</v>
      </c>
      <c r="N288" s="156">
        <f t="shared" si="387"/>
        <v>0</v>
      </c>
      <c r="O288" s="157">
        <f t="shared" si="387"/>
        <v>0</v>
      </c>
      <c r="P288" s="345"/>
    </row>
    <row r="289" spans="1:16" s="21" customFormat="1" ht="12.75" thickBot="1" x14ac:dyDescent="0.3">
      <c r="A289" s="84" t="s">
        <v>264</v>
      </c>
      <c r="B289" s="84" t="s">
        <v>265</v>
      </c>
      <c r="C289" s="85">
        <f t="shared" si="368"/>
        <v>3373</v>
      </c>
      <c r="D289" s="220">
        <f t="shared" ref="D289:O289" si="388">D21-D283</f>
        <v>0</v>
      </c>
      <c r="E289" s="431">
        <f t="shared" si="388"/>
        <v>0</v>
      </c>
      <c r="F289" s="432">
        <f t="shared" si="388"/>
        <v>0</v>
      </c>
      <c r="G289" s="220">
        <f t="shared" si="388"/>
        <v>0</v>
      </c>
      <c r="H289" s="252">
        <f t="shared" si="388"/>
        <v>0</v>
      </c>
      <c r="I289" s="87">
        <f t="shared" si="388"/>
        <v>0</v>
      </c>
      <c r="J289" s="252">
        <f t="shared" si="388"/>
        <v>3373</v>
      </c>
      <c r="K289" s="86">
        <f t="shared" si="388"/>
        <v>0</v>
      </c>
      <c r="L289" s="87">
        <f t="shared" si="388"/>
        <v>3373</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sheetData>
  <sheetProtection algorithmName="SHA-512" hashValue="UaZacBg0S2HSyBxCz8Jlzgl3Uwone8CbWM2JtAHw7rXqSiyDAup5OboPStJjsn0ppBibbrO3HqufT9pbXkMaeA==" saltValue="xx99CbhTsicdaBzwsSAy6w==" spinCount="100000" sheet="1" objects="1" scenarios="1" formatCells="0" formatColumns="0" formatRows="0"/>
  <autoFilter ref="A18:P298">
    <filterColumn colId="2">
      <filters blank="1">
        <filter val="1 030"/>
        <filter val="1 093"/>
        <filter val="1 124"/>
        <filter val="1 228"/>
        <filter val="1 668"/>
        <filter val="121 303"/>
        <filter val="13 660"/>
        <filter val="130"/>
        <filter val="133"/>
        <filter val="143"/>
        <filter val="160 005"/>
        <filter val="166"/>
        <filter val="19 418"/>
        <filter val="19 520"/>
        <filter val="2 138"/>
        <filter val="2 189"/>
        <filter val="2 241"/>
        <filter val="2 400"/>
        <filter val="22 184"/>
        <filter val="225"/>
        <filter val="227"/>
        <filter val="24 482"/>
        <filter val="25 390"/>
        <filter val="253"/>
        <filter val="26 085"/>
        <filter val="277"/>
        <filter val="3 340"/>
        <filter val="3 373"/>
        <filter val="-3 373"/>
        <filter val="3 565"/>
        <filter val="3 743"/>
        <filter val="3 784"/>
        <filter val="3 816"/>
        <filter val="31 310"/>
        <filter val="336"/>
        <filter val="349"/>
        <filter val="350"/>
        <filter val="38 702"/>
        <filter val="4 031"/>
        <filter val="4 153"/>
        <filter val="4 470"/>
        <filter val="4 822"/>
        <filter val="42 153"/>
        <filter val="432 178"/>
        <filter val="44 073"/>
        <filter val="44 746"/>
        <filter val="479 062"/>
        <filter val="48"/>
        <filter val="5 897"/>
        <filter val="52"/>
        <filter val="560"/>
        <filter val="561"/>
        <filter val="576"/>
        <filter val="580"/>
        <filter val="6 022"/>
        <filter val="6 361"/>
        <filter val="6 880"/>
        <filter val="6 951"/>
        <filter val="639 067"/>
        <filter val="711 917"/>
        <filter val="725 293"/>
        <filter val="734 943"/>
        <filter val="742"/>
        <filter val="8 602"/>
        <filter val="8 620"/>
        <filter val="8 750"/>
        <filter val="823"/>
        <filter val="86 226"/>
        <filter val="9 650"/>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2018.gada 14.jūnija saistošajiem noteikumiem Nr.24
(protokols Nr.9, 4.punkts)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workbookViewId="0">
      <selection activeCell="T4" sqref="T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840</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828</v>
      </c>
      <c r="D3" s="1120"/>
      <c r="E3" s="1120"/>
      <c r="F3" s="1120"/>
      <c r="G3" s="1120"/>
      <c r="H3" s="1120"/>
      <c r="I3" s="1120"/>
      <c r="J3" s="1120"/>
      <c r="K3" s="1120"/>
      <c r="L3" s="1120"/>
      <c r="M3" s="1120"/>
      <c r="N3" s="1120"/>
      <c r="O3" s="1120"/>
      <c r="P3" s="1121"/>
      <c r="Q3" s="390"/>
    </row>
    <row r="4" spans="1:17" ht="12.75" customHeight="1" x14ac:dyDescent="0.25">
      <c r="A4" s="4" t="s">
        <v>1</v>
      </c>
      <c r="B4" s="5"/>
      <c r="C4" s="1120" t="s">
        <v>829</v>
      </c>
      <c r="D4" s="1120"/>
      <c r="E4" s="1120"/>
      <c r="F4" s="1120"/>
      <c r="G4" s="1120"/>
      <c r="H4" s="1120"/>
      <c r="I4" s="1120"/>
      <c r="J4" s="1120"/>
      <c r="K4" s="1120"/>
      <c r="L4" s="1120"/>
      <c r="M4" s="1120"/>
      <c r="N4" s="1120"/>
      <c r="O4" s="1120"/>
      <c r="P4" s="1121"/>
      <c r="Q4" s="390"/>
    </row>
    <row r="5" spans="1:17" ht="12.75" customHeight="1" x14ac:dyDescent="0.25">
      <c r="A5" s="2" t="s">
        <v>2</v>
      </c>
      <c r="B5" s="3"/>
      <c r="C5" s="1122" t="s">
        <v>830</v>
      </c>
      <c r="D5" s="1122"/>
      <c r="E5" s="1122"/>
      <c r="F5" s="1122"/>
      <c r="G5" s="1122"/>
      <c r="H5" s="1122"/>
      <c r="I5" s="1122"/>
      <c r="J5" s="1122"/>
      <c r="K5" s="1122"/>
      <c r="L5" s="1122"/>
      <c r="M5" s="1122"/>
      <c r="N5" s="1122"/>
      <c r="O5" s="1122"/>
      <c r="P5" s="1123"/>
      <c r="Q5" s="390"/>
    </row>
    <row r="6" spans="1:17" ht="12.75" customHeight="1" x14ac:dyDescent="0.25">
      <c r="A6" s="2" t="s">
        <v>3</v>
      </c>
      <c r="B6" s="3"/>
      <c r="C6" s="1122" t="s">
        <v>818</v>
      </c>
      <c r="D6" s="1122"/>
      <c r="E6" s="1122"/>
      <c r="F6" s="1122"/>
      <c r="G6" s="1122"/>
      <c r="H6" s="1122"/>
      <c r="I6" s="1122"/>
      <c r="J6" s="1122"/>
      <c r="K6" s="1122"/>
      <c r="L6" s="1122"/>
      <c r="M6" s="1122"/>
      <c r="N6" s="1122"/>
      <c r="O6" s="1122"/>
      <c r="P6" s="1123"/>
      <c r="Q6" s="390"/>
    </row>
    <row r="7" spans="1:17" ht="27.75" customHeight="1" x14ac:dyDescent="0.25">
      <c r="A7" s="2" t="s">
        <v>4</v>
      </c>
      <c r="B7" s="3"/>
      <c r="C7" s="1120" t="s">
        <v>819</v>
      </c>
      <c r="D7" s="1120"/>
      <c r="E7" s="1120"/>
      <c r="F7" s="1120"/>
      <c r="G7" s="1120"/>
      <c r="H7" s="1120"/>
      <c r="I7" s="1120"/>
      <c r="J7" s="1120"/>
      <c r="K7" s="1120"/>
      <c r="L7" s="1120"/>
      <c r="M7" s="1120"/>
      <c r="N7" s="1120"/>
      <c r="O7" s="1120"/>
      <c r="P7" s="1121"/>
      <c r="Q7" s="390"/>
    </row>
    <row r="8" spans="1:17" ht="12.75" customHeight="1" x14ac:dyDescent="0.25">
      <c r="A8" s="7" t="s">
        <v>5</v>
      </c>
      <c r="B8" s="3"/>
      <c r="C8" s="1174" t="s">
        <v>329</v>
      </c>
      <c r="D8" s="1174"/>
      <c r="E8" s="1174"/>
      <c r="F8" s="1174"/>
      <c r="G8" s="1174"/>
      <c r="H8" s="1174"/>
      <c r="I8" s="1174"/>
      <c r="J8" s="1174"/>
      <c r="K8" s="1174"/>
      <c r="L8" s="1174"/>
      <c r="M8" s="1174"/>
      <c r="N8" s="1174"/>
      <c r="O8" s="1174"/>
      <c r="P8" s="1175"/>
      <c r="Q8" s="390"/>
    </row>
    <row r="9" spans="1:17" ht="12.75" customHeight="1" x14ac:dyDescent="0.25">
      <c r="A9" s="2"/>
      <c r="B9" s="3" t="s">
        <v>6</v>
      </c>
      <c r="C9" s="1122" t="s">
        <v>831</v>
      </c>
      <c r="D9" s="1122"/>
      <c r="E9" s="1122"/>
      <c r="F9" s="1122"/>
      <c r="G9" s="1122"/>
      <c r="H9" s="1122"/>
      <c r="I9" s="1122"/>
      <c r="J9" s="1122"/>
      <c r="K9" s="1122"/>
      <c r="L9" s="1122"/>
      <c r="M9" s="1122"/>
      <c r="N9" s="1122"/>
      <c r="O9" s="1122"/>
      <c r="P9" s="1123"/>
      <c r="Q9" s="390"/>
    </row>
    <row r="10" spans="1:17" ht="12.75" customHeight="1" x14ac:dyDescent="0.25">
      <c r="A10" s="2"/>
      <c r="B10" s="3" t="s">
        <v>7</v>
      </c>
      <c r="C10" s="1122" t="s">
        <v>832</v>
      </c>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2" t="s">
        <v>833</v>
      </c>
      <c r="D11" s="1122"/>
      <c r="E11" s="1122"/>
      <c r="F11" s="1122"/>
      <c r="G11" s="1122"/>
      <c r="H11" s="1122"/>
      <c r="I11" s="1122"/>
      <c r="J11" s="1122"/>
      <c r="K11" s="1122"/>
      <c r="L11" s="1122"/>
      <c r="M11" s="1122"/>
      <c r="N11" s="1122"/>
      <c r="O11" s="1122"/>
      <c r="P11" s="1123"/>
      <c r="Q11" s="390"/>
    </row>
    <row r="12" spans="1:17" ht="12.75" customHeight="1" x14ac:dyDescent="0.25">
      <c r="A12" s="2"/>
      <c r="B12" s="3" t="s">
        <v>9</v>
      </c>
      <c r="C12" s="1122" t="s">
        <v>834</v>
      </c>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901048</v>
      </c>
      <c r="D20" s="208">
        <f>SUM(D21,D24,D25,D41,D43)</f>
        <v>48895</v>
      </c>
      <c r="E20" s="394">
        <f t="shared" ref="E20:F20" si="0">SUM(E21,E24,E25,E41,E43)</f>
        <v>0</v>
      </c>
      <c r="F20" s="395">
        <f t="shared" si="0"/>
        <v>48895</v>
      </c>
      <c r="G20" s="208">
        <f>SUM(G21,G24,G43)</f>
        <v>845340</v>
      </c>
      <c r="H20" s="242">
        <f t="shared" ref="H20:I20" si="1">SUM(H21,H24,H43)</f>
        <v>0</v>
      </c>
      <c r="I20" s="26">
        <f t="shared" si="1"/>
        <v>845340</v>
      </c>
      <c r="J20" s="242">
        <f>SUM(J21,J26,J43)</f>
        <v>6813</v>
      </c>
      <c r="K20" s="25">
        <f t="shared" ref="K20:L20" si="2">SUM(K21,K26,K43)</f>
        <v>0</v>
      </c>
      <c r="L20" s="26">
        <f t="shared" si="2"/>
        <v>6813</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894235</v>
      </c>
      <c r="D24" s="371">
        <v>48895</v>
      </c>
      <c r="E24" s="402"/>
      <c r="F24" s="403">
        <f>D24+E24</f>
        <v>48895</v>
      </c>
      <c r="G24" s="371">
        <v>845340</v>
      </c>
      <c r="H24" s="374">
        <v>0</v>
      </c>
      <c r="I24" s="375">
        <f>G24+H24</f>
        <v>845340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thickTop="1" x14ac:dyDescent="0.25">
      <c r="A26" s="41">
        <v>21300</v>
      </c>
      <c r="B26" s="41" t="s">
        <v>305</v>
      </c>
      <c r="C26" s="42">
        <f>L26</f>
        <v>6627</v>
      </c>
      <c r="D26" s="213" t="s">
        <v>23</v>
      </c>
      <c r="E26" s="407" t="s">
        <v>23</v>
      </c>
      <c r="F26" s="408" t="s">
        <v>23</v>
      </c>
      <c r="G26" s="213" t="s">
        <v>23</v>
      </c>
      <c r="H26" s="246" t="s">
        <v>23</v>
      </c>
      <c r="I26" s="45" t="s">
        <v>23</v>
      </c>
      <c r="J26" s="102">
        <f>SUM(J27,J31,J33,J36)</f>
        <v>6627</v>
      </c>
      <c r="K26" s="46">
        <f t="shared" ref="K26:L26" si="9">SUM(K27,K31,K33,K36)</f>
        <v>0</v>
      </c>
      <c r="L26" s="113">
        <f t="shared" si="9"/>
        <v>6627</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x14ac:dyDescent="0.25">
      <c r="A33" s="47">
        <v>21380</v>
      </c>
      <c r="B33" s="41" t="s">
        <v>31</v>
      </c>
      <c r="C33" s="42">
        <f t="shared" si="10"/>
        <v>1570</v>
      </c>
      <c r="D33" s="213" t="s">
        <v>23</v>
      </c>
      <c r="E33" s="407" t="s">
        <v>23</v>
      </c>
      <c r="F33" s="408" t="s">
        <v>23</v>
      </c>
      <c r="G33" s="213" t="s">
        <v>23</v>
      </c>
      <c r="H33" s="246" t="s">
        <v>23</v>
      </c>
      <c r="I33" s="45" t="s">
        <v>23</v>
      </c>
      <c r="J33" s="102">
        <f>SUM(J34:J35)</f>
        <v>1570</v>
      </c>
      <c r="K33" s="46">
        <f t="shared" ref="K33:L33" si="13">SUM(K34:K35)</f>
        <v>0</v>
      </c>
      <c r="L33" s="113">
        <f t="shared" si="13"/>
        <v>1570</v>
      </c>
      <c r="M33" s="309" t="s">
        <v>23</v>
      </c>
      <c r="N33" s="44" t="s">
        <v>23</v>
      </c>
      <c r="O33" s="45" t="s">
        <v>23</v>
      </c>
      <c r="P33" s="328"/>
    </row>
    <row r="34" spans="1:16" x14ac:dyDescent="0.25">
      <c r="A34" s="33">
        <v>21381</v>
      </c>
      <c r="B34" s="48" t="s">
        <v>306</v>
      </c>
      <c r="C34" s="49">
        <f t="shared" si="10"/>
        <v>1570</v>
      </c>
      <c r="D34" s="214" t="s">
        <v>23</v>
      </c>
      <c r="E34" s="409" t="s">
        <v>23</v>
      </c>
      <c r="F34" s="410" t="s">
        <v>23</v>
      </c>
      <c r="G34" s="214" t="s">
        <v>23</v>
      </c>
      <c r="H34" s="247" t="s">
        <v>23</v>
      </c>
      <c r="I34" s="52" t="s">
        <v>23</v>
      </c>
      <c r="J34" s="256">
        <v>1570</v>
      </c>
      <c r="K34" s="51"/>
      <c r="L34" s="348">
        <f>J34+K34</f>
        <v>1570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customHeight="1" x14ac:dyDescent="0.25">
      <c r="A36" s="47">
        <v>21390</v>
      </c>
      <c r="B36" s="41" t="s">
        <v>307</v>
      </c>
      <c r="C36" s="42">
        <f t="shared" si="10"/>
        <v>5057</v>
      </c>
      <c r="D36" s="213" t="s">
        <v>23</v>
      </c>
      <c r="E36" s="407" t="s">
        <v>23</v>
      </c>
      <c r="F36" s="408" t="s">
        <v>23</v>
      </c>
      <c r="G36" s="213" t="s">
        <v>23</v>
      </c>
      <c r="H36" s="246" t="s">
        <v>23</v>
      </c>
      <c r="I36" s="45" t="s">
        <v>23</v>
      </c>
      <c r="J36" s="102">
        <f>SUM(J37:J40)</f>
        <v>5057</v>
      </c>
      <c r="K36" s="46">
        <f t="shared" ref="K36:L36" si="14">SUM(K37:K40)</f>
        <v>0</v>
      </c>
      <c r="L36" s="113">
        <f t="shared" si="14"/>
        <v>5057</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x14ac:dyDescent="0.25">
      <c r="A40" s="186">
        <v>21399</v>
      </c>
      <c r="B40" s="161" t="s">
        <v>36</v>
      </c>
      <c r="C40" s="162">
        <f t="shared" si="10"/>
        <v>5057</v>
      </c>
      <c r="D40" s="217" t="s">
        <v>23</v>
      </c>
      <c r="E40" s="415" t="s">
        <v>23</v>
      </c>
      <c r="F40" s="416" t="s">
        <v>23</v>
      </c>
      <c r="G40" s="217" t="s">
        <v>23</v>
      </c>
      <c r="H40" s="250" t="s">
        <v>23</v>
      </c>
      <c r="I40" s="188" t="s">
        <v>23</v>
      </c>
      <c r="J40" s="285">
        <v>5057</v>
      </c>
      <c r="K40" s="187"/>
      <c r="L40" s="417">
        <f>J40+K40</f>
        <v>5057</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x14ac:dyDescent="0.25">
      <c r="A43" s="47">
        <v>21490</v>
      </c>
      <c r="B43" s="41" t="s">
        <v>38</v>
      </c>
      <c r="C43" s="64">
        <f>F43+I43+L43</f>
        <v>186</v>
      </c>
      <c r="D43" s="70">
        <f>D44</f>
        <v>0</v>
      </c>
      <c r="E43" s="422">
        <f t="shared" ref="E43:L43" si="16">E44</f>
        <v>0</v>
      </c>
      <c r="F43" s="423">
        <f t="shared" si="16"/>
        <v>0</v>
      </c>
      <c r="G43" s="70">
        <f t="shared" si="16"/>
        <v>0</v>
      </c>
      <c r="H43" s="200">
        <f t="shared" si="16"/>
        <v>0</v>
      </c>
      <c r="I43" s="286">
        <f t="shared" si="16"/>
        <v>0</v>
      </c>
      <c r="J43" s="200">
        <f t="shared" si="16"/>
        <v>186</v>
      </c>
      <c r="K43" s="71">
        <f t="shared" si="16"/>
        <v>0</v>
      </c>
      <c r="L43" s="286">
        <f t="shared" si="16"/>
        <v>186</v>
      </c>
      <c r="M43" s="309" t="s">
        <v>23</v>
      </c>
      <c r="N43" s="44" t="s">
        <v>23</v>
      </c>
      <c r="O43" s="45" t="s">
        <v>23</v>
      </c>
      <c r="P43" s="328"/>
    </row>
    <row r="44" spans="1:16" s="21" customFormat="1" ht="24" x14ac:dyDescent="0.25">
      <c r="A44" s="38">
        <v>21499</v>
      </c>
      <c r="B44" s="53" t="s">
        <v>39</v>
      </c>
      <c r="C44" s="204">
        <f>F44+I44+L44</f>
        <v>186</v>
      </c>
      <c r="D44" s="294"/>
      <c r="E44" s="424"/>
      <c r="F44" s="425">
        <f>D44+E44</f>
        <v>0</v>
      </c>
      <c r="G44" s="294"/>
      <c r="H44" s="295"/>
      <c r="I44" s="349">
        <f>G44+H44</f>
        <v>0</v>
      </c>
      <c r="J44" s="295">
        <v>186</v>
      </c>
      <c r="K44" s="66"/>
      <c r="L44" s="349">
        <f>J44+K44</f>
        <v>186</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901048</v>
      </c>
      <c r="D50" s="220">
        <f>SUM(D51,D283)</f>
        <v>48895</v>
      </c>
      <c r="E50" s="431">
        <f t="shared" ref="E50:F50" si="19">SUM(E51,E283)</f>
        <v>0</v>
      </c>
      <c r="F50" s="432">
        <f t="shared" si="19"/>
        <v>48895</v>
      </c>
      <c r="G50" s="220">
        <f>SUM(G51,G283)</f>
        <v>845340</v>
      </c>
      <c r="H50" s="252">
        <f t="shared" ref="H50:I50" si="20">SUM(H51,H283)</f>
        <v>0</v>
      </c>
      <c r="I50" s="87">
        <f t="shared" si="20"/>
        <v>845340</v>
      </c>
      <c r="J50" s="252">
        <f>SUM(J51,J283)</f>
        <v>6813</v>
      </c>
      <c r="K50" s="86">
        <f t="shared" ref="K50:L50" si="21">SUM(K51,K283)</f>
        <v>0</v>
      </c>
      <c r="L50" s="87">
        <f t="shared" si="21"/>
        <v>6813</v>
      </c>
      <c r="M50" s="85">
        <f>SUM(M51,M283)</f>
        <v>0</v>
      </c>
      <c r="N50" s="86">
        <f t="shared" ref="N50:O50" si="22">SUM(N51,N283)</f>
        <v>0</v>
      </c>
      <c r="O50" s="87">
        <f t="shared" si="22"/>
        <v>0</v>
      </c>
      <c r="P50" s="336"/>
    </row>
    <row r="51" spans="1:16" s="21" customFormat="1" ht="36.75" thickTop="1" x14ac:dyDescent="0.25">
      <c r="A51" s="88"/>
      <c r="B51" s="89" t="s">
        <v>45</v>
      </c>
      <c r="C51" s="90">
        <f t="shared" si="4"/>
        <v>901048</v>
      </c>
      <c r="D51" s="221">
        <f>SUM(D52,D194)</f>
        <v>48895</v>
      </c>
      <c r="E51" s="433">
        <f t="shared" ref="E51:F51" si="23">SUM(E52,E194)</f>
        <v>0</v>
      </c>
      <c r="F51" s="434">
        <f t="shared" si="23"/>
        <v>48895</v>
      </c>
      <c r="G51" s="221">
        <f>SUM(G52,G194)</f>
        <v>845340</v>
      </c>
      <c r="H51" s="253">
        <f t="shared" ref="H51:I51" si="24">SUM(H52,H194)</f>
        <v>0</v>
      </c>
      <c r="I51" s="92">
        <f t="shared" si="24"/>
        <v>845340</v>
      </c>
      <c r="J51" s="253">
        <f>SUM(J52,J194)</f>
        <v>6813</v>
      </c>
      <c r="K51" s="91">
        <f t="shared" ref="K51:L51" si="25">SUM(K52,K194)</f>
        <v>0</v>
      </c>
      <c r="L51" s="92">
        <f t="shared" si="25"/>
        <v>6813</v>
      </c>
      <c r="M51" s="90">
        <f>SUM(M52,M194)</f>
        <v>0</v>
      </c>
      <c r="N51" s="91">
        <f t="shared" ref="N51:O51" si="26">SUM(N52,N194)</f>
        <v>0</v>
      </c>
      <c r="O51" s="92">
        <f t="shared" si="26"/>
        <v>0</v>
      </c>
      <c r="P51" s="337"/>
    </row>
    <row r="52" spans="1:16" s="21" customFormat="1" ht="24" x14ac:dyDescent="0.25">
      <c r="A52" s="93"/>
      <c r="B52" s="16" t="s">
        <v>46</v>
      </c>
      <c r="C52" s="94">
        <f t="shared" si="4"/>
        <v>873631</v>
      </c>
      <c r="D52" s="222">
        <f>SUM(D53,D75,D173,D187)</f>
        <v>48895</v>
      </c>
      <c r="E52" s="435">
        <f t="shared" ref="E52:F52" si="27">SUM(E53,E75,E173,E187)</f>
        <v>0</v>
      </c>
      <c r="F52" s="436">
        <f t="shared" si="27"/>
        <v>48895</v>
      </c>
      <c r="G52" s="222">
        <f>SUM(G53,G75,G173,G187)</f>
        <v>817923</v>
      </c>
      <c r="H52" s="254">
        <f t="shared" ref="H52:I52" si="28">SUM(H53,H75,H173,H187)</f>
        <v>0</v>
      </c>
      <c r="I52" s="96">
        <f t="shared" si="28"/>
        <v>817923</v>
      </c>
      <c r="J52" s="254">
        <f>SUM(J53,J75,J173,J187)</f>
        <v>6813</v>
      </c>
      <c r="K52" s="95">
        <f t="shared" ref="K52:L52" si="29">SUM(K53,K75,K173,K187)</f>
        <v>0</v>
      </c>
      <c r="L52" s="96">
        <f t="shared" si="29"/>
        <v>6813</v>
      </c>
      <c r="M52" s="94">
        <f>SUM(M53,M75,M173,M187)</f>
        <v>0</v>
      </c>
      <c r="N52" s="95">
        <f t="shared" ref="N52:O52" si="30">SUM(N53,N75,N173,N187)</f>
        <v>0</v>
      </c>
      <c r="O52" s="96">
        <f t="shared" si="30"/>
        <v>0</v>
      </c>
      <c r="P52" s="338"/>
    </row>
    <row r="53" spans="1:16" s="21" customFormat="1" x14ac:dyDescent="0.25">
      <c r="A53" s="97">
        <v>1000</v>
      </c>
      <c r="B53" s="97" t="s">
        <v>47</v>
      </c>
      <c r="C53" s="98">
        <f t="shared" si="4"/>
        <v>699566</v>
      </c>
      <c r="D53" s="223">
        <f>SUM(D54,D67)</f>
        <v>48895</v>
      </c>
      <c r="E53" s="437">
        <f t="shared" ref="E53:F53" si="31">SUM(E54,E67)</f>
        <v>0</v>
      </c>
      <c r="F53" s="438">
        <f t="shared" si="31"/>
        <v>48895</v>
      </c>
      <c r="G53" s="223">
        <f>SUM(G54,G67)</f>
        <v>650671</v>
      </c>
      <c r="H53" s="255">
        <f t="shared" ref="H53:I53" si="32">SUM(H54,H67)</f>
        <v>0</v>
      </c>
      <c r="I53" s="100">
        <f t="shared" si="32"/>
        <v>650671</v>
      </c>
      <c r="J53" s="255">
        <f>SUM(J54,J67)</f>
        <v>0</v>
      </c>
      <c r="K53" s="99">
        <f t="shared" ref="K53:L53" si="33">SUM(K54,K67)</f>
        <v>0</v>
      </c>
      <c r="L53" s="100">
        <f t="shared" si="33"/>
        <v>0</v>
      </c>
      <c r="M53" s="98">
        <f>SUM(M54,M67)</f>
        <v>0</v>
      </c>
      <c r="N53" s="99">
        <f t="shared" ref="N53:O53" si="34">SUM(N54,N67)</f>
        <v>0</v>
      </c>
      <c r="O53" s="100">
        <f t="shared" si="34"/>
        <v>0</v>
      </c>
      <c r="P53" s="339"/>
    </row>
    <row r="54" spans="1:16" x14ac:dyDescent="0.25">
      <c r="A54" s="41">
        <v>1100</v>
      </c>
      <c r="B54" s="101" t="s">
        <v>48</v>
      </c>
      <c r="C54" s="42">
        <f t="shared" si="4"/>
        <v>533082</v>
      </c>
      <c r="D54" s="224">
        <f>SUM(D55,D58,D66)</f>
        <v>16487</v>
      </c>
      <c r="E54" s="439">
        <f t="shared" ref="E54:F54" si="35">SUM(E55,E58,E66)</f>
        <v>0</v>
      </c>
      <c r="F54" s="406">
        <f t="shared" si="35"/>
        <v>16487</v>
      </c>
      <c r="G54" s="224">
        <f>SUM(G55,G58,G66)</f>
        <v>516595</v>
      </c>
      <c r="H54" s="102">
        <f t="shared" ref="H54:I54" si="36">SUM(H55,H58,H66)</f>
        <v>0</v>
      </c>
      <c r="I54" s="113">
        <f t="shared" si="36"/>
        <v>516595</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x14ac:dyDescent="0.25">
      <c r="A55" s="103">
        <v>1110</v>
      </c>
      <c r="B55" s="74" t="s">
        <v>49</v>
      </c>
      <c r="C55" s="80">
        <f t="shared" si="4"/>
        <v>456556</v>
      </c>
      <c r="D55" s="128">
        <f>SUM(D56:D57)</f>
        <v>0</v>
      </c>
      <c r="E55" s="440">
        <f t="shared" ref="E55:F55" si="39">SUM(E56:E57)</f>
        <v>0</v>
      </c>
      <c r="F55" s="441">
        <f t="shared" si="39"/>
        <v>0</v>
      </c>
      <c r="G55" s="128">
        <f>SUM(G56:G57)</f>
        <v>485452</v>
      </c>
      <c r="H55" s="203">
        <f t="shared" ref="H55:I55" si="40">SUM(H56:H57)</f>
        <v>-28896</v>
      </c>
      <c r="I55" s="105">
        <f t="shared" si="40"/>
        <v>456556</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v>0</v>
      </c>
      <c r="I56" s="116">
        <f t="shared" ref="I56:I57" si="44">G56+H56</f>
        <v>0</v>
      </c>
      <c r="J56" s="256"/>
      <c r="K56" s="51"/>
      <c r="L56" s="116">
        <f t="shared" ref="L56:L57" si="45">J56+K56</f>
        <v>0</v>
      </c>
      <c r="M56" s="316"/>
      <c r="N56" s="51"/>
      <c r="O56" s="116">
        <f>M56+N56</f>
        <v>0</v>
      </c>
      <c r="P56" s="383" t="s">
        <v>329</v>
      </c>
    </row>
    <row r="57" spans="1:16" ht="48" x14ac:dyDescent="0.25">
      <c r="A57" s="38">
        <v>1119</v>
      </c>
      <c r="B57" s="53" t="s">
        <v>51</v>
      </c>
      <c r="C57" s="54">
        <f t="shared" si="4"/>
        <v>456556</v>
      </c>
      <c r="D57" s="226"/>
      <c r="E57" s="444"/>
      <c r="F57" s="401">
        <f t="shared" si="43"/>
        <v>0</v>
      </c>
      <c r="G57" s="226">
        <v>485452</v>
      </c>
      <c r="H57" s="257">
        <v>-28896</v>
      </c>
      <c r="I57" s="110">
        <f t="shared" si="44"/>
        <v>456556</v>
      </c>
      <c r="J57" s="257"/>
      <c r="K57" s="56"/>
      <c r="L57" s="110">
        <f t="shared" si="45"/>
        <v>0</v>
      </c>
      <c r="M57" s="317"/>
      <c r="N57" s="56"/>
      <c r="O57" s="110">
        <f>M57+N57</f>
        <v>0</v>
      </c>
      <c r="P57" s="361" t="s">
        <v>835</v>
      </c>
    </row>
    <row r="58" spans="1:16" x14ac:dyDescent="0.25">
      <c r="A58" s="108">
        <v>1140</v>
      </c>
      <c r="B58" s="53" t="s">
        <v>295</v>
      </c>
      <c r="C58" s="54">
        <f t="shared" si="4"/>
        <v>76001</v>
      </c>
      <c r="D58" s="227">
        <f>SUM(D59:D65)</f>
        <v>16487</v>
      </c>
      <c r="E58" s="445">
        <f t="shared" ref="E58:F58" si="46">SUM(E59:E65)</f>
        <v>0</v>
      </c>
      <c r="F58" s="401">
        <f t="shared" si="46"/>
        <v>16487</v>
      </c>
      <c r="G58" s="227">
        <f>SUM(G59:G65)</f>
        <v>30618</v>
      </c>
      <c r="H58" s="117">
        <f t="shared" ref="H58:I58" si="47">SUM(H59:H65)</f>
        <v>28896</v>
      </c>
      <c r="I58" s="110">
        <f t="shared" si="47"/>
        <v>59514</v>
      </c>
      <c r="J58" s="117">
        <f>SUM(J59:J65)</f>
        <v>0</v>
      </c>
      <c r="K58" s="109">
        <f t="shared" ref="K58:L58" si="48">SUM(K59:K65)</f>
        <v>0</v>
      </c>
      <c r="L58" s="110">
        <f t="shared" si="48"/>
        <v>0</v>
      </c>
      <c r="M58" s="54">
        <f>SUM(M59:M65)</f>
        <v>0</v>
      </c>
      <c r="N58" s="109">
        <f t="shared" ref="N58:O58" si="49">SUM(N59:N65)</f>
        <v>0</v>
      </c>
      <c r="O58" s="110">
        <f t="shared" si="49"/>
        <v>0</v>
      </c>
      <c r="P58" s="107"/>
    </row>
    <row r="59" spans="1:16" x14ac:dyDescent="0.25">
      <c r="A59" s="38">
        <v>1141</v>
      </c>
      <c r="B59" s="53" t="s">
        <v>52</v>
      </c>
      <c r="C59" s="54">
        <f t="shared" si="4"/>
        <v>3822</v>
      </c>
      <c r="D59" s="226"/>
      <c r="E59" s="444"/>
      <c r="F59" s="401">
        <f t="shared" ref="F59:F66" si="50">D59+E59</f>
        <v>0</v>
      </c>
      <c r="G59" s="226">
        <v>3822</v>
      </c>
      <c r="H59" s="257"/>
      <c r="I59" s="110">
        <f t="shared" ref="I59:I66" si="51">G59+H59</f>
        <v>3822</v>
      </c>
      <c r="J59" s="257"/>
      <c r="K59" s="56"/>
      <c r="L59" s="110">
        <f t="shared" ref="L59:L66" si="52">J59+K59</f>
        <v>0</v>
      </c>
      <c r="M59" s="317"/>
      <c r="N59" s="56"/>
      <c r="O59" s="110">
        <f t="shared" ref="O59:O66" si="53">M59+N59</f>
        <v>0</v>
      </c>
      <c r="P59" s="107"/>
    </row>
    <row r="60" spans="1:16" ht="24.75" customHeight="1" x14ac:dyDescent="0.25">
      <c r="A60" s="38">
        <v>1142</v>
      </c>
      <c r="B60" s="53" t="s">
        <v>53</v>
      </c>
      <c r="C60" s="54">
        <f t="shared" si="4"/>
        <v>1389</v>
      </c>
      <c r="D60" s="226"/>
      <c r="E60" s="444"/>
      <c r="F60" s="401">
        <f t="shared" si="50"/>
        <v>0</v>
      </c>
      <c r="G60" s="226">
        <v>1389</v>
      </c>
      <c r="H60" s="257"/>
      <c r="I60" s="110">
        <f t="shared" si="51"/>
        <v>1389</v>
      </c>
      <c r="J60" s="257"/>
      <c r="K60" s="56"/>
      <c r="L60" s="110">
        <f>J60+K60</f>
        <v>0</v>
      </c>
      <c r="M60" s="317"/>
      <c r="N60" s="56"/>
      <c r="O60" s="110">
        <f t="shared" si="53"/>
        <v>0</v>
      </c>
      <c r="P60" s="361" t="s">
        <v>329</v>
      </c>
    </row>
    <row r="61" spans="1:16" ht="144" x14ac:dyDescent="0.25">
      <c r="A61" s="38">
        <v>1145</v>
      </c>
      <c r="B61" s="53" t="s">
        <v>54</v>
      </c>
      <c r="C61" s="54">
        <f t="shared" si="4"/>
        <v>43525</v>
      </c>
      <c r="D61" s="226"/>
      <c r="E61" s="444"/>
      <c r="F61" s="401">
        <f t="shared" si="50"/>
        <v>0</v>
      </c>
      <c r="G61" s="226">
        <v>14629</v>
      </c>
      <c r="H61" s="257">
        <v>28896</v>
      </c>
      <c r="I61" s="110">
        <f t="shared" si="51"/>
        <v>43525</v>
      </c>
      <c r="J61" s="257"/>
      <c r="K61" s="56"/>
      <c r="L61" s="110">
        <f t="shared" si="52"/>
        <v>0</v>
      </c>
      <c r="M61" s="317"/>
      <c r="N61" s="56"/>
      <c r="O61" s="110">
        <f>M61+N61</f>
        <v>0</v>
      </c>
      <c r="P61" s="361" t="s">
        <v>836</v>
      </c>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x14ac:dyDescent="0.25">
      <c r="A63" s="38">
        <v>1147</v>
      </c>
      <c r="B63" s="53" t="s">
        <v>56</v>
      </c>
      <c r="C63" s="54">
        <f t="shared" si="4"/>
        <v>4226</v>
      </c>
      <c r="D63" s="226"/>
      <c r="E63" s="444"/>
      <c r="F63" s="401">
        <f t="shared" si="50"/>
        <v>0</v>
      </c>
      <c r="G63" s="226">
        <v>4226</v>
      </c>
      <c r="H63" s="257"/>
      <c r="I63" s="110">
        <f t="shared" si="51"/>
        <v>4226</v>
      </c>
      <c r="J63" s="257"/>
      <c r="K63" s="56"/>
      <c r="L63" s="110">
        <f t="shared" si="52"/>
        <v>0</v>
      </c>
      <c r="M63" s="317"/>
      <c r="N63" s="56"/>
      <c r="O63" s="110">
        <f t="shared" si="53"/>
        <v>0</v>
      </c>
      <c r="P63" s="107"/>
    </row>
    <row r="64" spans="1:16" x14ac:dyDescent="0.25">
      <c r="A64" s="38">
        <v>1148</v>
      </c>
      <c r="B64" s="53" t="s">
        <v>57</v>
      </c>
      <c r="C64" s="54">
        <f t="shared" si="4"/>
        <v>16487</v>
      </c>
      <c r="D64" s="226">
        <v>16487</v>
      </c>
      <c r="E64" s="444"/>
      <c r="F64" s="401">
        <f t="shared" si="50"/>
        <v>16487</v>
      </c>
      <c r="G64" s="226"/>
      <c r="H64" s="257"/>
      <c r="I64" s="110">
        <f t="shared" si="51"/>
        <v>0</v>
      </c>
      <c r="J64" s="257"/>
      <c r="K64" s="56"/>
      <c r="L64" s="110">
        <f t="shared" si="52"/>
        <v>0</v>
      </c>
      <c r="M64" s="317"/>
      <c r="N64" s="56"/>
      <c r="O64" s="110">
        <f t="shared" si="53"/>
        <v>0</v>
      </c>
      <c r="P64" s="107"/>
    </row>
    <row r="65" spans="1:16" ht="24" customHeight="1" x14ac:dyDescent="0.25">
      <c r="A65" s="38">
        <v>1149</v>
      </c>
      <c r="B65" s="53" t="s">
        <v>58</v>
      </c>
      <c r="C65" s="54">
        <f>F65+I65+L65+O65</f>
        <v>6552</v>
      </c>
      <c r="D65" s="226"/>
      <c r="E65" s="444"/>
      <c r="F65" s="401">
        <f t="shared" si="50"/>
        <v>0</v>
      </c>
      <c r="G65" s="226">
        <v>6552</v>
      </c>
      <c r="H65" s="257"/>
      <c r="I65" s="110">
        <f t="shared" si="51"/>
        <v>6552</v>
      </c>
      <c r="J65" s="257"/>
      <c r="K65" s="56"/>
      <c r="L65" s="110">
        <f t="shared" si="52"/>
        <v>0</v>
      </c>
      <c r="M65" s="317"/>
      <c r="N65" s="56"/>
      <c r="O65" s="110">
        <f t="shared" si="53"/>
        <v>0</v>
      </c>
      <c r="P65" s="107"/>
    </row>
    <row r="66" spans="1:16" ht="36" x14ac:dyDescent="0.25">
      <c r="A66" s="103">
        <v>1150</v>
      </c>
      <c r="B66" s="74" t="s">
        <v>59</v>
      </c>
      <c r="C66" s="80">
        <f>F66+I66+L66+O66</f>
        <v>525</v>
      </c>
      <c r="D66" s="228"/>
      <c r="E66" s="446"/>
      <c r="F66" s="441">
        <f t="shared" si="50"/>
        <v>0</v>
      </c>
      <c r="G66" s="228">
        <v>525</v>
      </c>
      <c r="H66" s="258">
        <v>0</v>
      </c>
      <c r="I66" s="105">
        <f t="shared" si="51"/>
        <v>525</v>
      </c>
      <c r="J66" s="258"/>
      <c r="K66" s="111"/>
      <c r="L66" s="105">
        <f t="shared" si="52"/>
        <v>0</v>
      </c>
      <c r="M66" s="318"/>
      <c r="N66" s="111"/>
      <c r="O66" s="105">
        <f t="shared" si="53"/>
        <v>0</v>
      </c>
      <c r="P66" s="382" t="s">
        <v>329</v>
      </c>
    </row>
    <row r="67" spans="1:16" ht="24" x14ac:dyDescent="0.25">
      <c r="A67" s="41">
        <v>1200</v>
      </c>
      <c r="B67" s="101" t="s">
        <v>296</v>
      </c>
      <c r="C67" s="42">
        <f t="shared" si="4"/>
        <v>166484</v>
      </c>
      <c r="D67" s="224">
        <f>SUM(D68:D69)</f>
        <v>32408</v>
      </c>
      <c r="E67" s="439">
        <f t="shared" ref="E67:F67" si="54">SUM(E68:E69)</f>
        <v>0</v>
      </c>
      <c r="F67" s="406">
        <f t="shared" si="54"/>
        <v>32408</v>
      </c>
      <c r="G67" s="224">
        <f>SUM(G68:G69)</f>
        <v>134076</v>
      </c>
      <c r="H67" s="102">
        <f t="shared" ref="H67:I67" si="55">SUM(H68:H69)</f>
        <v>0</v>
      </c>
      <c r="I67" s="113">
        <f t="shared" si="55"/>
        <v>134076</v>
      </c>
      <c r="J67" s="102">
        <f>SUM(J68:J69)</f>
        <v>0</v>
      </c>
      <c r="K67" s="46">
        <f t="shared" ref="K67:L67" si="56">SUM(K68:K69)</f>
        <v>0</v>
      </c>
      <c r="L67" s="113">
        <f t="shared" si="56"/>
        <v>0</v>
      </c>
      <c r="M67" s="42">
        <f>SUM(M68:M69)</f>
        <v>0</v>
      </c>
      <c r="N67" s="46">
        <f t="shared" ref="N67:O67" si="57">SUM(N68:N69)</f>
        <v>0</v>
      </c>
      <c r="O67" s="113">
        <f t="shared" si="57"/>
        <v>0</v>
      </c>
      <c r="P67" s="119"/>
    </row>
    <row r="68" spans="1:16" ht="24" x14ac:dyDescent="0.25">
      <c r="A68" s="565">
        <v>1210</v>
      </c>
      <c r="B68" s="48" t="s">
        <v>60</v>
      </c>
      <c r="C68" s="49">
        <f t="shared" si="4"/>
        <v>133506</v>
      </c>
      <c r="D68" s="225">
        <v>8338</v>
      </c>
      <c r="E68" s="442"/>
      <c r="F68" s="443">
        <f>D68+E68</f>
        <v>8338</v>
      </c>
      <c r="G68" s="225">
        <v>125168</v>
      </c>
      <c r="H68" s="256">
        <v>0</v>
      </c>
      <c r="I68" s="116">
        <f>G68+H68</f>
        <v>125168</v>
      </c>
      <c r="J68" s="256"/>
      <c r="K68" s="51"/>
      <c r="L68" s="116">
        <f>J68+K68</f>
        <v>0</v>
      </c>
      <c r="M68" s="316"/>
      <c r="N68" s="51"/>
      <c r="O68" s="116">
        <f>M68+N68</f>
        <v>0</v>
      </c>
      <c r="P68" s="382" t="s">
        <v>329</v>
      </c>
    </row>
    <row r="69" spans="1:16" ht="24" x14ac:dyDescent="0.25">
      <c r="A69" s="108">
        <v>1220</v>
      </c>
      <c r="B69" s="53" t="s">
        <v>61</v>
      </c>
      <c r="C69" s="54">
        <f t="shared" si="4"/>
        <v>32978</v>
      </c>
      <c r="D69" s="227">
        <f>SUM(D70:D74)</f>
        <v>24070</v>
      </c>
      <c r="E69" s="445">
        <f t="shared" ref="E69:F69" si="58">SUM(E70:E74)</f>
        <v>0</v>
      </c>
      <c r="F69" s="401">
        <f t="shared" si="58"/>
        <v>24070</v>
      </c>
      <c r="G69" s="227">
        <f>SUM(G70:G74)</f>
        <v>8908</v>
      </c>
      <c r="H69" s="117">
        <f t="shared" ref="H69:I69" si="59">SUM(H70:H74)</f>
        <v>0</v>
      </c>
      <c r="I69" s="110">
        <f t="shared" si="59"/>
        <v>8908</v>
      </c>
      <c r="J69" s="117">
        <f>SUM(J70:J74)</f>
        <v>0</v>
      </c>
      <c r="K69" s="109">
        <f t="shared" ref="K69:L69" si="60">SUM(K70:K74)</f>
        <v>0</v>
      </c>
      <c r="L69" s="110">
        <f t="shared" si="60"/>
        <v>0</v>
      </c>
      <c r="M69" s="54">
        <f>SUM(M70:M74)</f>
        <v>0</v>
      </c>
      <c r="N69" s="109">
        <f t="shared" ref="N69:O69" si="61">SUM(N70:N74)</f>
        <v>0</v>
      </c>
      <c r="O69" s="110">
        <f t="shared" si="61"/>
        <v>0</v>
      </c>
      <c r="P69" s="107"/>
    </row>
    <row r="70" spans="1:16" ht="48" x14ac:dyDescent="0.25">
      <c r="A70" s="38">
        <v>1221</v>
      </c>
      <c r="B70" s="53" t="s">
        <v>297</v>
      </c>
      <c r="C70" s="54">
        <f t="shared" si="4"/>
        <v>21624</v>
      </c>
      <c r="D70" s="226">
        <v>18124</v>
      </c>
      <c r="E70" s="444"/>
      <c r="F70" s="401">
        <f t="shared" ref="F70:F74" si="62">D70+E70</f>
        <v>18124</v>
      </c>
      <c r="G70" s="226">
        <v>3500</v>
      </c>
      <c r="H70" s="257"/>
      <c r="I70" s="110">
        <f t="shared" ref="I70:I74" si="63">G70+H70</f>
        <v>3500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x14ac:dyDescent="0.25">
      <c r="A73" s="38">
        <v>1227</v>
      </c>
      <c r="B73" s="53" t="s">
        <v>64</v>
      </c>
      <c r="C73" s="54">
        <f t="shared" si="4"/>
        <v>10354</v>
      </c>
      <c r="D73" s="226">
        <v>5446</v>
      </c>
      <c r="E73" s="444"/>
      <c r="F73" s="401">
        <f t="shared" si="62"/>
        <v>5446</v>
      </c>
      <c r="G73" s="226">
        <v>4908</v>
      </c>
      <c r="H73" s="257"/>
      <c r="I73" s="110">
        <f t="shared" si="63"/>
        <v>4908</v>
      </c>
      <c r="J73" s="257"/>
      <c r="K73" s="56"/>
      <c r="L73" s="110">
        <f t="shared" si="64"/>
        <v>0</v>
      </c>
      <c r="M73" s="317"/>
      <c r="N73" s="56"/>
      <c r="O73" s="110">
        <f t="shared" si="65"/>
        <v>0</v>
      </c>
      <c r="P73" s="107"/>
    </row>
    <row r="74" spans="1:16" ht="48" x14ac:dyDescent="0.25">
      <c r="A74" s="38">
        <v>1228</v>
      </c>
      <c r="B74" s="53" t="s">
        <v>298</v>
      </c>
      <c r="C74" s="54">
        <f t="shared" si="4"/>
        <v>1000</v>
      </c>
      <c r="D74" s="226">
        <v>500</v>
      </c>
      <c r="E74" s="444"/>
      <c r="F74" s="401">
        <f t="shared" si="62"/>
        <v>500</v>
      </c>
      <c r="G74" s="226">
        <v>500</v>
      </c>
      <c r="H74" s="257"/>
      <c r="I74" s="110">
        <f t="shared" si="63"/>
        <v>500</v>
      </c>
      <c r="J74" s="257"/>
      <c r="K74" s="56"/>
      <c r="L74" s="110">
        <f t="shared" si="64"/>
        <v>0</v>
      </c>
      <c r="M74" s="317"/>
      <c r="N74" s="56"/>
      <c r="O74" s="110">
        <f t="shared" si="65"/>
        <v>0</v>
      </c>
      <c r="P74" s="107"/>
    </row>
    <row r="75" spans="1:16" x14ac:dyDescent="0.25">
      <c r="A75" s="97">
        <v>2000</v>
      </c>
      <c r="B75" s="97" t="s">
        <v>65</v>
      </c>
      <c r="C75" s="98">
        <f t="shared" si="4"/>
        <v>174065</v>
      </c>
      <c r="D75" s="223">
        <f>SUM(D76,D83,D130,D164,D165,D172)</f>
        <v>0</v>
      </c>
      <c r="E75" s="437">
        <f t="shared" ref="E75:F75" si="66">SUM(E76,E83,E130,E164,E165,E172)</f>
        <v>0</v>
      </c>
      <c r="F75" s="438">
        <f t="shared" si="66"/>
        <v>0</v>
      </c>
      <c r="G75" s="223">
        <f>SUM(G76,G83,G130,G164,G165,G172)</f>
        <v>167252</v>
      </c>
      <c r="H75" s="255">
        <f t="shared" ref="H75:I75" si="67">SUM(H76,H83,H130,H164,H165,H172)</f>
        <v>0</v>
      </c>
      <c r="I75" s="100">
        <f t="shared" si="67"/>
        <v>167252</v>
      </c>
      <c r="J75" s="255">
        <f>SUM(J76,J83,J130,J164,J165,J172)</f>
        <v>6813</v>
      </c>
      <c r="K75" s="99">
        <f t="shared" ref="K75:L75" si="68">SUM(K76,K83,K130,K164,K165,K172)</f>
        <v>0</v>
      </c>
      <c r="L75" s="100">
        <f t="shared" si="68"/>
        <v>6813</v>
      </c>
      <c r="M75" s="98">
        <f>SUM(M76,M83,M130,M164,M165,M172)</f>
        <v>0</v>
      </c>
      <c r="N75" s="99">
        <f t="shared" ref="N75:O75" si="69">SUM(N76,N83,N130,N164,N165,N172)</f>
        <v>0</v>
      </c>
      <c r="O75" s="100">
        <f t="shared" si="69"/>
        <v>0</v>
      </c>
      <c r="P75" s="339"/>
    </row>
    <row r="76" spans="1:16" ht="24" x14ac:dyDescent="0.25">
      <c r="A76" s="41">
        <v>2100</v>
      </c>
      <c r="B76" s="101" t="s">
        <v>66</v>
      </c>
      <c r="C76" s="42">
        <f t="shared" si="4"/>
        <v>1816</v>
      </c>
      <c r="D76" s="224">
        <f>SUM(D77,D80)</f>
        <v>0</v>
      </c>
      <c r="E76" s="439">
        <f t="shared" ref="E76:F76" si="70">SUM(E77,E80)</f>
        <v>0</v>
      </c>
      <c r="F76" s="406">
        <f t="shared" si="70"/>
        <v>0</v>
      </c>
      <c r="G76" s="224">
        <f>SUM(G77,G80)</f>
        <v>1816</v>
      </c>
      <c r="H76" s="102">
        <f t="shared" ref="H76:I76" si="71">SUM(H77,H80)</f>
        <v>0</v>
      </c>
      <c r="I76" s="113">
        <f t="shared" si="71"/>
        <v>1816</v>
      </c>
      <c r="J76" s="102">
        <f>SUM(J77,J80)</f>
        <v>0</v>
      </c>
      <c r="K76" s="46">
        <f t="shared" ref="K76:L76" si="72">SUM(K77,K80)</f>
        <v>0</v>
      </c>
      <c r="L76" s="113">
        <f t="shared" si="72"/>
        <v>0</v>
      </c>
      <c r="M76" s="42">
        <f>SUM(M77,M80)</f>
        <v>0</v>
      </c>
      <c r="N76" s="46">
        <f t="shared" ref="N76:O76" si="73">SUM(N77,N80)</f>
        <v>0</v>
      </c>
      <c r="O76" s="113">
        <f t="shared" si="73"/>
        <v>0</v>
      </c>
      <c r="P76" s="119"/>
    </row>
    <row r="77" spans="1:16" ht="24" x14ac:dyDescent="0.25">
      <c r="A77" s="565">
        <v>2110</v>
      </c>
      <c r="B77" s="48" t="s">
        <v>67</v>
      </c>
      <c r="C77" s="49">
        <f t="shared" si="4"/>
        <v>190</v>
      </c>
      <c r="D77" s="229">
        <f>SUM(D78:D79)</f>
        <v>0</v>
      </c>
      <c r="E77" s="447">
        <f t="shared" ref="E77:F77" si="74">SUM(E78:E79)</f>
        <v>0</v>
      </c>
      <c r="F77" s="443">
        <f t="shared" si="74"/>
        <v>0</v>
      </c>
      <c r="G77" s="229">
        <f>SUM(G78:G79)</f>
        <v>190</v>
      </c>
      <c r="H77" s="259">
        <f t="shared" ref="H77:I77" si="75">SUM(H78:H79)</f>
        <v>0</v>
      </c>
      <c r="I77" s="116">
        <f t="shared" si="75"/>
        <v>190</v>
      </c>
      <c r="J77" s="259">
        <f>SUM(J78:J79)</f>
        <v>0</v>
      </c>
      <c r="K77" s="115">
        <f t="shared" ref="K77:L77" si="76">SUM(K78:K79)</f>
        <v>0</v>
      </c>
      <c r="L77" s="116">
        <f t="shared" si="76"/>
        <v>0</v>
      </c>
      <c r="M77" s="49">
        <f>SUM(M78:M79)</f>
        <v>0</v>
      </c>
      <c r="N77" s="115">
        <f t="shared" ref="N77:O77" si="77">SUM(N78:N79)</f>
        <v>0</v>
      </c>
      <c r="O77" s="116">
        <f t="shared" si="77"/>
        <v>0</v>
      </c>
      <c r="P77" s="106"/>
    </row>
    <row r="78" spans="1:16" x14ac:dyDescent="0.25">
      <c r="A78" s="38">
        <v>2111</v>
      </c>
      <c r="B78" s="53" t="s">
        <v>68</v>
      </c>
      <c r="C78" s="54">
        <f t="shared" si="4"/>
        <v>190</v>
      </c>
      <c r="D78" s="226"/>
      <c r="E78" s="444"/>
      <c r="F78" s="401">
        <f t="shared" ref="F78:F79" si="78">D78+E78</f>
        <v>0</v>
      </c>
      <c r="G78" s="226">
        <v>190</v>
      </c>
      <c r="H78" s="257">
        <v>0</v>
      </c>
      <c r="I78" s="110">
        <f t="shared" ref="I78:I79" si="79">G78+H78</f>
        <v>190</v>
      </c>
      <c r="J78" s="257"/>
      <c r="K78" s="56"/>
      <c r="L78" s="110">
        <f t="shared" ref="L78:L79" si="80">J78+K78</f>
        <v>0</v>
      </c>
      <c r="M78" s="317"/>
      <c r="N78" s="56"/>
      <c r="O78" s="110">
        <f t="shared" ref="O78:O79" si="81">M78+N78</f>
        <v>0</v>
      </c>
      <c r="P78" s="737" t="s">
        <v>329</v>
      </c>
    </row>
    <row r="79" spans="1:16" ht="24" hidden="1" x14ac:dyDescent="0.25">
      <c r="A79" s="38">
        <v>2112</v>
      </c>
      <c r="B79" s="53" t="s">
        <v>69</v>
      </c>
      <c r="C79" s="54">
        <f t="shared" si="4"/>
        <v>0</v>
      </c>
      <c r="D79" s="226"/>
      <c r="E79" s="444"/>
      <c r="F79" s="401">
        <f t="shared" si="78"/>
        <v>0</v>
      </c>
      <c r="G79" s="226"/>
      <c r="H79" s="257">
        <v>0</v>
      </c>
      <c r="I79" s="110">
        <f t="shared" si="79"/>
        <v>0</v>
      </c>
      <c r="J79" s="257"/>
      <c r="K79" s="56"/>
      <c r="L79" s="110">
        <f t="shared" si="80"/>
        <v>0</v>
      </c>
      <c r="M79" s="317"/>
      <c r="N79" s="56"/>
      <c r="O79" s="110">
        <f t="shared" si="81"/>
        <v>0</v>
      </c>
      <c r="P79" s="737" t="s">
        <v>329</v>
      </c>
    </row>
    <row r="80" spans="1:16" ht="24" x14ac:dyDescent="0.25">
      <c r="A80" s="108">
        <v>2120</v>
      </c>
      <c r="B80" s="53" t="s">
        <v>70</v>
      </c>
      <c r="C80" s="54">
        <f t="shared" si="4"/>
        <v>1626</v>
      </c>
      <c r="D80" s="227">
        <f>SUM(D81:D82)</f>
        <v>0</v>
      </c>
      <c r="E80" s="445">
        <f t="shared" ref="E80:F80" si="82">SUM(E81:E82)</f>
        <v>0</v>
      </c>
      <c r="F80" s="401">
        <f t="shared" si="82"/>
        <v>0</v>
      </c>
      <c r="G80" s="227">
        <f>SUM(G81:G82)</f>
        <v>1626</v>
      </c>
      <c r="H80" s="117">
        <f t="shared" ref="H80:I80" si="83">SUM(H81:H82)</f>
        <v>0</v>
      </c>
      <c r="I80" s="110">
        <f t="shared" si="83"/>
        <v>1626</v>
      </c>
      <c r="J80" s="117">
        <f>SUM(J81:J82)</f>
        <v>0</v>
      </c>
      <c r="K80" s="109">
        <f t="shared" ref="K80:L80" si="84">SUM(K81:K82)</f>
        <v>0</v>
      </c>
      <c r="L80" s="110">
        <f t="shared" si="84"/>
        <v>0</v>
      </c>
      <c r="M80" s="54">
        <f>SUM(M81:M82)</f>
        <v>0</v>
      </c>
      <c r="N80" s="109">
        <f t="shared" ref="N80:O80" si="85">SUM(N81:N82)</f>
        <v>0</v>
      </c>
      <c r="O80" s="110">
        <f t="shared" si="85"/>
        <v>0</v>
      </c>
      <c r="P80" s="739"/>
    </row>
    <row r="81" spans="1:16" x14ac:dyDescent="0.25">
      <c r="A81" s="38">
        <v>2121</v>
      </c>
      <c r="B81" s="53" t="s">
        <v>68</v>
      </c>
      <c r="C81" s="54">
        <f t="shared" si="4"/>
        <v>848</v>
      </c>
      <c r="D81" s="226"/>
      <c r="E81" s="444"/>
      <c r="F81" s="401">
        <f t="shared" ref="F81:F82" si="86">D81+E81</f>
        <v>0</v>
      </c>
      <c r="G81" s="226">
        <v>848</v>
      </c>
      <c r="H81" s="257">
        <v>0</v>
      </c>
      <c r="I81" s="110">
        <f t="shared" ref="I81:I82" si="87">G81+H81</f>
        <v>848</v>
      </c>
      <c r="J81" s="257"/>
      <c r="K81" s="56"/>
      <c r="L81" s="110">
        <f t="shared" ref="L81:L82" si="88">J81+K81</f>
        <v>0</v>
      </c>
      <c r="M81" s="317"/>
      <c r="N81" s="56"/>
      <c r="O81" s="110">
        <f t="shared" ref="O81:O82" si="89">M81+N81</f>
        <v>0</v>
      </c>
      <c r="P81" s="737" t="s">
        <v>329</v>
      </c>
    </row>
    <row r="82" spans="1:16" ht="24" x14ac:dyDescent="0.25">
      <c r="A82" s="38">
        <v>2122</v>
      </c>
      <c r="B82" s="53" t="s">
        <v>69</v>
      </c>
      <c r="C82" s="54">
        <f t="shared" si="4"/>
        <v>778</v>
      </c>
      <c r="D82" s="226"/>
      <c r="E82" s="444"/>
      <c r="F82" s="401">
        <f t="shared" si="86"/>
        <v>0</v>
      </c>
      <c r="G82" s="226">
        <v>778</v>
      </c>
      <c r="H82" s="257">
        <v>0</v>
      </c>
      <c r="I82" s="110">
        <f t="shared" si="87"/>
        <v>778</v>
      </c>
      <c r="J82" s="257"/>
      <c r="K82" s="56"/>
      <c r="L82" s="110">
        <f t="shared" si="88"/>
        <v>0</v>
      </c>
      <c r="M82" s="317"/>
      <c r="N82" s="56"/>
      <c r="O82" s="110">
        <f t="shared" si="89"/>
        <v>0</v>
      </c>
      <c r="P82" s="737" t="s">
        <v>329</v>
      </c>
    </row>
    <row r="83" spans="1:16" x14ac:dyDescent="0.25">
      <c r="A83" s="41">
        <v>2200</v>
      </c>
      <c r="B83" s="101" t="s">
        <v>71</v>
      </c>
      <c r="C83" s="42">
        <f t="shared" si="4"/>
        <v>62201</v>
      </c>
      <c r="D83" s="224">
        <f>SUM(D84,D89,D95,D103,D112,D116,D122,D128)</f>
        <v>0</v>
      </c>
      <c r="E83" s="439">
        <f t="shared" ref="E83:F83" si="90">SUM(E84,E89,E95,E103,E112,E116,E122,E128)</f>
        <v>0</v>
      </c>
      <c r="F83" s="406">
        <f t="shared" si="90"/>
        <v>0</v>
      </c>
      <c r="G83" s="224">
        <f>SUM(G84,G89,G95,G103,G112,G116,G122,G128)</f>
        <v>60214</v>
      </c>
      <c r="H83" s="102">
        <f t="shared" ref="H83:I83" si="91">SUM(H84,H89,H95,H103,H112,H116,H122,H128)</f>
        <v>-500</v>
      </c>
      <c r="I83" s="113">
        <f t="shared" si="91"/>
        <v>59714</v>
      </c>
      <c r="J83" s="102">
        <f>SUM(J84,J89,J95,J103,J112,J116,J122,J128)</f>
        <v>2487</v>
      </c>
      <c r="K83" s="46">
        <f t="shared" ref="K83:L83" si="92">SUM(K84,K89,K95,K103,K112,K116,K122,K128)</f>
        <v>0</v>
      </c>
      <c r="L83" s="113">
        <f t="shared" si="92"/>
        <v>2487</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3031</v>
      </c>
      <c r="D84" s="128">
        <f>SUM(D85:D88)</f>
        <v>0</v>
      </c>
      <c r="E84" s="440">
        <f t="shared" ref="E84:F84" si="94">SUM(E85:E88)</f>
        <v>0</v>
      </c>
      <c r="F84" s="441">
        <f t="shared" si="94"/>
        <v>0</v>
      </c>
      <c r="G84" s="128">
        <f>SUM(G85:G88)</f>
        <v>2845</v>
      </c>
      <c r="H84" s="203">
        <f t="shared" ref="H84:I84" si="95">SUM(H85:H88)</f>
        <v>0</v>
      </c>
      <c r="I84" s="105">
        <f t="shared" si="95"/>
        <v>2845</v>
      </c>
      <c r="J84" s="203">
        <f>SUM(J85:J88)</f>
        <v>186</v>
      </c>
      <c r="K84" s="104">
        <f t="shared" ref="K84:L84" si="96">SUM(K85:K88)</f>
        <v>0</v>
      </c>
      <c r="L84" s="105">
        <f t="shared" si="96"/>
        <v>186</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x14ac:dyDescent="0.25">
      <c r="A86" s="38">
        <v>2212</v>
      </c>
      <c r="B86" s="53" t="s">
        <v>74</v>
      </c>
      <c r="C86" s="54">
        <f t="shared" si="98"/>
        <v>2148</v>
      </c>
      <c r="D86" s="226"/>
      <c r="E86" s="444"/>
      <c r="F86" s="401">
        <f t="shared" si="99"/>
        <v>0</v>
      </c>
      <c r="G86" s="226">
        <v>2062</v>
      </c>
      <c r="H86" s="257"/>
      <c r="I86" s="110">
        <f t="shared" si="100"/>
        <v>2062</v>
      </c>
      <c r="J86" s="257">
        <v>86</v>
      </c>
      <c r="K86" s="56"/>
      <c r="L86" s="110">
        <f t="shared" si="101"/>
        <v>86</v>
      </c>
      <c r="M86" s="317"/>
      <c r="N86" s="56"/>
      <c r="O86" s="110">
        <f t="shared" si="102"/>
        <v>0</v>
      </c>
      <c r="P86" s="107"/>
    </row>
    <row r="87" spans="1:16" ht="24" x14ac:dyDescent="0.25">
      <c r="A87" s="38">
        <v>2214</v>
      </c>
      <c r="B87" s="53" t="s">
        <v>75</v>
      </c>
      <c r="C87" s="54">
        <f t="shared" si="98"/>
        <v>733</v>
      </c>
      <c r="D87" s="226"/>
      <c r="E87" s="444"/>
      <c r="F87" s="401">
        <f t="shared" si="99"/>
        <v>0</v>
      </c>
      <c r="G87" s="226">
        <v>633</v>
      </c>
      <c r="H87" s="257"/>
      <c r="I87" s="110">
        <f t="shared" si="100"/>
        <v>633</v>
      </c>
      <c r="J87" s="257">
        <v>100</v>
      </c>
      <c r="K87" s="56"/>
      <c r="L87" s="110">
        <f t="shared" si="101"/>
        <v>100</v>
      </c>
      <c r="M87" s="317"/>
      <c r="N87" s="56"/>
      <c r="O87" s="110">
        <f t="shared" si="102"/>
        <v>0</v>
      </c>
      <c r="P87" s="107"/>
    </row>
    <row r="88" spans="1:16" x14ac:dyDescent="0.25">
      <c r="A88" s="38">
        <v>2219</v>
      </c>
      <c r="B88" s="53" t="s">
        <v>76</v>
      </c>
      <c r="C88" s="54">
        <f t="shared" si="98"/>
        <v>150</v>
      </c>
      <c r="D88" s="226"/>
      <c r="E88" s="444"/>
      <c r="F88" s="401">
        <f t="shared" si="99"/>
        <v>0</v>
      </c>
      <c r="G88" s="226">
        <v>150</v>
      </c>
      <c r="H88" s="257"/>
      <c r="I88" s="110">
        <f t="shared" si="100"/>
        <v>150</v>
      </c>
      <c r="J88" s="257"/>
      <c r="K88" s="56"/>
      <c r="L88" s="110">
        <f t="shared" si="101"/>
        <v>0</v>
      </c>
      <c r="M88" s="317"/>
      <c r="N88" s="56"/>
      <c r="O88" s="110">
        <f t="shared" si="102"/>
        <v>0</v>
      </c>
      <c r="P88" s="107"/>
    </row>
    <row r="89" spans="1:16" ht="24" x14ac:dyDescent="0.25">
      <c r="A89" s="108">
        <v>2220</v>
      </c>
      <c r="B89" s="53" t="s">
        <v>77</v>
      </c>
      <c r="C89" s="54">
        <f t="shared" si="98"/>
        <v>17350</v>
      </c>
      <c r="D89" s="227">
        <f>SUM(D90:D94)</f>
        <v>0</v>
      </c>
      <c r="E89" s="445">
        <f t="shared" ref="E89:F89" si="103">SUM(E90:E94)</f>
        <v>0</v>
      </c>
      <c r="F89" s="401">
        <f t="shared" si="103"/>
        <v>0</v>
      </c>
      <c r="G89" s="227">
        <f>SUM(G90:G94)</f>
        <v>15548</v>
      </c>
      <c r="H89" s="117">
        <f t="shared" ref="H89:I89" si="104">SUM(H90:H94)</f>
        <v>0</v>
      </c>
      <c r="I89" s="110">
        <f t="shared" si="104"/>
        <v>15548</v>
      </c>
      <c r="J89" s="117">
        <f>SUM(J90:J94)</f>
        <v>1802</v>
      </c>
      <c r="K89" s="109">
        <f t="shared" ref="K89:L89" si="105">SUM(K90:K94)</f>
        <v>0</v>
      </c>
      <c r="L89" s="110">
        <f t="shared" si="105"/>
        <v>1802</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x14ac:dyDescent="0.25">
      <c r="A91" s="38">
        <v>2222</v>
      </c>
      <c r="B91" s="53" t="s">
        <v>78</v>
      </c>
      <c r="C91" s="54">
        <f t="shared" si="98"/>
        <v>3529</v>
      </c>
      <c r="D91" s="226"/>
      <c r="E91" s="444"/>
      <c r="F91" s="401">
        <f t="shared" si="107"/>
        <v>0</v>
      </c>
      <c r="G91" s="226">
        <v>3207</v>
      </c>
      <c r="H91" s="257"/>
      <c r="I91" s="110">
        <f t="shared" si="108"/>
        <v>3207</v>
      </c>
      <c r="J91" s="257">
        <v>322</v>
      </c>
      <c r="K91" s="56"/>
      <c r="L91" s="110">
        <f t="shared" si="109"/>
        <v>322</v>
      </c>
      <c r="M91" s="317"/>
      <c r="N91" s="56"/>
      <c r="O91" s="110">
        <f t="shared" si="110"/>
        <v>0</v>
      </c>
      <c r="P91" s="107"/>
    </row>
    <row r="92" spans="1:16" x14ac:dyDescent="0.25">
      <c r="A92" s="38">
        <v>2223</v>
      </c>
      <c r="B92" s="53" t="s">
        <v>79</v>
      </c>
      <c r="C92" s="54">
        <f t="shared" si="98"/>
        <v>12862</v>
      </c>
      <c r="D92" s="226"/>
      <c r="E92" s="444"/>
      <c r="F92" s="401">
        <f t="shared" si="107"/>
        <v>0</v>
      </c>
      <c r="G92" s="226">
        <v>11542</v>
      </c>
      <c r="H92" s="257"/>
      <c r="I92" s="110">
        <f t="shared" si="108"/>
        <v>11542</v>
      </c>
      <c r="J92" s="257">
        <v>1320</v>
      </c>
      <c r="K92" s="56"/>
      <c r="L92" s="110">
        <f t="shared" si="109"/>
        <v>1320</v>
      </c>
      <c r="M92" s="317"/>
      <c r="N92" s="56"/>
      <c r="O92" s="110">
        <f t="shared" si="110"/>
        <v>0</v>
      </c>
      <c r="P92" s="107"/>
    </row>
    <row r="93" spans="1:16" ht="48" x14ac:dyDescent="0.25">
      <c r="A93" s="38">
        <v>2224</v>
      </c>
      <c r="B93" s="53" t="s">
        <v>299</v>
      </c>
      <c r="C93" s="54">
        <f t="shared" si="98"/>
        <v>959</v>
      </c>
      <c r="D93" s="226"/>
      <c r="E93" s="444"/>
      <c r="F93" s="401">
        <f t="shared" si="107"/>
        <v>0</v>
      </c>
      <c r="G93" s="226">
        <v>799</v>
      </c>
      <c r="H93" s="257"/>
      <c r="I93" s="110">
        <f t="shared" si="108"/>
        <v>799</v>
      </c>
      <c r="J93" s="257">
        <v>160</v>
      </c>
      <c r="K93" s="56"/>
      <c r="L93" s="110">
        <f t="shared" si="109"/>
        <v>160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x14ac:dyDescent="0.25">
      <c r="A95" s="108">
        <v>2230</v>
      </c>
      <c r="B95" s="53" t="s">
        <v>81</v>
      </c>
      <c r="C95" s="54">
        <f t="shared" si="98"/>
        <v>2442</v>
      </c>
      <c r="D95" s="227">
        <f>SUM(D96:D102)</f>
        <v>0</v>
      </c>
      <c r="E95" s="445">
        <f t="shared" ref="E95:F95" si="111">SUM(E96:E102)</f>
        <v>0</v>
      </c>
      <c r="F95" s="401">
        <f t="shared" si="111"/>
        <v>0</v>
      </c>
      <c r="G95" s="227">
        <f>SUM(G96:G102)</f>
        <v>2442</v>
      </c>
      <c r="H95" s="117">
        <f t="shared" ref="H95:I95" si="112">SUM(H96:H102)</f>
        <v>0</v>
      </c>
      <c r="I95" s="110">
        <f t="shared" si="112"/>
        <v>2442</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x14ac:dyDescent="0.25">
      <c r="A100" s="38">
        <v>2235</v>
      </c>
      <c r="B100" s="53" t="s">
        <v>86</v>
      </c>
      <c r="C100" s="54">
        <f t="shared" si="98"/>
        <v>885</v>
      </c>
      <c r="D100" s="226"/>
      <c r="E100" s="444"/>
      <c r="F100" s="401">
        <f t="shared" si="115"/>
        <v>0</v>
      </c>
      <c r="G100" s="226">
        <v>885</v>
      </c>
      <c r="H100" s="257">
        <v>0</v>
      </c>
      <c r="I100" s="110">
        <f t="shared" si="116"/>
        <v>885</v>
      </c>
      <c r="J100" s="257"/>
      <c r="K100" s="56"/>
      <c r="L100" s="110">
        <f t="shared" si="117"/>
        <v>0</v>
      </c>
      <c r="M100" s="317"/>
      <c r="N100" s="56"/>
      <c r="O100" s="110">
        <f t="shared" si="118"/>
        <v>0</v>
      </c>
      <c r="P100" s="361" t="s">
        <v>329</v>
      </c>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x14ac:dyDescent="0.25">
      <c r="A102" s="38">
        <v>2239</v>
      </c>
      <c r="B102" s="53" t="s">
        <v>88</v>
      </c>
      <c r="C102" s="54">
        <f t="shared" si="98"/>
        <v>1557</v>
      </c>
      <c r="D102" s="226"/>
      <c r="E102" s="444"/>
      <c r="F102" s="401">
        <f t="shared" si="115"/>
        <v>0</v>
      </c>
      <c r="G102" s="226">
        <v>1557</v>
      </c>
      <c r="H102" s="257"/>
      <c r="I102" s="110">
        <f t="shared" si="116"/>
        <v>1557</v>
      </c>
      <c r="J102" s="257"/>
      <c r="K102" s="56"/>
      <c r="L102" s="110">
        <f t="shared" si="117"/>
        <v>0</v>
      </c>
      <c r="M102" s="317"/>
      <c r="N102" s="56"/>
      <c r="O102" s="110">
        <f t="shared" si="118"/>
        <v>0</v>
      </c>
      <c r="P102" s="107"/>
    </row>
    <row r="103" spans="1:16" ht="36" x14ac:dyDescent="0.25">
      <c r="A103" s="108">
        <v>2240</v>
      </c>
      <c r="B103" s="53" t="s">
        <v>89</v>
      </c>
      <c r="C103" s="54">
        <f t="shared" si="98"/>
        <v>24540</v>
      </c>
      <c r="D103" s="227">
        <f>SUM(D104:D111)</f>
        <v>0</v>
      </c>
      <c r="E103" s="445">
        <f t="shared" ref="E103:F103" si="119">SUM(E104:E111)</f>
        <v>0</v>
      </c>
      <c r="F103" s="401">
        <f t="shared" si="119"/>
        <v>0</v>
      </c>
      <c r="G103" s="227">
        <f>SUM(G104:G111)</f>
        <v>21041</v>
      </c>
      <c r="H103" s="117">
        <f t="shared" ref="H103:I103" si="120">SUM(H104:H111)</f>
        <v>3000</v>
      </c>
      <c r="I103" s="110">
        <f t="shared" si="120"/>
        <v>24041</v>
      </c>
      <c r="J103" s="117">
        <f>SUM(J104:J111)</f>
        <v>499</v>
      </c>
      <c r="K103" s="109">
        <f t="shared" ref="K103:L103" si="121">SUM(K104:K111)</f>
        <v>0</v>
      </c>
      <c r="L103" s="110">
        <f t="shared" si="121"/>
        <v>499</v>
      </c>
      <c r="M103" s="54">
        <f>SUM(M104:M111)</f>
        <v>0</v>
      </c>
      <c r="N103" s="109">
        <f t="shared" ref="N103:O103" si="122">SUM(N104:N111)</f>
        <v>0</v>
      </c>
      <c r="O103" s="110">
        <f t="shared" si="122"/>
        <v>0</v>
      </c>
      <c r="P103" s="107"/>
    </row>
    <row r="104" spans="1:16" ht="120" x14ac:dyDescent="0.25">
      <c r="A104" s="38">
        <v>2241</v>
      </c>
      <c r="B104" s="53" t="s">
        <v>90</v>
      </c>
      <c r="C104" s="54">
        <f t="shared" si="98"/>
        <v>3000</v>
      </c>
      <c r="D104" s="226"/>
      <c r="E104" s="444"/>
      <c r="F104" s="401">
        <f t="shared" ref="F104:F111" si="123">D104+E104</f>
        <v>0</v>
      </c>
      <c r="G104" s="226"/>
      <c r="H104" s="257">
        <v>3000</v>
      </c>
      <c r="I104" s="110">
        <f t="shared" ref="I104:I111" si="124">G104+H104</f>
        <v>3000</v>
      </c>
      <c r="J104" s="257"/>
      <c r="K104" s="56"/>
      <c r="L104" s="110">
        <f t="shared" ref="L104:L111" si="125">J104+K104</f>
        <v>0</v>
      </c>
      <c r="M104" s="317"/>
      <c r="N104" s="56"/>
      <c r="O104" s="110">
        <f t="shared" ref="O104:O111" si="126">M104+N104</f>
        <v>0</v>
      </c>
      <c r="P104" s="361" t="s">
        <v>837</v>
      </c>
    </row>
    <row r="105" spans="1:16" ht="24" x14ac:dyDescent="0.25">
      <c r="A105" s="38">
        <v>2242</v>
      </c>
      <c r="B105" s="53" t="s">
        <v>91</v>
      </c>
      <c r="C105" s="54">
        <f t="shared" si="98"/>
        <v>5938</v>
      </c>
      <c r="D105" s="226"/>
      <c r="E105" s="444"/>
      <c r="F105" s="401">
        <f t="shared" si="123"/>
        <v>0</v>
      </c>
      <c r="G105" s="226">
        <v>5439</v>
      </c>
      <c r="H105" s="257"/>
      <c r="I105" s="110">
        <f t="shared" si="124"/>
        <v>5439</v>
      </c>
      <c r="J105" s="257">
        <v>499</v>
      </c>
      <c r="K105" s="56"/>
      <c r="L105" s="110">
        <f t="shared" si="125"/>
        <v>499</v>
      </c>
      <c r="M105" s="317"/>
      <c r="N105" s="56"/>
      <c r="O105" s="110">
        <f t="shared" si="126"/>
        <v>0</v>
      </c>
      <c r="P105" s="361" t="s">
        <v>329</v>
      </c>
    </row>
    <row r="106" spans="1:16" ht="24" x14ac:dyDescent="0.25">
      <c r="A106" s="38">
        <v>2243</v>
      </c>
      <c r="B106" s="53" t="s">
        <v>92</v>
      </c>
      <c r="C106" s="54">
        <f t="shared" si="98"/>
        <v>1104</v>
      </c>
      <c r="D106" s="226"/>
      <c r="E106" s="444"/>
      <c r="F106" s="401">
        <f t="shared" si="123"/>
        <v>0</v>
      </c>
      <c r="G106" s="226">
        <v>1104</v>
      </c>
      <c r="H106" s="257"/>
      <c r="I106" s="110">
        <f t="shared" si="124"/>
        <v>1104</v>
      </c>
      <c r="J106" s="257"/>
      <c r="K106" s="56"/>
      <c r="L106" s="110">
        <f t="shared" si="125"/>
        <v>0</v>
      </c>
      <c r="M106" s="317"/>
      <c r="N106" s="56"/>
      <c r="O106" s="110">
        <f t="shared" si="126"/>
        <v>0</v>
      </c>
      <c r="P106" s="107"/>
    </row>
    <row r="107" spans="1:16" x14ac:dyDescent="0.25">
      <c r="A107" s="38">
        <v>2244</v>
      </c>
      <c r="B107" s="53" t="s">
        <v>93</v>
      </c>
      <c r="C107" s="54">
        <f t="shared" si="98"/>
        <v>12005</v>
      </c>
      <c r="D107" s="226"/>
      <c r="E107" s="444"/>
      <c r="F107" s="401">
        <f t="shared" si="123"/>
        <v>0</v>
      </c>
      <c r="G107" s="226">
        <v>12005</v>
      </c>
      <c r="H107" s="257"/>
      <c r="I107" s="110">
        <f t="shared" si="124"/>
        <v>12005</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x14ac:dyDescent="0.25">
      <c r="A109" s="38">
        <v>2247</v>
      </c>
      <c r="B109" s="53" t="s">
        <v>95</v>
      </c>
      <c r="C109" s="54">
        <f t="shared" si="98"/>
        <v>1739</v>
      </c>
      <c r="D109" s="226"/>
      <c r="E109" s="444"/>
      <c r="F109" s="401">
        <f t="shared" si="123"/>
        <v>0</v>
      </c>
      <c r="G109" s="226">
        <v>1739</v>
      </c>
      <c r="H109" s="257"/>
      <c r="I109" s="110">
        <f t="shared" si="124"/>
        <v>1739</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x14ac:dyDescent="0.25">
      <c r="A111" s="38">
        <v>2249</v>
      </c>
      <c r="B111" s="53" t="s">
        <v>96</v>
      </c>
      <c r="C111" s="54">
        <f t="shared" si="98"/>
        <v>754</v>
      </c>
      <c r="D111" s="226"/>
      <c r="E111" s="444"/>
      <c r="F111" s="401">
        <f t="shared" si="123"/>
        <v>0</v>
      </c>
      <c r="G111" s="226">
        <v>754</v>
      </c>
      <c r="H111" s="257"/>
      <c r="I111" s="110">
        <f t="shared" si="124"/>
        <v>754</v>
      </c>
      <c r="J111" s="257"/>
      <c r="K111" s="56"/>
      <c r="L111" s="110">
        <f t="shared" si="125"/>
        <v>0</v>
      </c>
      <c r="M111" s="317"/>
      <c r="N111" s="56"/>
      <c r="O111" s="110">
        <f t="shared" si="126"/>
        <v>0</v>
      </c>
      <c r="P111" s="107"/>
    </row>
    <row r="112" spans="1:16" x14ac:dyDescent="0.25">
      <c r="A112" s="108">
        <v>2250</v>
      </c>
      <c r="B112" s="53" t="s">
        <v>97</v>
      </c>
      <c r="C112" s="54">
        <f t="shared" si="98"/>
        <v>612</v>
      </c>
      <c r="D112" s="227">
        <f>SUM(D113:D115)</f>
        <v>0</v>
      </c>
      <c r="E112" s="445">
        <f t="shared" ref="E112:F112" si="127">SUM(E113:E115)</f>
        <v>0</v>
      </c>
      <c r="F112" s="401">
        <f t="shared" si="127"/>
        <v>0</v>
      </c>
      <c r="G112" s="227">
        <f>SUM(G113:G115)</f>
        <v>612</v>
      </c>
      <c r="H112" s="117">
        <f t="shared" ref="H112:I112" si="128">SUM(H113:H115)</f>
        <v>0</v>
      </c>
      <c r="I112" s="110">
        <f t="shared" si="128"/>
        <v>612</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x14ac:dyDescent="0.25">
      <c r="A115" s="38">
        <v>2259</v>
      </c>
      <c r="B115" s="53" t="s">
        <v>100</v>
      </c>
      <c r="C115" s="54">
        <f t="shared" si="98"/>
        <v>612</v>
      </c>
      <c r="D115" s="226"/>
      <c r="E115" s="444"/>
      <c r="F115" s="401">
        <f t="shared" si="131"/>
        <v>0</v>
      </c>
      <c r="G115" s="226">
        <v>612</v>
      </c>
      <c r="H115" s="257"/>
      <c r="I115" s="110">
        <f t="shared" si="132"/>
        <v>612</v>
      </c>
      <c r="J115" s="257"/>
      <c r="K115" s="56"/>
      <c r="L115" s="110">
        <f t="shared" si="133"/>
        <v>0</v>
      </c>
      <c r="M115" s="317"/>
      <c r="N115" s="56"/>
      <c r="O115" s="110">
        <f t="shared" si="134"/>
        <v>0</v>
      </c>
      <c r="P115" s="107"/>
    </row>
    <row r="116" spans="1:16" x14ac:dyDescent="0.25">
      <c r="A116" s="108">
        <v>2260</v>
      </c>
      <c r="B116" s="53" t="s">
        <v>101</v>
      </c>
      <c r="C116" s="54">
        <f t="shared" si="98"/>
        <v>59</v>
      </c>
      <c r="D116" s="227">
        <f>SUM(D117:D121)</f>
        <v>0</v>
      </c>
      <c r="E116" s="445">
        <f t="shared" ref="E116:F116" si="135">SUM(E117:E121)</f>
        <v>0</v>
      </c>
      <c r="F116" s="401">
        <f t="shared" si="135"/>
        <v>0</v>
      </c>
      <c r="G116" s="227">
        <f>SUM(G117:G121)</f>
        <v>59</v>
      </c>
      <c r="H116" s="117">
        <f t="shared" ref="H116:I116" si="136">SUM(H117:H121)</f>
        <v>0</v>
      </c>
      <c r="I116" s="110">
        <f t="shared" si="136"/>
        <v>59</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x14ac:dyDescent="0.25">
      <c r="A121" s="38">
        <v>2269</v>
      </c>
      <c r="B121" s="53" t="s">
        <v>106</v>
      </c>
      <c r="C121" s="54">
        <f t="shared" si="98"/>
        <v>59</v>
      </c>
      <c r="D121" s="226"/>
      <c r="E121" s="444"/>
      <c r="F121" s="401">
        <f t="shared" si="139"/>
        <v>0</v>
      </c>
      <c r="G121" s="226">
        <v>59</v>
      </c>
      <c r="H121" s="257"/>
      <c r="I121" s="110">
        <f t="shared" si="140"/>
        <v>59</v>
      </c>
      <c r="J121" s="257"/>
      <c r="K121" s="56"/>
      <c r="L121" s="110">
        <f t="shared" si="141"/>
        <v>0</v>
      </c>
      <c r="M121" s="317"/>
      <c r="N121" s="56"/>
      <c r="O121" s="110">
        <f t="shared" si="142"/>
        <v>0</v>
      </c>
      <c r="P121" s="107"/>
    </row>
    <row r="122" spans="1:16" x14ac:dyDescent="0.25">
      <c r="A122" s="108">
        <v>2270</v>
      </c>
      <c r="B122" s="53" t="s">
        <v>107</v>
      </c>
      <c r="C122" s="54">
        <f t="shared" si="98"/>
        <v>14167</v>
      </c>
      <c r="D122" s="227">
        <f>SUM(D123:D127)</f>
        <v>0</v>
      </c>
      <c r="E122" s="445">
        <f t="shared" ref="E122:F122" si="143">SUM(E123:E127)</f>
        <v>0</v>
      </c>
      <c r="F122" s="401">
        <f t="shared" si="143"/>
        <v>0</v>
      </c>
      <c r="G122" s="227">
        <f>SUM(G123:G127)</f>
        <v>17667</v>
      </c>
      <c r="H122" s="117">
        <f t="shared" ref="H122:I122" si="144">SUM(H123:H127)</f>
        <v>-3500</v>
      </c>
      <c r="I122" s="110">
        <f t="shared" si="144"/>
        <v>14167</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36" x14ac:dyDescent="0.25">
      <c r="A125" s="38">
        <v>2275</v>
      </c>
      <c r="B125" s="53" t="s">
        <v>109</v>
      </c>
      <c r="C125" s="54">
        <f t="shared" si="98"/>
        <v>9373</v>
      </c>
      <c r="D125" s="226"/>
      <c r="E125" s="444"/>
      <c r="F125" s="401">
        <f t="shared" si="147"/>
        <v>0</v>
      </c>
      <c r="G125" s="226">
        <v>12873</v>
      </c>
      <c r="H125" s="257">
        <v>-3500</v>
      </c>
      <c r="I125" s="110">
        <f t="shared" si="148"/>
        <v>9373</v>
      </c>
      <c r="J125" s="257"/>
      <c r="K125" s="56"/>
      <c r="L125" s="110">
        <f t="shared" si="149"/>
        <v>0</v>
      </c>
      <c r="M125" s="317"/>
      <c r="N125" s="56"/>
      <c r="O125" s="110">
        <f t="shared" si="150"/>
        <v>0</v>
      </c>
      <c r="P125" s="361" t="s">
        <v>838</v>
      </c>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4794</v>
      </c>
      <c r="D127" s="226"/>
      <c r="E127" s="444"/>
      <c r="F127" s="401">
        <f t="shared" si="147"/>
        <v>0</v>
      </c>
      <c r="G127" s="226">
        <v>4794</v>
      </c>
      <c r="H127" s="257"/>
      <c r="I127" s="110">
        <f t="shared" si="148"/>
        <v>4794</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109664</v>
      </c>
      <c r="D130" s="224">
        <f>SUM(D131,D136,D140,D141,D144,D151,D159,D160,D163)</f>
        <v>0</v>
      </c>
      <c r="E130" s="439">
        <f t="shared" ref="E130:F130" si="152">SUM(E131,E136,E140,E141,E144,E151,E159,E160,E163)</f>
        <v>0</v>
      </c>
      <c r="F130" s="406">
        <f t="shared" si="152"/>
        <v>0</v>
      </c>
      <c r="G130" s="224">
        <f>SUM(G131,G136,G140,G141,G144,G151,G159,G160,G163)</f>
        <v>104838</v>
      </c>
      <c r="H130" s="102">
        <f t="shared" ref="H130:I130" si="153">SUM(H131,H136,H140,H141,H144,H151,H159,H160,H163)</f>
        <v>500</v>
      </c>
      <c r="I130" s="113">
        <f t="shared" si="153"/>
        <v>105338</v>
      </c>
      <c r="J130" s="102">
        <f>SUM(J131,J136,J140,J141,J144,J151,J159,J160,J163)</f>
        <v>4326</v>
      </c>
      <c r="K130" s="46">
        <f t="shared" ref="K130:L130" si="154">SUM(K131,K136,K140,K141,K144,K151,K159,K160,K163)</f>
        <v>0</v>
      </c>
      <c r="L130" s="113">
        <f t="shared" si="154"/>
        <v>4326</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13481</v>
      </c>
      <c r="D131" s="229">
        <f t="shared" ref="D131:O131" si="156">SUM(D132:D135)</f>
        <v>0</v>
      </c>
      <c r="E131" s="447">
        <f t="shared" si="156"/>
        <v>0</v>
      </c>
      <c r="F131" s="443">
        <f t="shared" si="156"/>
        <v>0</v>
      </c>
      <c r="G131" s="229">
        <f t="shared" si="156"/>
        <v>13481</v>
      </c>
      <c r="H131" s="259">
        <f t="shared" si="156"/>
        <v>0</v>
      </c>
      <c r="I131" s="116">
        <f t="shared" si="156"/>
        <v>13481</v>
      </c>
      <c r="J131" s="259">
        <f t="shared" si="156"/>
        <v>0</v>
      </c>
      <c r="K131" s="115">
        <f t="shared" si="156"/>
        <v>0</v>
      </c>
      <c r="L131" s="116">
        <f t="shared" si="156"/>
        <v>0</v>
      </c>
      <c r="M131" s="49">
        <f t="shared" si="156"/>
        <v>0</v>
      </c>
      <c r="N131" s="115">
        <f t="shared" si="156"/>
        <v>0</v>
      </c>
      <c r="O131" s="116">
        <f t="shared" si="156"/>
        <v>0</v>
      </c>
      <c r="P131" s="106"/>
    </row>
    <row r="132" spans="1:16" x14ac:dyDescent="0.25">
      <c r="A132" s="38">
        <v>2311</v>
      </c>
      <c r="B132" s="53" t="s">
        <v>115</v>
      </c>
      <c r="C132" s="54">
        <f t="shared" si="98"/>
        <v>2408</v>
      </c>
      <c r="D132" s="226"/>
      <c r="E132" s="444"/>
      <c r="F132" s="401">
        <f t="shared" ref="F132:F135" si="157">D132+E132</f>
        <v>0</v>
      </c>
      <c r="G132" s="226">
        <v>2408</v>
      </c>
      <c r="H132" s="257"/>
      <c r="I132" s="110">
        <f t="shared" ref="I132:I135" si="158">G132+H132</f>
        <v>2408</v>
      </c>
      <c r="J132" s="257"/>
      <c r="K132" s="56"/>
      <c r="L132" s="110">
        <f t="shared" ref="L132:L135" si="159">J132+K132</f>
        <v>0</v>
      </c>
      <c r="M132" s="317"/>
      <c r="N132" s="56"/>
      <c r="O132" s="110">
        <f t="shared" ref="O132:O135" si="160">M132+N132</f>
        <v>0</v>
      </c>
      <c r="P132" s="107"/>
    </row>
    <row r="133" spans="1:16" x14ac:dyDescent="0.25">
      <c r="A133" s="38">
        <v>2312</v>
      </c>
      <c r="B133" s="53" t="s">
        <v>116</v>
      </c>
      <c r="C133" s="54">
        <f t="shared" si="98"/>
        <v>9600</v>
      </c>
      <c r="D133" s="226"/>
      <c r="E133" s="444"/>
      <c r="F133" s="401">
        <f t="shared" si="157"/>
        <v>0</v>
      </c>
      <c r="G133" s="226">
        <v>9600</v>
      </c>
      <c r="H133" s="257"/>
      <c r="I133" s="110">
        <f t="shared" si="158"/>
        <v>9600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customHeight="1" x14ac:dyDescent="0.25">
      <c r="A135" s="38">
        <v>2314</v>
      </c>
      <c r="B135" s="53" t="s">
        <v>291</v>
      </c>
      <c r="C135" s="54">
        <f t="shared" si="98"/>
        <v>1473</v>
      </c>
      <c r="D135" s="226"/>
      <c r="E135" s="444"/>
      <c r="F135" s="401">
        <f t="shared" si="157"/>
        <v>0</v>
      </c>
      <c r="G135" s="226">
        <v>1473</v>
      </c>
      <c r="H135" s="257"/>
      <c r="I135" s="110">
        <f t="shared" si="158"/>
        <v>1473</v>
      </c>
      <c r="J135" s="257"/>
      <c r="K135" s="56"/>
      <c r="L135" s="110">
        <f t="shared" si="159"/>
        <v>0</v>
      </c>
      <c r="M135" s="317"/>
      <c r="N135" s="56"/>
      <c r="O135" s="110">
        <f t="shared" si="160"/>
        <v>0</v>
      </c>
      <c r="P135" s="107"/>
    </row>
    <row r="136" spans="1:16" x14ac:dyDescent="0.25">
      <c r="A136" s="108">
        <v>2320</v>
      </c>
      <c r="B136" s="53" t="s">
        <v>118</v>
      </c>
      <c r="C136" s="54">
        <f t="shared" si="98"/>
        <v>19131</v>
      </c>
      <c r="D136" s="227">
        <f>SUM(D137:D139)</f>
        <v>0</v>
      </c>
      <c r="E136" s="445">
        <f t="shared" ref="E136:F136" si="161">SUM(E137:E139)</f>
        <v>0</v>
      </c>
      <c r="F136" s="401">
        <f t="shared" si="161"/>
        <v>0</v>
      </c>
      <c r="G136" s="227">
        <f>SUM(G137:G139)</f>
        <v>17994</v>
      </c>
      <c r="H136" s="117">
        <f t="shared" ref="H136:I136" si="162">SUM(H137:H139)</f>
        <v>0</v>
      </c>
      <c r="I136" s="110">
        <f t="shared" si="162"/>
        <v>17994</v>
      </c>
      <c r="J136" s="117">
        <f>SUM(J137:J139)</f>
        <v>1137</v>
      </c>
      <c r="K136" s="109">
        <f t="shared" ref="K136:L136" si="163">SUM(K137:K139)</f>
        <v>0</v>
      </c>
      <c r="L136" s="110">
        <f t="shared" si="163"/>
        <v>1137</v>
      </c>
      <c r="M136" s="54">
        <f>SUM(M137:M139)</f>
        <v>0</v>
      </c>
      <c r="N136" s="109">
        <f t="shared" ref="N136:O136" si="164">SUM(N137:N139)</f>
        <v>0</v>
      </c>
      <c r="O136" s="110">
        <f t="shared" si="164"/>
        <v>0</v>
      </c>
      <c r="P136" s="107"/>
    </row>
    <row r="137" spans="1:16" x14ac:dyDescent="0.25">
      <c r="A137" s="38">
        <v>2321</v>
      </c>
      <c r="B137" s="53" t="s">
        <v>119</v>
      </c>
      <c r="C137" s="54">
        <f t="shared" si="98"/>
        <v>13100</v>
      </c>
      <c r="D137" s="226"/>
      <c r="E137" s="444"/>
      <c r="F137" s="401">
        <f t="shared" ref="F137:F140" si="165">D137+E137</f>
        <v>0</v>
      </c>
      <c r="G137" s="226">
        <v>12800</v>
      </c>
      <c r="H137" s="257"/>
      <c r="I137" s="110">
        <f t="shared" ref="I137:I140" si="166">G137+H137</f>
        <v>12800</v>
      </c>
      <c r="J137" s="257">
        <v>300</v>
      </c>
      <c r="K137" s="56"/>
      <c r="L137" s="110">
        <f t="shared" ref="L137:L140" si="167">J137+K137</f>
        <v>300</v>
      </c>
      <c r="M137" s="317"/>
      <c r="N137" s="56"/>
      <c r="O137" s="110">
        <f t="shared" ref="O137:O140" si="168">M137+N137</f>
        <v>0</v>
      </c>
      <c r="P137" s="107"/>
    </row>
    <row r="138" spans="1:16" x14ac:dyDescent="0.25">
      <c r="A138" s="38">
        <v>2322</v>
      </c>
      <c r="B138" s="53" t="s">
        <v>120</v>
      </c>
      <c r="C138" s="54">
        <f t="shared" si="98"/>
        <v>6031</v>
      </c>
      <c r="D138" s="226"/>
      <c r="E138" s="444"/>
      <c r="F138" s="401">
        <f t="shared" si="165"/>
        <v>0</v>
      </c>
      <c r="G138" s="226">
        <v>5194</v>
      </c>
      <c r="H138" s="257"/>
      <c r="I138" s="110">
        <f t="shared" si="166"/>
        <v>5194</v>
      </c>
      <c r="J138" s="257">
        <v>837</v>
      </c>
      <c r="K138" s="56"/>
      <c r="L138" s="110">
        <f t="shared" si="167"/>
        <v>837</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x14ac:dyDescent="0.25">
      <c r="A141" s="108">
        <v>2340</v>
      </c>
      <c r="B141" s="53" t="s">
        <v>302</v>
      </c>
      <c r="C141" s="54">
        <f t="shared" si="98"/>
        <v>1450</v>
      </c>
      <c r="D141" s="227">
        <f>SUM(D142:D143)</f>
        <v>0</v>
      </c>
      <c r="E141" s="445">
        <f t="shared" ref="E141:F141" si="169">SUM(E142:E143)</f>
        <v>0</v>
      </c>
      <c r="F141" s="401">
        <f t="shared" si="169"/>
        <v>0</v>
      </c>
      <c r="G141" s="227">
        <f>SUM(G142:G143)</f>
        <v>950</v>
      </c>
      <c r="H141" s="117">
        <f t="shared" ref="H141:I141" si="170">SUM(H142:H143)</f>
        <v>500</v>
      </c>
      <c r="I141" s="110">
        <f t="shared" si="170"/>
        <v>1450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x14ac:dyDescent="0.25">
      <c r="A142" s="38">
        <v>2341</v>
      </c>
      <c r="B142" s="53" t="s">
        <v>123</v>
      </c>
      <c r="C142" s="54">
        <f t="shared" si="98"/>
        <v>1450</v>
      </c>
      <c r="D142" s="226"/>
      <c r="E142" s="444"/>
      <c r="F142" s="401">
        <f t="shared" ref="F142:F143" si="173">D142+E142</f>
        <v>0</v>
      </c>
      <c r="G142" s="226">
        <v>950</v>
      </c>
      <c r="H142" s="257">
        <v>500</v>
      </c>
      <c r="I142" s="110">
        <f t="shared" ref="I142:I143" si="174">G142+H142</f>
        <v>1450</v>
      </c>
      <c r="J142" s="257"/>
      <c r="K142" s="56"/>
      <c r="L142" s="110">
        <f t="shared" ref="L142:L143" si="175">J142+K142</f>
        <v>0</v>
      </c>
      <c r="M142" s="317"/>
      <c r="N142" s="56"/>
      <c r="O142" s="110">
        <f t="shared" ref="O142:O143" si="176">M142+N142</f>
        <v>0</v>
      </c>
      <c r="P142" s="107" t="s">
        <v>839</v>
      </c>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x14ac:dyDescent="0.25">
      <c r="A144" s="103">
        <v>2350</v>
      </c>
      <c r="B144" s="74" t="s">
        <v>125</v>
      </c>
      <c r="C144" s="80">
        <f t="shared" si="98"/>
        <v>13611</v>
      </c>
      <c r="D144" s="128">
        <f>SUM(D145:D150)</f>
        <v>0</v>
      </c>
      <c r="E144" s="440">
        <f t="shared" ref="E144:F144" si="177">SUM(E145:E150)</f>
        <v>0</v>
      </c>
      <c r="F144" s="441">
        <f t="shared" si="177"/>
        <v>0</v>
      </c>
      <c r="G144" s="128">
        <f>SUM(G145:G150)</f>
        <v>13542</v>
      </c>
      <c r="H144" s="203">
        <f t="shared" ref="H144:I144" si="178">SUM(H145:H150)</f>
        <v>0</v>
      </c>
      <c r="I144" s="105">
        <f t="shared" si="178"/>
        <v>13542</v>
      </c>
      <c r="J144" s="203">
        <f>SUM(J145:J150)</f>
        <v>69</v>
      </c>
      <c r="K144" s="104">
        <f t="shared" ref="K144:L144" si="179">SUM(K145:K150)</f>
        <v>0</v>
      </c>
      <c r="L144" s="105">
        <f t="shared" si="179"/>
        <v>69</v>
      </c>
      <c r="M144" s="80">
        <f>SUM(M145:M150)</f>
        <v>0</v>
      </c>
      <c r="N144" s="104">
        <f t="shared" ref="N144:O144" si="180">SUM(N145:N150)</f>
        <v>0</v>
      </c>
      <c r="O144" s="105">
        <f t="shared" si="180"/>
        <v>0</v>
      </c>
      <c r="P144" s="112"/>
    </row>
    <row r="145" spans="1:16" x14ac:dyDescent="0.25">
      <c r="A145" s="33">
        <v>2351</v>
      </c>
      <c r="B145" s="48" t="s">
        <v>126</v>
      </c>
      <c r="C145" s="49">
        <f t="shared" si="98"/>
        <v>7794</v>
      </c>
      <c r="D145" s="225"/>
      <c r="E145" s="442"/>
      <c r="F145" s="443">
        <f t="shared" ref="F145:F150" si="181">D145+E145</f>
        <v>0</v>
      </c>
      <c r="G145" s="225">
        <v>7794</v>
      </c>
      <c r="H145" s="256"/>
      <c r="I145" s="116">
        <f t="shared" ref="I145:I150" si="182">G145+H145</f>
        <v>7794</v>
      </c>
      <c r="J145" s="256"/>
      <c r="K145" s="51"/>
      <c r="L145" s="116">
        <f t="shared" ref="L145:L150" si="183">J145+K145</f>
        <v>0</v>
      </c>
      <c r="M145" s="316"/>
      <c r="N145" s="51"/>
      <c r="O145" s="116">
        <f t="shared" ref="O145:O150" si="184">M145+N145</f>
        <v>0</v>
      </c>
      <c r="P145" s="106"/>
    </row>
    <row r="146" spans="1:16" x14ac:dyDescent="0.25">
      <c r="A146" s="38">
        <v>2352</v>
      </c>
      <c r="B146" s="53" t="s">
        <v>127</v>
      </c>
      <c r="C146" s="54">
        <f t="shared" si="98"/>
        <v>4415</v>
      </c>
      <c r="D146" s="226"/>
      <c r="E146" s="444"/>
      <c r="F146" s="401">
        <f t="shared" si="181"/>
        <v>0</v>
      </c>
      <c r="G146" s="226">
        <v>4346</v>
      </c>
      <c r="H146" s="257"/>
      <c r="I146" s="110">
        <f t="shared" si="182"/>
        <v>4346</v>
      </c>
      <c r="J146" s="257">
        <v>69</v>
      </c>
      <c r="K146" s="56"/>
      <c r="L146" s="110">
        <f t="shared" si="183"/>
        <v>69</v>
      </c>
      <c r="M146" s="317"/>
      <c r="N146" s="56"/>
      <c r="O146" s="110">
        <f t="shared" si="184"/>
        <v>0</v>
      </c>
      <c r="P146" s="107"/>
    </row>
    <row r="147" spans="1:16" ht="24" x14ac:dyDescent="0.25">
      <c r="A147" s="38">
        <v>2353</v>
      </c>
      <c r="B147" s="53" t="s">
        <v>128</v>
      </c>
      <c r="C147" s="54">
        <f t="shared" si="98"/>
        <v>122</v>
      </c>
      <c r="D147" s="226"/>
      <c r="E147" s="444"/>
      <c r="F147" s="401">
        <f t="shared" si="181"/>
        <v>0</v>
      </c>
      <c r="G147" s="226">
        <v>122</v>
      </c>
      <c r="H147" s="257"/>
      <c r="I147" s="110">
        <f t="shared" si="182"/>
        <v>122</v>
      </c>
      <c r="J147" s="257"/>
      <c r="K147" s="56"/>
      <c r="L147" s="110">
        <f t="shared" si="183"/>
        <v>0</v>
      </c>
      <c r="M147" s="317"/>
      <c r="N147" s="56"/>
      <c r="O147" s="110">
        <f t="shared" si="184"/>
        <v>0</v>
      </c>
      <c r="P147" s="107"/>
    </row>
    <row r="148" spans="1:16" ht="24" x14ac:dyDescent="0.25">
      <c r="A148" s="38">
        <v>2354</v>
      </c>
      <c r="B148" s="53" t="s">
        <v>129</v>
      </c>
      <c r="C148" s="54">
        <f t="shared" si="98"/>
        <v>583</v>
      </c>
      <c r="D148" s="226"/>
      <c r="E148" s="444"/>
      <c r="F148" s="401">
        <f t="shared" si="181"/>
        <v>0</v>
      </c>
      <c r="G148" s="226">
        <v>583</v>
      </c>
      <c r="H148" s="257"/>
      <c r="I148" s="110">
        <f t="shared" si="182"/>
        <v>583</v>
      </c>
      <c r="J148" s="257"/>
      <c r="K148" s="56"/>
      <c r="L148" s="110">
        <f t="shared" si="183"/>
        <v>0</v>
      </c>
      <c r="M148" s="317"/>
      <c r="N148" s="56"/>
      <c r="O148" s="110">
        <f t="shared" si="184"/>
        <v>0</v>
      </c>
      <c r="P148" s="107"/>
    </row>
    <row r="149" spans="1:16" ht="24" x14ac:dyDescent="0.25">
      <c r="A149" s="38">
        <v>2355</v>
      </c>
      <c r="B149" s="53" t="s">
        <v>130</v>
      </c>
      <c r="C149" s="54">
        <f t="shared" ref="C149:C212" si="185">F149+I149+L149+O149</f>
        <v>697</v>
      </c>
      <c r="D149" s="226"/>
      <c r="E149" s="444"/>
      <c r="F149" s="401">
        <f t="shared" si="181"/>
        <v>0</v>
      </c>
      <c r="G149" s="226">
        <v>697</v>
      </c>
      <c r="H149" s="257"/>
      <c r="I149" s="110">
        <f t="shared" si="182"/>
        <v>697</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customHeight="1" x14ac:dyDescent="0.25">
      <c r="A151" s="108">
        <v>2360</v>
      </c>
      <c r="B151" s="53" t="s">
        <v>132</v>
      </c>
      <c r="C151" s="54">
        <f t="shared" si="185"/>
        <v>55977</v>
      </c>
      <c r="D151" s="227">
        <f>SUM(D152:D158)</f>
        <v>0</v>
      </c>
      <c r="E151" s="445">
        <f t="shared" ref="E151:F151" si="186">SUM(E152:E158)</f>
        <v>0</v>
      </c>
      <c r="F151" s="401">
        <f t="shared" si="186"/>
        <v>0</v>
      </c>
      <c r="G151" s="227">
        <f>SUM(G152:G158)</f>
        <v>52857</v>
      </c>
      <c r="H151" s="117">
        <f t="shared" ref="H151:I151" si="187">SUM(H152:H158)</f>
        <v>0</v>
      </c>
      <c r="I151" s="110">
        <f t="shared" si="187"/>
        <v>52857</v>
      </c>
      <c r="J151" s="117">
        <f>SUM(J152:J158)</f>
        <v>3120</v>
      </c>
      <c r="K151" s="109">
        <f t="shared" ref="K151:L151" si="188">SUM(K152:K158)</f>
        <v>0</v>
      </c>
      <c r="L151" s="110">
        <f t="shared" si="188"/>
        <v>3120</v>
      </c>
      <c r="M151" s="54">
        <f>SUM(M152:M158)</f>
        <v>0</v>
      </c>
      <c r="N151" s="109">
        <f t="shared" ref="N151:O151" si="189">SUM(N152:N158)</f>
        <v>0</v>
      </c>
      <c r="O151" s="110">
        <f t="shared" si="189"/>
        <v>0</v>
      </c>
      <c r="P151" s="107"/>
    </row>
    <row r="152" spans="1:16" x14ac:dyDescent="0.25">
      <c r="A152" s="37">
        <v>2361</v>
      </c>
      <c r="B152" s="53" t="s">
        <v>133</v>
      </c>
      <c r="C152" s="54">
        <f t="shared" si="185"/>
        <v>8021</v>
      </c>
      <c r="D152" s="226"/>
      <c r="E152" s="444"/>
      <c r="F152" s="401">
        <f t="shared" ref="F152:F159" si="190">D152+E152</f>
        <v>0</v>
      </c>
      <c r="G152" s="226">
        <v>8021</v>
      </c>
      <c r="H152" s="257"/>
      <c r="I152" s="110">
        <f t="shared" ref="I152:I159" si="191">G152+H152</f>
        <v>8021</v>
      </c>
      <c r="J152" s="257"/>
      <c r="K152" s="56"/>
      <c r="L152" s="110">
        <f t="shared" ref="L152:L159" si="192">J152+K152</f>
        <v>0</v>
      </c>
      <c r="M152" s="317"/>
      <c r="N152" s="56"/>
      <c r="O152" s="110">
        <f t="shared" ref="O152:O159" si="193">M152+N152</f>
        <v>0</v>
      </c>
      <c r="P152" s="107"/>
    </row>
    <row r="153" spans="1:16" ht="24" x14ac:dyDescent="0.25">
      <c r="A153" s="37">
        <v>2362</v>
      </c>
      <c r="B153" s="53" t="s">
        <v>134</v>
      </c>
      <c r="C153" s="54">
        <f t="shared" si="185"/>
        <v>1003</v>
      </c>
      <c r="D153" s="226"/>
      <c r="E153" s="444"/>
      <c r="F153" s="401">
        <f t="shared" si="190"/>
        <v>0</v>
      </c>
      <c r="G153" s="226">
        <v>1003</v>
      </c>
      <c r="H153" s="257"/>
      <c r="I153" s="110">
        <f t="shared" si="191"/>
        <v>1003</v>
      </c>
      <c r="J153" s="257"/>
      <c r="K153" s="56"/>
      <c r="L153" s="110">
        <f t="shared" si="192"/>
        <v>0</v>
      </c>
      <c r="M153" s="317"/>
      <c r="N153" s="56"/>
      <c r="O153" s="110">
        <f t="shared" si="193"/>
        <v>0</v>
      </c>
      <c r="P153" s="107"/>
    </row>
    <row r="154" spans="1:16" x14ac:dyDescent="0.25">
      <c r="A154" s="37">
        <v>2363</v>
      </c>
      <c r="B154" s="53" t="s">
        <v>135</v>
      </c>
      <c r="C154" s="54">
        <f t="shared" si="185"/>
        <v>45420</v>
      </c>
      <c r="D154" s="226"/>
      <c r="E154" s="444"/>
      <c r="F154" s="401">
        <f t="shared" si="190"/>
        <v>0</v>
      </c>
      <c r="G154" s="226">
        <v>42300</v>
      </c>
      <c r="H154" s="257"/>
      <c r="I154" s="110">
        <f t="shared" si="191"/>
        <v>42300</v>
      </c>
      <c r="J154" s="257">
        <v>3120</v>
      </c>
      <c r="K154" s="56"/>
      <c r="L154" s="110">
        <f t="shared" si="192"/>
        <v>3120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x14ac:dyDescent="0.25">
      <c r="A157" s="37">
        <v>2366</v>
      </c>
      <c r="B157" s="53" t="s">
        <v>138</v>
      </c>
      <c r="C157" s="54">
        <f t="shared" si="185"/>
        <v>143</v>
      </c>
      <c r="D157" s="226"/>
      <c r="E157" s="444"/>
      <c r="F157" s="401">
        <f t="shared" si="190"/>
        <v>0</v>
      </c>
      <c r="G157" s="226">
        <v>143</v>
      </c>
      <c r="H157" s="257"/>
      <c r="I157" s="110">
        <f t="shared" si="191"/>
        <v>143</v>
      </c>
      <c r="J157" s="257"/>
      <c r="K157" s="56"/>
      <c r="L157" s="110">
        <f t="shared" si="192"/>
        <v>0</v>
      </c>
      <c r="M157" s="317"/>
      <c r="N157" s="56"/>
      <c r="O157" s="110">
        <f t="shared" si="193"/>
        <v>0</v>
      </c>
      <c r="P157" s="107"/>
    </row>
    <row r="158" spans="1:16" ht="48" x14ac:dyDescent="0.25">
      <c r="A158" s="37">
        <v>2369</v>
      </c>
      <c r="B158" s="53" t="s">
        <v>139</v>
      </c>
      <c r="C158" s="54">
        <f t="shared" si="185"/>
        <v>1390</v>
      </c>
      <c r="D158" s="226"/>
      <c r="E158" s="444"/>
      <c r="F158" s="401">
        <f t="shared" si="190"/>
        <v>0</v>
      </c>
      <c r="G158" s="226">
        <v>1390</v>
      </c>
      <c r="H158" s="257"/>
      <c r="I158" s="110">
        <f t="shared" si="191"/>
        <v>1390</v>
      </c>
      <c r="J158" s="257"/>
      <c r="K158" s="56"/>
      <c r="L158" s="110">
        <f t="shared" si="192"/>
        <v>0</v>
      </c>
      <c r="M158" s="317"/>
      <c r="N158" s="56"/>
      <c r="O158" s="110">
        <f t="shared" si="193"/>
        <v>0</v>
      </c>
      <c r="P158" s="107"/>
    </row>
    <row r="159" spans="1:16" x14ac:dyDescent="0.25">
      <c r="A159" s="103">
        <v>2370</v>
      </c>
      <c r="B159" s="74" t="s">
        <v>140</v>
      </c>
      <c r="C159" s="80">
        <f t="shared" si="185"/>
        <v>6014</v>
      </c>
      <c r="D159" s="228"/>
      <c r="E159" s="446"/>
      <c r="F159" s="441">
        <f t="shared" si="190"/>
        <v>0</v>
      </c>
      <c r="G159" s="228">
        <v>6014</v>
      </c>
      <c r="H159" s="258"/>
      <c r="I159" s="105">
        <f t="shared" si="191"/>
        <v>6014</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x14ac:dyDescent="0.25">
      <c r="A165" s="41">
        <v>2500</v>
      </c>
      <c r="B165" s="101" t="s">
        <v>146</v>
      </c>
      <c r="C165" s="42">
        <f t="shared" si="185"/>
        <v>384</v>
      </c>
      <c r="D165" s="224">
        <f>SUM(D166,D171)</f>
        <v>0</v>
      </c>
      <c r="E165" s="439">
        <f t="shared" ref="E165:O165" si="202">SUM(E166,E171)</f>
        <v>0</v>
      </c>
      <c r="F165" s="406">
        <f t="shared" si="202"/>
        <v>0</v>
      </c>
      <c r="G165" s="224">
        <f t="shared" si="202"/>
        <v>384</v>
      </c>
      <c r="H165" s="102">
        <f t="shared" si="202"/>
        <v>0</v>
      </c>
      <c r="I165" s="113">
        <f t="shared" si="202"/>
        <v>384</v>
      </c>
      <c r="J165" s="102">
        <f t="shared" si="202"/>
        <v>0</v>
      </c>
      <c r="K165" s="46">
        <f t="shared" si="202"/>
        <v>0</v>
      </c>
      <c r="L165" s="113">
        <f t="shared" si="202"/>
        <v>0</v>
      </c>
      <c r="M165" s="126">
        <f t="shared" si="202"/>
        <v>0</v>
      </c>
      <c r="N165" s="127">
        <f t="shared" si="202"/>
        <v>0</v>
      </c>
      <c r="O165" s="287">
        <f t="shared" si="202"/>
        <v>0</v>
      </c>
      <c r="P165" s="340"/>
    </row>
    <row r="166" spans="1:16" ht="16.5" customHeight="1" x14ac:dyDescent="0.25">
      <c r="A166" s="565">
        <v>2510</v>
      </c>
      <c r="B166" s="48" t="s">
        <v>147</v>
      </c>
      <c r="C166" s="49">
        <f t="shared" si="185"/>
        <v>384</v>
      </c>
      <c r="D166" s="229">
        <f>SUM(D167:D170)</f>
        <v>0</v>
      </c>
      <c r="E166" s="447">
        <f t="shared" ref="E166:O166" si="203">SUM(E167:E170)</f>
        <v>0</v>
      </c>
      <c r="F166" s="443">
        <f t="shared" si="203"/>
        <v>0</v>
      </c>
      <c r="G166" s="229">
        <f t="shared" si="203"/>
        <v>384</v>
      </c>
      <c r="H166" s="259">
        <f t="shared" si="203"/>
        <v>0</v>
      </c>
      <c r="I166" s="116">
        <f t="shared" si="203"/>
        <v>384</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x14ac:dyDescent="0.25">
      <c r="A169" s="38">
        <v>2515</v>
      </c>
      <c r="B169" s="53" t="s">
        <v>150</v>
      </c>
      <c r="C169" s="54">
        <f t="shared" si="185"/>
        <v>210</v>
      </c>
      <c r="D169" s="226"/>
      <c r="E169" s="444"/>
      <c r="F169" s="401">
        <f t="shared" si="204"/>
        <v>0</v>
      </c>
      <c r="G169" s="226">
        <v>210</v>
      </c>
      <c r="H169" s="257"/>
      <c r="I169" s="110">
        <f t="shared" si="205"/>
        <v>210</v>
      </c>
      <c r="J169" s="257"/>
      <c r="K169" s="56"/>
      <c r="L169" s="110">
        <f t="shared" si="206"/>
        <v>0</v>
      </c>
      <c r="M169" s="317"/>
      <c r="N169" s="56"/>
      <c r="O169" s="110">
        <f t="shared" si="207"/>
        <v>0</v>
      </c>
      <c r="P169" s="107"/>
    </row>
    <row r="170" spans="1:16" ht="24" x14ac:dyDescent="0.25">
      <c r="A170" s="38">
        <v>2519</v>
      </c>
      <c r="B170" s="53" t="s">
        <v>151</v>
      </c>
      <c r="C170" s="54">
        <f t="shared" si="185"/>
        <v>174</v>
      </c>
      <c r="D170" s="226"/>
      <c r="E170" s="444"/>
      <c r="F170" s="401">
        <f t="shared" si="204"/>
        <v>0</v>
      </c>
      <c r="G170" s="226">
        <v>174</v>
      </c>
      <c r="H170" s="257"/>
      <c r="I170" s="110">
        <f t="shared" si="205"/>
        <v>174</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5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27417</v>
      </c>
      <c r="D194" s="222">
        <f>SUM(D195,D230,D269)</f>
        <v>0</v>
      </c>
      <c r="E194" s="435">
        <f t="shared" ref="E194:F194" si="251">SUM(E195,E230,E269)</f>
        <v>0</v>
      </c>
      <c r="F194" s="436">
        <f t="shared" si="251"/>
        <v>0</v>
      </c>
      <c r="G194" s="222">
        <f>SUM(G195,G230,G269)</f>
        <v>27417</v>
      </c>
      <c r="H194" s="254">
        <f t="shared" ref="H194:I194" si="252">SUM(H195,H230,H269)</f>
        <v>0</v>
      </c>
      <c r="I194" s="96">
        <f t="shared" si="252"/>
        <v>27417</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27417</v>
      </c>
      <c r="D195" s="223">
        <f>D196+D204</f>
        <v>0</v>
      </c>
      <c r="E195" s="437">
        <f t="shared" ref="E195:F195" si="255">E196+E204</f>
        <v>0</v>
      </c>
      <c r="F195" s="438">
        <f t="shared" si="255"/>
        <v>0</v>
      </c>
      <c r="G195" s="223">
        <f>G196+G204</f>
        <v>27417</v>
      </c>
      <c r="H195" s="255">
        <f t="shared" ref="H195:I195" si="256">H196+H204</f>
        <v>0</v>
      </c>
      <c r="I195" s="100">
        <f t="shared" si="256"/>
        <v>27417</v>
      </c>
      <c r="J195" s="255">
        <f>J196+J204</f>
        <v>0</v>
      </c>
      <c r="K195" s="99">
        <f t="shared" ref="K195:L195" si="257">K196+K204</f>
        <v>0</v>
      </c>
      <c r="L195" s="100">
        <f t="shared" si="257"/>
        <v>0</v>
      </c>
      <c r="M195" s="98">
        <f>M196+M204</f>
        <v>0</v>
      </c>
      <c r="N195" s="99">
        <f t="shared" ref="N195:O195" si="258">N196+N204</f>
        <v>0</v>
      </c>
      <c r="O195" s="100">
        <f t="shared" si="258"/>
        <v>0</v>
      </c>
      <c r="P195" s="339"/>
    </row>
    <row r="196" spans="1:16" x14ac:dyDescent="0.25">
      <c r="A196" s="41">
        <v>5100</v>
      </c>
      <c r="B196" s="101" t="s">
        <v>176</v>
      </c>
      <c r="C196" s="42">
        <f t="shared" si="185"/>
        <v>520</v>
      </c>
      <c r="D196" s="224">
        <f>D197+D198+D201+D202+D203</f>
        <v>0</v>
      </c>
      <c r="E196" s="439">
        <f t="shared" ref="E196:F196" si="259">E197+E198+E201+E202+E203</f>
        <v>0</v>
      </c>
      <c r="F196" s="406">
        <f t="shared" si="259"/>
        <v>0</v>
      </c>
      <c r="G196" s="224">
        <f>G197+G198+G201+G202+G203</f>
        <v>520</v>
      </c>
      <c r="H196" s="102">
        <f t="shared" ref="H196:I196" si="260">H197+H198+H201+H202+H203</f>
        <v>0</v>
      </c>
      <c r="I196" s="113">
        <f t="shared" si="260"/>
        <v>520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x14ac:dyDescent="0.25">
      <c r="A198" s="108">
        <v>5120</v>
      </c>
      <c r="B198" s="53" t="s">
        <v>178</v>
      </c>
      <c r="C198" s="54">
        <f t="shared" si="185"/>
        <v>520</v>
      </c>
      <c r="D198" s="227">
        <f>D199+D200</f>
        <v>0</v>
      </c>
      <c r="E198" s="445">
        <f t="shared" ref="E198:F198" si="263">E199+E200</f>
        <v>0</v>
      </c>
      <c r="F198" s="401">
        <f t="shared" si="263"/>
        <v>0</v>
      </c>
      <c r="G198" s="227">
        <f>G199+G200</f>
        <v>520</v>
      </c>
      <c r="H198" s="117">
        <f t="shared" ref="H198:I198" si="264">H199+H200</f>
        <v>0</v>
      </c>
      <c r="I198" s="110">
        <f t="shared" si="264"/>
        <v>520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x14ac:dyDescent="0.25">
      <c r="A199" s="38">
        <v>5121</v>
      </c>
      <c r="B199" s="53" t="s">
        <v>179</v>
      </c>
      <c r="C199" s="54">
        <f t="shared" si="185"/>
        <v>520</v>
      </c>
      <c r="D199" s="226"/>
      <c r="E199" s="444"/>
      <c r="F199" s="401">
        <f t="shared" ref="F199:F203" si="267">D199+E199</f>
        <v>0</v>
      </c>
      <c r="G199" s="226">
        <v>520</v>
      </c>
      <c r="H199" s="257"/>
      <c r="I199" s="110">
        <f t="shared" ref="I199:I203" si="268">G199+H199</f>
        <v>520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26897</v>
      </c>
      <c r="D204" s="224">
        <f>D205+D215+D216+D225+D226+D227+D229</f>
        <v>0</v>
      </c>
      <c r="E204" s="439">
        <f t="shared" ref="E204:F204" si="271">E205+E215+E216+E225+E226+E227+E229</f>
        <v>0</v>
      </c>
      <c r="F204" s="406">
        <f t="shared" si="271"/>
        <v>0</v>
      </c>
      <c r="G204" s="224">
        <f>G205+G215+G216+G225+G226+G227+G229</f>
        <v>26897</v>
      </c>
      <c r="H204" s="102">
        <f t="shared" ref="H204:I204" si="272">H205+H215+H216+H225+H226+H227+H229</f>
        <v>0</v>
      </c>
      <c r="I204" s="113">
        <f t="shared" si="272"/>
        <v>26897</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26897</v>
      </c>
      <c r="D216" s="227">
        <f>SUM(D217:D224)</f>
        <v>0</v>
      </c>
      <c r="E216" s="445">
        <f t="shared" ref="E216:F216" si="284">SUM(E217:E224)</f>
        <v>0</v>
      </c>
      <c r="F216" s="401">
        <f t="shared" si="284"/>
        <v>0</v>
      </c>
      <c r="G216" s="227">
        <f>SUM(G217:G224)</f>
        <v>26897</v>
      </c>
      <c r="H216" s="117">
        <f t="shared" ref="H216:I216" si="285">SUM(H217:H224)</f>
        <v>0</v>
      </c>
      <c r="I216" s="110">
        <f t="shared" si="285"/>
        <v>26897</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x14ac:dyDescent="0.25">
      <c r="A217" s="38">
        <v>5231</v>
      </c>
      <c r="B217" s="53" t="s">
        <v>197</v>
      </c>
      <c r="C217" s="54">
        <f t="shared" si="283"/>
        <v>9287</v>
      </c>
      <c r="D217" s="226"/>
      <c r="E217" s="444"/>
      <c r="F217" s="401">
        <f t="shared" ref="F217:F226" si="288">D217+E217</f>
        <v>0</v>
      </c>
      <c r="G217" s="226">
        <v>9287</v>
      </c>
      <c r="H217" s="257">
        <v>0</v>
      </c>
      <c r="I217" s="110">
        <f t="shared" ref="I217:I226" si="289">G217+H217</f>
        <v>9287</v>
      </c>
      <c r="J217" s="257"/>
      <c r="K217" s="56"/>
      <c r="L217" s="110">
        <f t="shared" ref="L217:L226" si="290">J217+K217</f>
        <v>0</v>
      </c>
      <c r="M217" s="317"/>
      <c r="N217" s="56"/>
      <c r="O217" s="110">
        <f t="shared" ref="O217:O226" si="291">M217+N217</f>
        <v>0</v>
      </c>
      <c r="P217" s="361" t="s">
        <v>329</v>
      </c>
    </row>
    <row r="218" spans="1:16" x14ac:dyDescent="0.25">
      <c r="A218" s="38">
        <v>5232</v>
      </c>
      <c r="B218" s="53" t="s">
        <v>198</v>
      </c>
      <c r="C218" s="54">
        <f t="shared" si="283"/>
        <v>5660</v>
      </c>
      <c r="D218" s="226"/>
      <c r="E218" s="444"/>
      <c r="F218" s="401">
        <f t="shared" si="288"/>
        <v>0</v>
      </c>
      <c r="G218" s="226">
        <v>5660</v>
      </c>
      <c r="H218" s="257"/>
      <c r="I218" s="110">
        <f t="shared" si="289"/>
        <v>5660</v>
      </c>
      <c r="J218" s="257"/>
      <c r="K218" s="56"/>
      <c r="L218" s="110">
        <f t="shared" si="290"/>
        <v>0</v>
      </c>
      <c r="M218" s="317"/>
      <c r="N218" s="56"/>
      <c r="O218" s="110">
        <f t="shared" si="291"/>
        <v>0</v>
      </c>
      <c r="P218" s="107"/>
    </row>
    <row r="219" spans="1:16" x14ac:dyDescent="0.25">
      <c r="A219" s="38">
        <v>5233</v>
      </c>
      <c r="B219" s="53" t="s">
        <v>199</v>
      </c>
      <c r="C219" s="54">
        <f t="shared" si="283"/>
        <v>800</v>
      </c>
      <c r="D219" s="226"/>
      <c r="E219" s="444"/>
      <c r="F219" s="401">
        <f t="shared" si="288"/>
        <v>0</v>
      </c>
      <c r="G219" s="226">
        <v>800</v>
      </c>
      <c r="H219" s="257"/>
      <c r="I219" s="110">
        <f t="shared" si="289"/>
        <v>800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x14ac:dyDescent="0.25">
      <c r="A223" s="38">
        <v>5238</v>
      </c>
      <c r="B223" s="53" t="s">
        <v>203</v>
      </c>
      <c r="C223" s="54">
        <f t="shared" si="283"/>
        <v>9550</v>
      </c>
      <c r="D223" s="226"/>
      <c r="E223" s="444"/>
      <c r="F223" s="401">
        <f t="shared" si="288"/>
        <v>0</v>
      </c>
      <c r="G223" s="226">
        <v>9550</v>
      </c>
      <c r="H223" s="257"/>
      <c r="I223" s="110">
        <f t="shared" si="289"/>
        <v>9550</v>
      </c>
      <c r="J223" s="257"/>
      <c r="K223" s="56"/>
      <c r="L223" s="110">
        <f t="shared" si="290"/>
        <v>0</v>
      </c>
      <c r="M223" s="317"/>
      <c r="N223" s="56"/>
      <c r="O223" s="110">
        <f t="shared" si="291"/>
        <v>0</v>
      </c>
      <c r="P223" s="107"/>
    </row>
    <row r="224" spans="1:16" ht="24" x14ac:dyDescent="0.25">
      <c r="A224" s="38">
        <v>5239</v>
      </c>
      <c r="B224" s="53" t="s">
        <v>204</v>
      </c>
      <c r="C224" s="54">
        <f t="shared" si="283"/>
        <v>1600</v>
      </c>
      <c r="D224" s="226"/>
      <c r="E224" s="444"/>
      <c r="F224" s="401">
        <f t="shared" si="288"/>
        <v>0</v>
      </c>
      <c r="G224" s="226">
        <v>1600</v>
      </c>
      <c r="H224" s="257"/>
      <c r="I224" s="110">
        <f t="shared" si="289"/>
        <v>1600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5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5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901048</v>
      </c>
      <c r="D286" s="236">
        <f t="shared" ref="D286:O286" si="382">SUM(D283,D269,D230,D195,D187,D173,D75,D53)</f>
        <v>48895</v>
      </c>
      <c r="E286" s="457">
        <f t="shared" si="382"/>
        <v>0</v>
      </c>
      <c r="F286" s="458">
        <f t="shared" si="382"/>
        <v>48895</v>
      </c>
      <c r="G286" s="236">
        <f t="shared" si="382"/>
        <v>845340</v>
      </c>
      <c r="H286" s="172">
        <f t="shared" si="382"/>
        <v>0</v>
      </c>
      <c r="I286" s="289">
        <f t="shared" si="382"/>
        <v>845340</v>
      </c>
      <c r="J286" s="172">
        <f t="shared" si="382"/>
        <v>6813</v>
      </c>
      <c r="K286" s="171">
        <f t="shared" si="382"/>
        <v>0</v>
      </c>
      <c r="L286" s="289">
        <f t="shared" si="382"/>
        <v>6813</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N2DIeDgcddVIMKYnICRdJhv8F6itQ5QE3k6IiJXDC2GeEXXuhL4Ut2hRSDjwiniApDVbJrobPqiHJWMiYEHXJg==" saltValue="EwUuZz+q24vAUdLsRd6pHQ==" spinCount="100000" sheet="1" objects="1" scenarios="1" formatCells="0" formatColumns="0" formatRows="0"/>
  <autoFilter ref="A18:P298">
    <filterColumn colId="2">
      <filters blank="1">
        <filter val="1 000"/>
        <filter val="1 003"/>
        <filter val="1 104"/>
        <filter val="1 389"/>
        <filter val="1 390"/>
        <filter val="1 450"/>
        <filter val="1 473"/>
        <filter val="1 557"/>
        <filter val="1 570"/>
        <filter val="1 600"/>
        <filter val="1 626"/>
        <filter val="1 739"/>
        <filter val="1 816"/>
        <filter val="10 354"/>
        <filter val="109 664"/>
        <filter val="12 005"/>
        <filter val="12 862"/>
        <filter val="122"/>
        <filter val="13 100"/>
        <filter val="13 481"/>
        <filter val="13 611"/>
        <filter val="133 506"/>
        <filter val="14 167"/>
        <filter val="143"/>
        <filter val="150"/>
        <filter val="16 487"/>
        <filter val="166 484"/>
        <filter val="17 350"/>
        <filter val="174"/>
        <filter val="174 065"/>
        <filter val="186"/>
        <filter val="19 131"/>
        <filter val="190"/>
        <filter val="2 148"/>
        <filter val="2 408"/>
        <filter val="2 442"/>
        <filter val="21 624"/>
        <filter val="210"/>
        <filter val="24 540"/>
        <filter val="26 897"/>
        <filter val="27 417"/>
        <filter val="3 000"/>
        <filter val="3 031"/>
        <filter val="3 529"/>
        <filter val="3 822"/>
        <filter val="32 978"/>
        <filter val="384"/>
        <filter val="4 226"/>
        <filter val="4 415"/>
        <filter val="4 794"/>
        <filter val="43 525"/>
        <filter val="45 420"/>
        <filter val="456 556"/>
        <filter val="5 057"/>
        <filter val="5 660"/>
        <filter val="5 938"/>
        <filter val="520"/>
        <filter val="525"/>
        <filter val="533 082"/>
        <filter val="55 977"/>
        <filter val="583"/>
        <filter val="59"/>
        <filter val="6 014"/>
        <filter val="6 031"/>
        <filter val="6 552"/>
        <filter val="6 627"/>
        <filter val="612"/>
        <filter val="62 201"/>
        <filter val="697"/>
        <filter val="699 566"/>
        <filter val="7 794"/>
        <filter val="733"/>
        <filter val="754"/>
        <filter val="76 001"/>
        <filter val="778"/>
        <filter val="8 021"/>
        <filter val="800"/>
        <filter val="848"/>
        <filter val="873 631"/>
        <filter val="885"/>
        <filter val="894 235"/>
        <filter val="9 287"/>
        <filter val="9 373"/>
        <filter val="9 550"/>
        <filter val="9 600"/>
        <filter val="901 048"/>
        <filter val="95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2018.gada 14.jūnija saistošajiem noteikumiem Nr.24
(protokols Nr.9, 4.punkts)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K41"/>
  <sheetViews>
    <sheetView view="pageLayout" zoomScaleNormal="100" workbookViewId="0">
      <selection activeCell="M7" sqref="M7"/>
    </sheetView>
  </sheetViews>
  <sheetFormatPr defaultColWidth="9.140625" defaultRowHeight="12" outlineLevelCol="1" x14ac:dyDescent="0.25"/>
  <cols>
    <col min="1" max="1" width="6.140625" style="608" customWidth="1"/>
    <col min="2" max="2" width="17.28515625" style="608" customWidth="1"/>
    <col min="3" max="3" width="16.140625" style="617" customWidth="1"/>
    <col min="4" max="4" width="10.140625" style="617" customWidth="1"/>
    <col min="5" max="6" width="11.5703125" style="608" hidden="1" customWidth="1" outlineLevel="1"/>
    <col min="7" max="7" width="14" style="608" customWidth="1" collapsed="1"/>
    <col min="8" max="8" width="36.42578125" style="608" hidden="1" customWidth="1" outlineLevel="1"/>
    <col min="9" max="9" width="17.85546875" style="608" customWidth="1" collapsed="1"/>
    <col min="10" max="10" width="8.85546875" style="608" customWidth="1"/>
    <col min="11" max="16384" width="9.140625" style="608"/>
  </cols>
  <sheetData>
    <row r="1" spans="1:10" x14ac:dyDescent="0.2">
      <c r="I1" s="609" t="s">
        <v>915</v>
      </c>
    </row>
    <row r="2" spans="1:10" x14ac:dyDescent="0.2">
      <c r="I2" s="609" t="s">
        <v>433</v>
      </c>
    </row>
    <row r="3" spans="1:10" x14ac:dyDescent="0.25">
      <c r="A3" s="1185" t="s">
        <v>0</v>
      </c>
      <c r="B3" s="1185"/>
      <c r="C3" s="1185" t="s">
        <v>401</v>
      </c>
      <c r="D3" s="1185"/>
      <c r="E3" s="1185"/>
      <c r="F3" s="1185"/>
      <c r="G3" s="1185"/>
      <c r="H3" s="623"/>
      <c r="I3" s="623"/>
      <c r="J3" s="623"/>
    </row>
    <row r="4" spans="1:10" x14ac:dyDescent="0.25">
      <c r="A4" s="1185" t="s">
        <v>1</v>
      </c>
      <c r="B4" s="1185"/>
      <c r="C4" s="1185">
        <v>90000056357</v>
      </c>
      <c r="D4" s="1185"/>
      <c r="E4" s="1185"/>
      <c r="F4" s="1185"/>
      <c r="G4" s="1185"/>
      <c r="H4" s="623"/>
      <c r="I4" s="623"/>
      <c r="J4" s="623"/>
    </row>
    <row r="5" spans="1:10" ht="15.75" x14ac:dyDescent="0.25">
      <c r="A5" s="1188" t="s">
        <v>434</v>
      </c>
      <c r="B5" s="1188"/>
      <c r="C5" s="1188"/>
      <c r="D5" s="1188"/>
      <c r="E5" s="1188"/>
      <c r="F5" s="1188"/>
      <c r="G5" s="1188"/>
      <c r="H5" s="1188"/>
      <c r="I5" s="1188"/>
      <c r="J5" s="610"/>
    </row>
    <row r="6" spans="1:10" ht="15.75" x14ac:dyDescent="0.25">
      <c r="A6" s="610"/>
      <c r="B6" s="610"/>
      <c r="C6" s="722"/>
      <c r="D6" s="722"/>
      <c r="E6" s="610"/>
      <c r="F6" s="610"/>
      <c r="G6" s="610"/>
      <c r="H6" s="610"/>
      <c r="I6" s="610"/>
      <c r="J6" s="610"/>
    </row>
    <row r="7" spans="1:10" ht="15.75" x14ac:dyDescent="0.25">
      <c r="A7" s="1185" t="s">
        <v>435</v>
      </c>
      <c r="B7" s="1185"/>
      <c r="C7" s="783" t="s">
        <v>916</v>
      </c>
      <c r="D7" s="783"/>
      <c r="E7" s="783"/>
      <c r="F7" s="783"/>
      <c r="G7" s="783"/>
      <c r="H7" s="783"/>
      <c r="I7" s="783"/>
      <c r="J7" s="783"/>
    </row>
    <row r="8" spans="1:10" x14ac:dyDescent="0.25">
      <c r="A8" s="1185" t="s">
        <v>437</v>
      </c>
      <c r="B8" s="1185"/>
      <c r="C8" s="617" t="s">
        <v>914</v>
      </c>
      <c r="E8" s="617"/>
      <c r="F8" s="617"/>
      <c r="G8" s="617"/>
      <c r="H8" s="617"/>
      <c r="I8" s="617"/>
      <c r="J8" s="617"/>
    </row>
    <row r="9" spans="1:10" x14ac:dyDescent="0.25">
      <c r="A9" s="1185" t="s">
        <v>438</v>
      </c>
      <c r="B9" s="1185"/>
      <c r="C9" s="1186" t="s">
        <v>917</v>
      </c>
      <c r="D9" s="1186"/>
      <c r="E9" s="1186"/>
      <c r="F9" s="1186"/>
      <c r="G9" s="1186"/>
      <c r="H9" s="784"/>
      <c r="I9" s="784"/>
      <c r="J9" s="784"/>
    </row>
    <row r="10" spans="1:10" ht="12" customHeight="1" x14ac:dyDescent="0.25">
      <c r="A10" s="1187" t="s">
        <v>439</v>
      </c>
      <c r="B10" s="1187" t="s">
        <v>440</v>
      </c>
      <c r="C10" s="1187"/>
      <c r="D10" s="1180" t="s">
        <v>441</v>
      </c>
      <c r="E10" s="1187" t="s">
        <v>442</v>
      </c>
      <c r="F10" s="1187" t="s">
        <v>443</v>
      </c>
      <c r="G10" s="1187" t="s">
        <v>444</v>
      </c>
      <c r="H10" s="1178" t="s">
        <v>318</v>
      </c>
      <c r="I10" s="1180" t="s">
        <v>445</v>
      </c>
      <c r="J10" s="784"/>
    </row>
    <row r="11" spans="1:10" ht="37.5" customHeight="1" x14ac:dyDescent="0.25">
      <c r="A11" s="1187"/>
      <c r="B11" s="1187"/>
      <c r="C11" s="1187"/>
      <c r="D11" s="1180"/>
      <c r="E11" s="1187"/>
      <c r="F11" s="1187"/>
      <c r="G11" s="1187"/>
      <c r="H11" s="1179"/>
      <c r="I11" s="1180"/>
      <c r="J11" s="785"/>
    </row>
    <row r="12" spans="1:10" ht="13.5" customHeight="1" x14ac:dyDescent="0.25">
      <c r="A12" s="1181" t="s">
        <v>446</v>
      </c>
      <c r="B12" s="1182"/>
      <c r="C12" s="1183"/>
      <c r="D12" s="786"/>
      <c r="E12" s="611">
        <f>SUM(E13:E22)</f>
        <v>52615</v>
      </c>
      <c r="F12" s="611">
        <f t="shared" ref="F12:G12" si="0">SUM(F13:F22)</f>
        <v>0</v>
      </c>
      <c r="G12" s="611">
        <f t="shared" si="0"/>
        <v>52615</v>
      </c>
      <c r="H12" s="611"/>
      <c r="I12" s="787"/>
      <c r="J12" s="788"/>
    </row>
    <row r="13" spans="1:10" ht="58.5" customHeight="1" x14ac:dyDescent="0.25">
      <c r="A13" s="789">
        <v>1</v>
      </c>
      <c r="B13" s="1177" t="s">
        <v>918</v>
      </c>
      <c r="C13" s="1177"/>
      <c r="D13" s="698">
        <v>2231</v>
      </c>
      <c r="E13" s="614">
        <v>5000</v>
      </c>
      <c r="F13" s="614"/>
      <c r="G13" s="790">
        <f>SUM(E13:F13)</f>
        <v>5000</v>
      </c>
      <c r="H13" s="692"/>
      <c r="I13" s="692" t="s">
        <v>919</v>
      </c>
      <c r="J13" s="791"/>
    </row>
    <row r="14" spans="1:10" ht="47.25" customHeight="1" x14ac:dyDescent="0.25">
      <c r="A14" s="789">
        <v>2</v>
      </c>
      <c r="B14" s="1177" t="s">
        <v>920</v>
      </c>
      <c r="C14" s="1177"/>
      <c r="D14" s="698">
        <v>2122</v>
      </c>
      <c r="E14" s="658">
        <v>12440</v>
      </c>
      <c r="F14" s="614">
        <v>-975</v>
      </c>
      <c r="G14" s="790">
        <f t="shared" ref="G14:G22" si="1">SUM(E14:F14)</f>
        <v>11465</v>
      </c>
      <c r="H14" s="692"/>
      <c r="I14" s="692" t="s">
        <v>921</v>
      </c>
      <c r="J14" s="791"/>
    </row>
    <row r="15" spans="1:10" ht="39" customHeight="1" x14ac:dyDescent="0.25">
      <c r="A15" s="789">
        <v>3</v>
      </c>
      <c r="B15" s="1177" t="s">
        <v>922</v>
      </c>
      <c r="C15" s="1177"/>
      <c r="D15" s="698">
        <v>2121</v>
      </c>
      <c r="E15" s="658">
        <v>2900</v>
      </c>
      <c r="F15" s="614"/>
      <c r="G15" s="790">
        <f t="shared" si="1"/>
        <v>2900</v>
      </c>
      <c r="H15" s="692"/>
      <c r="I15" s="692" t="s">
        <v>921</v>
      </c>
      <c r="J15" s="791"/>
    </row>
    <row r="16" spans="1:10" ht="60" x14ac:dyDescent="0.25">
      <c r="A16" s="789">
        <v>4</v>
      </c>
      <c r="B16" s="1177" t="s">
        <v>923</v>
      </c>
      <c r="C16" s="1177"/>
      <c r="D16" s="698">
        <v>2231</v>
      </c>
      <c r="E16" s="614">
        <v>25000</v>
      </c>
      <c r="F16" s="614"/>
      <c r="G16" s="790">
        <f t="shared" si="1"/>
        <v>25000</v>
      </c>
      <c r="H16" s="792"/>
      <c r="I16" s="692" t="s">
        <v>919</v>
      </c>
      <c r="J16" s="791"/>
    </row>
    <row r="17" spans="1:10" ht="25.5" customHeight="1" x14ac:dyDescent="0.25">
      <c r="A17" s="789">
        <v>5</v>
      </c>
      <c r="B17" s="1177" t="s">
        <v>924</v>
      </c>
      <c r="C17" s="1177"/>
      <c r="D17" s="698">
        <v>2314</v>
      </c>
      <c r="E17" s="658">
        <v>2000</v>
      </c>
      <c r="F17" s="614"/>
      <c r="G17" s="790">
        <f t="shared" si="1"/>
        <v>2000</v>
      </c>
      <c r="H17" s="692"/>
      <c r="I17" s="692" t="s">
        <v>925</v>
      </c>
      <c r="J17" s="791"/>
    </row>
    <row r="18" spans="1:10" ht="26.25" customHeight="1" x14ac:dyDescent="0.25">
      <c r="A18" s="789">
        <v>6</v>
      </c>
      <c r="B18" s="1177" t="s">
        <v>926</v>
      </c>
      <c r="C18" s="1177"/>
      <c r="D18" s="698">
        <v>2232</v>
      </c>
      <c r="E18" s="658">
        <v>1000</v>
      </c>
      <c r="F18" s="614"/>
      <c r="G18" s="790">
        <f t="shared" si="1"/>
        <v>1000</v>
      </c>
      <c r="H18" s="692"/>
      <c r="I18" s="692" t="s">
        <v>927</v>
      </c>
      <c r="J18" s="791"/>
    </row>
    <row r="19" spans="1:10" ht="27.75" customHeight="1" x14ac:dyDescent="0.25">
      <c r="A19" s="789">
        <v>7</v>
      </c>
      <c r="B19" s="1177" t="s">
        <v>928</v>
      </c>
      <c r="C19" s="1177"/>
      <c r="D19" s="698">
        <v>2279</v>
      </c>
      <c r="E19" s="658">
        <v>2275</v>
      </c>
      <c r="F19" s="614">
        <v>975</v>
      </c>
      <c r="G19" s="790">
        <f t="shared" si="1"/>
        <v>3250</v>
      </c>
      <c r="H19" s="792" t="s">
        <v>929</v>
      </c>
      <c r="I19" s="692" t="s">
        <v>925</v>
      </c>
      <c r="J19" s="791"/>
    </row>
    <row r="20" spans="1:10" ht="60" x14ac:dyDescent="0.25">
      <c r="A20" s="793">
        <v>8</v>
      </c>
      <c r="B20" s="1177" t="s">
        <v>930</v>
      </c>
      <c r="C20" s="1177"/>
      <c r="D20" s="703">
        <v>2262</v>
      </c>
      <c r="E20" s="658">
        <v>1000</v>
      </c>
      <c r="F20" s="614"/>
      <c r="G20" s="790">
        <f t="shared" si="1"/>
        <v>1000</v>
      </c>
      <c r="H20" s="692"/>
      <c r="I20" s="692" t="s">
        <v>919</v>
      </c>
      <c r="J20" s="791"/>
    </row>
    <row r="21" spans="1:10" ht="18.75" customHeight="1" x14ac:dyDescent="0.25">
      <c r="A21" s="1176">
        <v>9</v>
      </c>
      <c r="B21" s="1177" t="s">
        <v>931</v>
      </c>
      <c r="C21" s="1177"/>
      <c r="D21" s="703">
        <v>1150</v>
      </c>
      <c r="E21" s="658">
        <v>952</v>
      </c>
      <c r="F21" s="615"/>
      <c r="G21" s="790">
        <f t="shared" si="1"/>
        <v>952</v>
      </c>
      <c r="H21" s="692"/>
      <c r="I21" s="1184" t="s">
        <v>932</v>
      </c>
      <c r="J21" s="791"/>
    </row>
    <row r="22" spans="1:10" x14ac:dyDescent="0.25">
      <c r="A22" s="1176"/>
      <c r="B22" s="1177"/>
      <c r="C22" s="1177"/>
      <c r="D22" s="703">
        <v>1210</v>
      </c>
      <c r="E22" s="658">
        <v>48</v>
      </c>
      <c r="F22" s="615"/>
      <c r="G22" s="790">
        <f t="shared" si="1"/>
        <v>48</v>
      </c>
      <c r="H22" s="792"/>
      <c r="I22" s="1184"/>
      <c r="J22" s="791"/>
    </row>
    <row r="23" spans="1:10" x14ac:dyDescent="0.25">
      <c r="A23" s="794"/>
      <c r="B23" s="795"/>
      <c r="C23" s="795"/>
      <c r="D23" s="796"/>
      <c r="E23" s="797"/>
      <c r="F23" s="728"/>
      <c r="G23" s="798"/>
      <c r="H23" s="791"/>
      <c r="I23" s="791"/>
      <c r="J23" s="791"/>
    </row>
    <row r="24" spans="1:10" x14ac:dyDescent="0.25">
      <c r="A24" s="608" t="s">
        <v>465</v>
      </c>
    </row>
    <row r="25" spans="1:10" x14ac:dyDescent="0.25">
      <c r="A25" s="608" t="s">
        <v>466</v>
      </c>
    </row>
    <row r="27" spans="1:10" s="799" customFormat="1" x14ac:dyDescent="0.2">
      <c r="A27" s="627" t="s">
        <v>933</v>
      </c>
      <c r="B27" s="608"/>
      <c r="C27" s="617"/>
      <c r="D27" s="617"/>
      <c r="E27" s="608"/>
      <c r="F27" s="608"/>
      <c r="G27" s="608"/>
      <c r="H27" s="608"/>
      <c r="I27" s="608"/>
      <c r="J27" s="608"/>
    </row>
    <row r="28" spans="1:10" s="799" customFormat="1" x14ac:dyDescent="0.2">
      <c r="A28" s="627"/>
      <c r="B28" s="624" t="s">
        <v>783</v>
      </c>
      <c r="C28" s="617"/>
      <c r="D28" s="617"/>
      <c r="E28" s="608"/>
      <c r="F28" s="608"/>
      <c r="G28" s="608"/>
      <c r="H28" s="608"/>
      <c r="I28" s="608"/>
      <c r="J28" s="608"/>
    </row>
    <row r="29" spans="1:10" s="799" customFormat="1" x14ac:dyDescent="0.2">
      <c r="A29" s="624"/>
      <c r="B29" s="625" t="s">
        <v>934</v>
      </c>
      <c r="C29" s="617"/>
      <c r="D29" s="617"/>
      <c r="E29" s="608"/>
      <c r="F29" s="608"/>
      <c r="G29" s="608"/>
      <c r="H29" s="608"/>
      <c r="I29" s="608"/>
      <c r="J29" s="608"/>
    </row>
    <row r="30" spans="1:10" s="799" customFormat="1" x14ac:dyDescent="0.2">
      <c r="A30" s="625"/>
      <c r="B30" s="624" t="s">
        <v>935</v>
      </c>
      <c r="C30" s="617"/>
      <c r="D30" s="617"/>
      <c r="E30" s="608"/>
      <c r="F30" s="608"/>
      <c r="G30" s="608"/>
      <c r="H30" s="608"/>
      <c r="I30" s="608"/>
      <c r="J30" s="608"/>
    </row>
    <row r="31" spans="1:10" s="799" customFormat="1" x14ac:dyDescent="0.2">
      <c r="A31" s="624"/>
      <c r="B31" s="625" t="s">
        <v>936</v>
      </c>
      <c r="C31" s="617"/>
      <c r="D31" s="617"/>
      <c r="E31" s="608"/>
      <c r="F31" s="608"/>
      <c r="G31" s="608"/>
      <c r="H31" s="608"/>
      <c r="I31" s="608"/>
      <c r="J31" s="608"/>
    </row>
    <row r="32" spans="1:10" s="799" customFormat="1" x14ac:dyDescent="0.2">
      <c r="A32" s="625"/>
      <c r="B32" s="624" t="s">
        <v>937</v>
      </c>
      <c r="C32" s="617"/>
      <c r="D32" s="617"/>
      <c r="E32" s="608"/>
      <c r="F32" s="608"/>
      <c r="G32" s="608"/>
      <c r="H32" s="608"/>
      <c r="I32" s="608"/>
      <c r="J32" s="608"/>
    </row>
    <row r="33" spans="1:11" s="799" customFormat="1" x14ac:dyDescent="0.2">
      <c r="A33" s="624"/>
      <c r="B33" s="625" t="s">
        <v>938</v>
      </c>
      <c r="C33" s="617"/>
      <c r="D33" s="617"/>
      <c r="E33" s="608"/>
      <c r="F33" s="608"/>
      <c r="G33" s="608"/>
      <c r="H33" s="608"/>
      <c r="I33" s="608"/>
      <c r="J33" s="608"/>
    </row>
    <row r="34" spans="1:11" s="799" customFormat="1" x14ac:dyDescent="0.2">
      <c r="A34" s="625"/>
      <c r="B34" s="624" t="s">
        <v>939</v>
      </c>
      <c r="C34" s="617"/>
      <c r="D34" s="617"/>
      <c r="E34" s="608"/>
      <c r="F34" s="608"/>
      <c r="G34" s="608"/>
      <c r="H34" s="608"/>
      <c r="I34" s="608"/>
      <c r="J34" s="608"/>
    </row>
    <row r="35" spans="1:11" s="799" customFormat="1" x14ac:dyDescent="0.2">
      <c r="A35" s="625"/>
      <c r="B35" s="625" t="s">
        <v>940</v>
      </c>
      <c r="C35" s="617"/>
      <c r="D35" s="617"/>
      <c r="E35" s="608"/>
      <c r="F35" s="608"/>
      <c r="G35" s="608"/>
      <c r="H35" s="608"/>
      <c r="I35" s="608"/>
      <c r="J35" s="608"/>
    </row>
    <row r="36" spans="1:11" s="799" customFormat="1" x14ac:dyDescent="0.2">
      <c r="A36" s="624"/>
      <c r="B36" s="624" t="s">
        <v>941</v>
      </c>
      <c r="C36" s="617"/>
      <c r="D36" s="617"/>
      <c r="E36" s="608"/>
      <c r="F36" s="608"/>
      <c r="G36" s="608"/>
      <c r="H36" s="608"/>
      <c r="I36" s="608"/>
      <c r="J36" s="608"/>
    </row>
    <row r="37" spans="1:11" s="799" customFormat="1" x14ac:dyDescent="0.2">
      <c r="A37" s="625"/>
      <c r="B37" s="625" t="s">
        <v>942</v>
      </c>
      <c r="C37" s="617"/>
      <c r="D37" s="617"/>
      <c r="E37" s="608"/>
      <c r="F37" s="608"/>
      <c r="G37" s="608"/>
      <c r="H37" s="608"/>
      <c r="I37" s="608"/>
      <c r="J37" s="608"/>
    </row>
    <row r="38" spans="1:11" s="799" customFormat="1" x14ac:dyDescent="0.2">
      <c r="A38" s="624"/>
      <c r="B38" s="624" t="s">
        <v>943</v>
      </c>
      <c r="C38" s="617"/>
      <c r="D38" s="617"/>
      <c r="E38" s="608"/>
      <c r="F38" s="608"/>
      <c r="G38" s="608"/>
      <c r="H38" s="608"/>
      <c r="I38" s="608"/>
      <c r="J38" s="608"/>
    </row>
    <row r="39" spans="1:11" s="799" customFormat="1" x14ac:dyDescent="0.2">
      <c r="A39" s="625"/>
      <c r="B39" s="625" t="s">
        <v>944</v>
      </c>
      <c r="C39" s="617"/>
      <c r="D39" s="617"/>
      <c r="E39" s="608"/>
      <c r="F39" s="608"/>
      <c r="G39" s="608"/>
      <c r="H39" s="608"/>
      <c r="I39" s="608"/>
      <c r="J39" s="608"/>
    </row>
    <row r="40" spans="1:11" x14ac:dyDescent="0.25">
      <c r="A40" s="628"/>
      <c r="B40" s="628"/>
      <c r="C40" s="735"/>
      <c r="D40" s="735"/>
      <c r="E40" s="628"/>
      <c r="F40" s="628"/>
      <c r="G40" s="628"/>
      <c r="H40" s="628"/>
      <c r="I40" s="628"/>
      <c r="J40" s="628"/>
      <c r="K40" s="628"/>
    </row>
    <row r="41" spans="1:11" x14ac:dyDescent="0.25">
      <c r="A41" s="628"/>
      <c r="B41" s="628"/>
      <c r="C41" s="735"/>
      <c r="D41" s="735"/>
      <c r="E41" s="628"/>
      <c r="F41" s="628"/>
      <c r="G41" s="628"/>
      <c r="H41" s="628"/>
      <c r="I41" s="628"/>
      <c r="J41" s="628"/>
      <c r="K41" s="628"/>
    </row>
  </sheetData>
  <sheetProtection algorithmName="SHA-512" hashValue="R43roebqaKWmEA2deztUvifv4oSNn1gSuMiw4O/UEC2t4J74EwAME3sK2JLxtuBF/G+HqEx7nf+azZD0umdakw==" saltValue="QBRRqn6caV90CZDRcY4DoA==" spinCount="100000" sheet="1" objects="1" scenarios="1"/>
  <mergeCells count="29">
    <mergeCell ref="A7:B7"/>
    <mergeCell ref="A3:B3"/>
    <mergeCell ref="C3:G3"/>
    <mergeCell ref="A4:B4"/>
    <mergeCell ref="C4:G4"/>
    <mergeCell ref="A5:I5"/>
    <mergeCell ref="A8:B8"/>
    <mergeCell ref="A9:B9"/>
    <mergeCell ref="C9:G9"/>
    <mergeCell ref="A10:A11"/>
    <mergeCell ref="B10:C11"/>
    <mergeCell ref="D10:D11"/>
    <mergeCell ref="E10:E11"/>
    <mergeCell ref="F10:F11"/>
    <mergeCell ref="G10:G11"/>
    <mergeCell ref="A21:A22"/>
    <mergeCell ref="B21:C22"/>
    <mergeCell ref="H10:H11"/>
    <mergeCell ref="I10:I11"/>
    <mergeCell ref="A12:C12"/>
    <mergeCell ref="B13:C13"/>
    <mergeCell ref="B14:C14"/>
    <mergeCell ref="B15:C15"/>
    <mergeCell ref="I21:I22"/>
    <mergeCell ref="B16:C16"/>
    <mergeCell ref="B17:C17"/>
    <mergeCell ref="B18:C18"/>
    <mergeCell ref="B19:C19"/>
    <mergeCell ref="B20:C20"/>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29.pielikums Jūrmalas pilsētas domes
2018.gada 14.jūnija saistošajiem noteikumiem Nr.24
(protokols Nr.9, 4.punkts)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V128"/>
  <sheetViews>
    <sheetView view="pageLayout" zoomScaleNormal="100" workbookViewId="0">
      <selection activeCell="M5" sqref="M5"/>
    </sheetView>
  </sheetViews>
  <sheetFormatPr defaultColWidth="9.140625" defaultRowHeight="12" outlineLevelCol="1" x14ac:dyDescent="0.25"/>
  <cols>
    <col min="1" max="1" width="3.5703125" style="617" customWidth="1"/>
    <col min="2" max="2" width="17.28515625" style="617" customWidth="1"/>
    <col min="3" max="3" width="15.28515625" style="617" customWidth="1"/>
    <col min="4" max="4" width="10.5703125" style="617" customWidth="1"/>
    <col min="5" max="5" width="11.7109375" style="617" hidden="1" customWidth="1" outlineLevel="1"/>
    <col min="6" max="6" width="10.85546875" style="617" hidden="1" customWidth="1" outlineLevel="1"/>
    <col min="7" max="7" width="13.5703125" style="617" customWidth="1" collapsed="1"/>
    <col min="8" max="8" width="29.42578125" style="617" hidden="1" customWidth="1" outlineLevel="1"/>
    <col min="9" max="9" width="18.140625" style="617" customWidth="1" collapsed="1"/>
    <col min="10" max="16384" width="9.140625" style="608"/>
  </cols>
  <sheetData>
    <row r="1" spans="1:9" x14ac:dyDescent="0.2">
      <c r="I1" s="609" t="s">
        <v>738</v>
      </c>
    </row>
    <row r="2" spans="1:9" x14ac:dyDescent="0.2">
      <c r="I2" s="609" t="s">
        <v>433</v>
      </c>
    </row>
    <row r="3" spans="1:9" x14ac:dyDescent="0.25">
      <c r="A3" s="1210" t="s">
        <v>0</v>
      </c>
      <c r="B3" s="1210"/>
      <c r="C3" s="1210" t="s">
        <v>401</v>
      </c>
      <c r="D3" s="1210"/>
      <c r="E3" s="1210"/>
      <c r="F3" s="1210"/>
      <c r="G3" s="1210"/>
      <c r="H3" s="1210"/>
      <c r="I3" s="1210"/>
    </row>
    <row r="4" spans="1:9" x14ac:dyDescent="0.25">
      <c r="A4" s="1210" t="s">
        <v>1</v>
      </c>
      <c r="B4" s="1210"/>
      <c r="C4" s="1210">
        <v>90000056357</v>
      </c>
      <c r="D4" s="1210"/>
      <c r="E4" s="1210"/>
      <c r="F4" s="1210"/>
      <c r="G4" s="1210"/>
      <c r="H4" s="1210"/>
      <c r="I4" s="1210"/>
    </row>
    <row r="5" spans="1:9" ht="15.75" x14ac:dyDescent="0.25">
      <c r="A5" s="1213" t="s">
        <v>434</v>
      </c>
      <c r="B5" s="1213"/>
      <c r="C5" s="1213"/>
      <c r="D5" s="1213"/>
      <c r="E5" s="1213"/>
      <c r="F5" s="1213"/>
      <c r="G5" s="1213"/>
      <c r="H5" s="1213"/>
      <c r="I5" s="1213"/>
    </row>
    <row r="6" spans="1:9" ht="15.75" x14ac:dyDescent="0.25">
      <c r="A6" s="722"/>
      <c r="B6" s="722"/>
      <c r="C6" s="722"/>
      <c r="D6" s="722"/>
      <c r="E6" s="722"/>
      <c r="F6" s="722"/>
      <c r="G6" s="722"/>
      <c r="H6" s="722"/>
      <c r="I6" s="722"/>
    </row>
    <row r="7" spans="1:9" ht="15.75" x14ac:dyDescent="0.25">
      <c r="A7" s="1210" t="s">
        <v>435</v>
      </c>
      <c r="B7" s="1210"/>
      <c r="C7" s="1212" t="s">
        <v>739</v>
      </c>
      <c r="D7" s="1212"/>
      <c r="E7" s="1212"/>
      <c r="F7" s="1212"/>
      <c r="G7" s="1212"/>
      <c r="H7" s="1212"/>
      <c r="I7" s="1212"/>
    </row>
    <row r="8" spans="1:9" x14ac:dyDescent="0.25">
      <c r="A8" s="1210" t="s">
        <v>437</v>
      </c>
      <c r="B8" s="1210"/>
      <c r="C8" s="1210" t="s">
        <v>737</v>
      </c>
      <c r="D8" s="1210"/>
      <c r="E8" s="1210"/>
      <c r="F8" s="1210"/>
      <c r="G8" s="1210"/>
      <c r="H8" s="1210"/>
      <c r="I8" s="1210"/>
    </row>
    <row r="9" spans="1:9" x14ac:dyDescent="0.25">
      <c r="A9" s="1210" t="s">
        <v>438</v>
      </c>
      <c r="B9" s="1210"/>
      <c r="C9" s="1211" t="s">
        <v>502</v>
      </c>
      <c r="D9" s="1211"/>
      <c r="E9" s="1211"/>
      <c r="F9" s="1211"/>
      <c r="G9" s="1211"/>
      <c r="H9" s="1211"/>
      <c r="I9" s="1211"/>
    </row>
    <row r="10" spans="1:9" ht="12" customHeight="1" x14ac:dyDescent="0.25">
      <c r="A10" s="1187" t="s">
        <v>439</v>
      </c>
      <c r="B10" s="1187" t="s">
        <v>440</v>
      </c>
      <c r="C10" s="1187"/>
      <c r="D10" s="1180" t="s">
        <v>441</v>
      </c>
      <c r="E10" s="1187" t="s">
        <v>442</v>
      </c>
      <c r="F10" s="1187" t="s">
        <v>443</v>
      </c>
      <c r="G10" s="1187" t="s">
        <v>444</v>
      </c>
      <c r="H10" s="1178" t="s">
        <v>318</v>
      </c>
      <c r="I10" s="1180" t="s">
        <v>445</v>
      </c>
    </row>
    <row r="11" spans="1:9" ht="37.5" customHeight="1" x14ac:dyDescent="0.25">
      <c r="A11" s="1187"/>
      <c r="B11" s="1187"/>
      <c r="C11" s="1187"/>
      <c r="D11" s="1180"/>
      <c r="E11" s="1187"/>
      <c r="F11" s="1187"/>
      <c r="G11" s="1187"/>
      <c r="H11" s="1179"/>
      <c r="I11" s="1180"/>
    </row>
    <row r="12" spans="1:9" ht="12.75" customHeight="1" x14ac:dyDescent="0.25">
      <c r="A12" s="1207" t="s">
        <v>446</v>
      </c>
      <c r="B12" s="1208"/>
      <c r="C12" s="1209"/>
      <c r="D12" s="620"/>
      <c r="E12" s="620">
        <f>SUM(E13:E61)</f>
        <v>938472</v>
      </c>
      <c r="F12" s="620">
        <f t="shared" ref="F12:G12" si="0">SUM(F13:F61)</f>
        <v>0</v>
      </c>
      <c r="G12" s="620">
        <f t="shared" si="0"/>
        <v>938472</v>
      </c>
      <c r="H12" s="620"/>
      <c r="I12" s="620"/>
    </row>
    <row r="13" spans="1:9" ht="12.75" customHeight="1" x14ac:dyDescent="0.25">
      <c r="A13" s="1191">
        <v>1</v>
      </c>
      <c r="B13" s="1194" t="s">
        <v>740</v>
      </c>
      <c r="C13" s="1195"/>
      <c r="D13" s="613">
        <v>1150</v>
      </c>
      <c r="E13" s="614">
        <v>3161</v>
      </c>
      <c r="F13" s="615"/>
      <c r="G13" s="614">
        <f>SUM(E13:F13)</f>
        <v>3161</v>
      </c>
      <c r="H13" s="614"/>
      <c r="I13" s="1200" t="s">
        <v>741</v>
      </c>
    </row>
    <row r="14" spans="1:9" x14ac:dyDescent="0.25">
      <c r="A14" s="1192"/>
      <c r="B14" s="1196"/>
      <c r="C14" s="1197"/>
      <c r="D14" s="613">
        <v>1210</v>
      </c>
      <c r="E14" s="614">
        <v>167</v>
      </c>
      <c r="F14" s="615"/>
      <c r="G14" s="614">
        <f>SUM(E14:F14)</f>
        <v>167</v>
      </c>
      <c r="H14" s="614"/>
      <c r="I14" s="1201"/>
    </row>
    <row r="15" spans="1:9" ht="12.75" customHeight="1" x14ac:dyDescent="0.25">
      <c r="A15" s="1192"/>
      <c r="B15" s="1196"/>
      <c r="C15" s="1197"/>
      <c r="D15" s="613">
        <v>2279</v>
      </c>
      <c r="E15" s="614">
        <v>1000</v>
      </c>
      <c r="F15" s="614"/>
      <c r="G15" s="614">
        <f t="shared" ref="G15:G58" si="1">SUM(E15:F15)</f>
        <v>1000</v>
      </c>
      <c r="H15" s="614"/>
      <c r="I15" s="1201"/>
    </row>
    <row r="16" spans="1:9" ht="12.75" customHeight="1" x14ac:dyDescent="0.25">
      <c r="A16" s="1192"/>
      <c r="B16" s="1196"/>
      <c r="C16" s="1197"/>
      <c r="D16" s="613">
        <v>2264</v>
      </c>
      <c r="E16" s="614">
        <v>500</v>
      </c>
      <c r="F16" s="614"/>
      <c r="G16" s="614">
        <f t="shared" si="1"/>
        <v>500</v>
      </c>
      <c r="H16" s="614"/>
      <c r="I16" s="1201"/>
    </row>
    <row r="17" spans="1:9" ht="12.75" customHeight="1" x14ac:dyDescent="0.25">
      <c r="A17" s="1193"/>
      <c r="B17" s="1198"/>
      <c r="C17" s="1199"/>
      <c r="D17" s="613">
        <v>2314</v>
      </c>
      <c r="E17" s="614">
        <v>1000</v>
      </c>
      <c r="F17" s="614"/>
      <c r="G17" s="614">
        <f t="shared" si="1"/>
        <v>1000</v>
      </c>
      <c r="H17" s="614"/>
      <c r="I17" s="1202"/>
    </row>
    <row r="18" spans="1:9" x14ac:dyDescent="0.25">
      <c r="A18" s="1191">
        <v>2</v>
      </c>
      <c r="B18" s="1194" t="s">
        <v>742</v>
      </c>
      <c r="C18" s="1195"/>
      <c r="D18" s="613">
        <v>2275</v>
      </c>
      <c r="E18" s="614">
        <v>0</v>
      </c>
      <c r="F18" s="615"/>
      <c r="G18" s="614">
        <f t="shared" si="1"/>
        <v>0</v>
      </c>
      <c r="H18" s="614"/>
      <c r="I18" s="1200" t="s">
        <v>743</v>
      </c>
    </row>
    <row r="19" spans="1:9" x14ac:dyDescent="0.25">
      <c r="A19" s="1192"/>
      <c r="B19" s="1196"/>
      <c r="C19" s="1197"/>
      <c r="D19" s="613">
        <v>3261</v>
      </c>
      <c r="E19" s="614">
        <v>32261</v>
      </c>
      <c r="F19" s="615"/>
      <c r="G19" s="614">
        <f t="shared" si="1"/>
        <v>32261</v>
      </c>
      <c r="H19" s="614"/>
      <c r="I19" s="1201"/>
    </row>
    <row r="20" spans="1:9" ht="31.5" customHeight="1" x14ac:dyDescent="0.25">
      <c r="A20" s="1192"/>
      <c r="B20" s="1196"/>
      <c r="C20" s="1197"/>
      <c r="D20" s="613">
        <v>3262</v>
      </c>
      <c r="E20" s="614">
        <v>6899</v>
      </c>
      <c r="F20" s="615"/>
      <c r="G20" s="614">
        <f t="shared" si="1"/>
        <v>6899</v>
      </c>
      <c r="H20" s="614"/>
      <c r="I20" s="1201"/>
    </row>
    <row r="21" spans="1:9" x14ac:dyDescent="0.25">
      <c r="A21" s="1193"/>
      <c r="B21" s="1198"/>
      <c r="C21" s="1199"/>
      <c r="D21" s="613">
        <v>3263</v>
      </c>
      <c r="E21" s="614">
        <v>119404</v>
      </c>
      <c r="F21" s="615"/>
      <c r="G21" s="614">
        <f t="shared" si="1"/>
        <v>119404</v>
      </c>
      <c r="H21" s="614"/>
      <c r="I21" s="1202"/>
    </row>
    <row r="22" spans="1:9" ht="28.5" customHeight="1" x14ac:dyDescent="0.25">
      <c r="A22" s="1191">
        <v>3</v>
      </c>
      <c r="B22" s="1194" t="s">
        <v>744</v>
      </c>
      <c r="C22" s="1195"/>
      <c r="D22" s="613">
        <v>2275</v>
      </c>
      <c r="E22" s="614">
        <v>0</v>
      </c>
      <c r="F22" s="615"/>
      <c r="G22" s="614">
        <f t="shared" si="1"/>
        <v>0</v>
      </c>
      <c r="H22" s="614"/>
      <c r="I22" s="1200" t="s">
        <v>745</v>
      </c>
    </row>
    <row r="23" spans="1:9" ht="28.5" customHeight="1" x14ac:dyDescent="0.25">
      <c r="A23" s="1193"/>
      <c r="B23" s="1198"/>
      <c r="C23" s="1199"/>
      <c r="D23" s="613">
        <v>3263</v>
      </c>
      <c r="E23" s="614">
        <v>16737</v>
      </c>
      <c r="F23" s="615"/>
      <c r="G23" s="614">
        <f t="shared" si="1"/>
        <v>16737</v>
      </c>
      <c r="H23" s="614"/>
      <c r="I23" s="1202"/>
    </row>
    <row r="24" spans="1:9" ht="33" customHeight="1" x14ac:dyDescent="0.25">
      <c r="A24" s="1191">
        <v>4</v>
      </c>
      <c r="B24" s="1194" t="s">
        <v>746</v>
      </c>
      <c r="C24" s="1195"/>
      <c r="D24" s="613">
        <v>2275</v>
      </c>
      <c r="E24" s="614">
        <v>58000</v>
      </c>
      <c r="F24" s="614">
        <f>-37927-20073</f>
        <v>-58000</v>
      </c>
      <c r="G24" s="614">
        <f t="shared" si="1"/>
        <v>0</v>
      </c>
      <c r="H24" s="614"/>
      <c r="I24" s="1204" t="s">
        <v>747</v>
      </c>
    </row>
    <row r="25" spans="1:9" ht="33" customHeight="1" x14ac:dyDescent="0.25">
      <c r="A25" s="1192"/>
      <c r="B25" s="1196"/>
      <c r="C25" s="1197"/>
      <c r="D25" s="613">
        <v>3262</v>
      </c>
      <c r="E25" s="614">
        <v>12000</v>
      </c>
      <c r="F25" s="614">
        <f>20073</f>
        <v>20073</v>
      </c>
      <c r="G25" s="614">
        <f t="shared" si="1"/>
        <v>32073</v>
      </c>
      <c r="H25" s="614" t="s">
        <v>748</v>
      </c>
      <c r="I25" s="1205"/>
    </row>
    <row r="26" spans="1:9" ht="27" customHeight="1" x14ac:dyDescent="0.25">
      <c r="A26" s="1193"/>
      <c r="B26" s="1198"/>
      <c r="C26" s="1199"/>
      <c r="D26" s="613">
        <v>3263</v>
      </c>
      <c r="E26" s="614">
        <v>23747</v>
      </c>
      <c r="F26" s="614">
        <f>37927</f>
        <v>37927</v>
      </c>
      <c r="G26" s="614">
        <f t="shared" si="1"/>
        <v>61674</v>
      </c>
      <c r="H26" s="614" t="s">
        <v>749</v>
      </c>
      <c r="I26" s="1206"/>
    </row>
    <row r="27" spans="1:9" ht="12" customHeight="1" x14ac:dyDescent="0.25">
      <c r="A27" s="1191">
        <v>5</v>
      </c>
      <c r="B27" s="1194" t="s">
        <v>750</v>
      </c>
      <c r="C27" s="1195"/>
      <c r="D27" s="613">
        <v>1150</v>
      </c>
      <c r="E27" s="614">
        <v>90</v>
      </c>
      <c r="F27" s="615"/>
      <c r="G27" s="614">
        <f t="shared" si="1"/>
        <v>90</v>
      </c>
      <c r="H27" s="614"/>
      <c r="I27" s="1200" t="s">
        <v>751</v>
      </c>
    </row>
    <row r="28" spans="1:9" x14ac:dyDescent="0.25">
      <c r="A28" s="1192"/>
      <c r="B28" s="1196"/>
      <c r="C28" s="1197"/>
      <c r="D28" s="613">
        <v>1210</v>
      </c>
      <c r="E28" s="614">
        <v>10</v>
      </c>
      <c r="F28" s="615"/>
      <c r="G28" s="614">
        <f t="shared" si="1"/>
        <v>10</v>
      </c>
      <c r="H28" s="614"/>
      <c r="I28" s="1201"/>
    </row>
    <row r="29" spans="1:9" x14ac:dyDescent="0.25">
      <c r="A29" s="1192"/>
      <c r="B29" s="1196"/>
      <c r="C29" s="1197"/>
      <c r="D29" s="613">
        <v>2231</v>
      </c>
      <c r="E29" s="614">
        <v>100</v>
      </c>
      <c r="F29" s="614"/>
      <c r="G29" s="614">
        <f t="shared" si="1"/>
        <v>100</v>
      </c>
      <c r="H29" s="614"/>
      <c r="I29" s="1201"/>
    </row>
    <row r="30" spans="1:9" x14ac:dyDescent="0.25">
      <c r="A30" s="1192"/>
      <c r="B30" s="1196"/>
      <c r="C30" s="1197"/>
      <c r="D30" s="613">
        <v>2279</v>
      </c>
      <c r="E30" s="614">
        <v>100</v>
      </c>
      <c r="F30" s="615"/>
      <c r="G30" s="614">
        <f t="shared" si="1"/>
        <v>100</v>
      </c>
      <c r="H30" s="614"/>
      <c r="I30" s="1201"/>
    </row>
    <row r="31" spans="1:9" x14ac:dyDescent="0.25">
      <c r="A31" s="1193"/>
      <c r="B31" s="1198"/>
      <c r="C31" s="1199"/>
      <c r="D31" s="613">
        <v>2262</v>
      </c>
      <c r="E31" s="614">
        <f>600</f>
        <v>600</v>
      </c>
      <c r="F31" s="614"/>
      <c r="G31" s="614">
        <f t="shared" si="1"/>
        <v>600</v>
      </c>
      <c r="H31" s="614"/>
      <c r="I31" s="1202"/>
    </row>
    <row r="32" spans="1:9" ht="42" customHeight="1" x14ac:dyDescent="0.25">
      <c r="A32" s="1191">
        <v>6</v>
      </c>
      <c r="B32" s="1194" t="s">
        <v>752</v>
      </c>
      <c r="C32" s="1195"/>
      <c r="D32" s="613">
        <v>2279</v>
      </c>
      <c r="E32" s="614">
        <v>183070</v>
      </c>
      <c r="F32" s="615"/>
      <c r="G32" s="614">
        <f t="shared" si="1"/>
        <v>183070</v>
      </c>
      <c r="H32" s="614"/>
      <c r="I32" s="1200" t="s">
        <v>753</v>
      </c>
    </row>
    <row r="33" spans="1:9" ht="27.75" customHeight="1" x14ac:dyDescent="0.25">
      <c r="A33" s="1192"/>
      <c r="B33" s="1196"/>
      <c r="C33" s="1197"/>
      <c r="D33" s="613">
        <v>1210</v>
      </c>
      <c r="E33" s="614">
        <v>29</v>
      </c>
      <c r="F33" s="615"/>
      <c r="G33" s="614">
        <f t="shared" si="1"/>
        <v>29</v>
      </c>
      <c r="H33" s="614"/>
      <c r="I33" s="1201"/>
    </row>
    <row r="34" spans="1:9" ht="30.75" customHeight="1" x14ac:dyDescent="0.25">
      <c r="A34" s="1193"/>
      <c r="B34" s="1198"/>
      <c r="C34" s="1199"/>
      <c r="D34" s="613">
        <v>1150</v>
      </c>
      <c r="E34" s="614">
        <v>561</v>
      </c>
      <c r="F34" s="615"/>
      <c r="G34" s="614">
        <f t="shared" si="1"/>
        <v>561</v>
      </c>
      <c r="H34" s="614"/>
      <c r="I34" s="1202"/>
    </row>
    <row r="35" spans="1:9" ht="29.25" customHeight="1" x14ac:dyDescent="0.25">
      <c r="A35" s="1191">
        <v>7</v>
      </c>
      <c r="B35" s="1194" t="s">
        <v>754</v>
      </c>
      <c r="C35" s="1195"/>
      <c r="D35" s="613">
        <v>2279</v>
      </c>
      <c r="E35" s="614">
        <v>235000</v>
      </c>
      <c r="F35" s="614"/>
      <c r="G35" s="614">
        <f t="shared" si="1"/>
        <v>235000</v>
      </c>
      <c r="H35" s="614"/>
      <c r="I35" s="1200" t="s">
        <v>755</v>
      </c>
    </row>
    <row r="36" spans="1:9" x14ac:dyDescent="0.25">
      <c r="A36" s="1192"/>
      <c r="B36" s="1196"/>
      <c r="C36" s="1197"/>
      <c r="D36" s="613">
        <v>1210</v>
      </c>
      <c r="E36" s="614">
        <v>715</v>
      </c>
      <c r="F36" s="615"/>
      <c r="G36" s="614">
        <f t="shared" si="1"/>
        <v>715</v>
      </c>
      <c r="H36" s="614"/>
      <c r="I36" s="1201"/>
    </row>
    <row r="37" spans="1:9" ht="29.25" customHeight="1" x14ac:dyDescent="0.25">
      <c r="A37" s="1193"/>
      <c r="B37" s="1198"/>
      <c r="C37" s="1199"/>
      <c r="D37" s="613">
        <v>1150</v>
      </c>
      <c r="E37" s="614">
        <v>14285</v>
      </c>
      <c r="F37" s="615"/>
      <c r="G37" s="614">
        <f t="shared" si="1"/>
        <v>14285</v>
      </c>
      <c r="H37" s="614"/>
      <c r="I37" s="1202"/>
    </row>
    <row r="38" spans="1:9" ht="32.25" customHeight="1" x14ac:dyDescent="0.25">
      <c r="A38" s="1191">
        <v>8</v>
      </c>
      <c r="B38" s="1194" t="s">
        <v>756</v>
      </c>
      <c r="C38" s="1195"/>
      <c r="D38" s="613">
        <v>6422</v>
      </c>
      <c r="E38" s="614">
        <v>4806</v>
      </c>
      <c r="F38" s="615"/>
      <c r="G38" s="614">
        <f t="shared" si="1"/>
        <v>4806</v>
      </c>
      <c r="H38" s="614"/>
      <c r="I38" s="1200" t="s">
        <v>757</v>
      </c>
    </row>
    <row r="39" spans="1:9" ht="32.25" customHeight="1" x14ac:dyDescent="0.25">
      <c r="A39" s="1192"/>
      <c r="B39" s="1196"/>
      <c r="C39" s="1197"/>
      <c r="D39" s="613">
        <v>1150</v>
      </c>
      <c r="E39" s="614">
        <v>5262</v>
      </c>
      <c r="F39" s="615"/>
      <c r="G39" s="614">
        <f t="shared" si="1"/>
        <v>5262</v>
      </c>
      <c r="H39" s="614"/>
      <c r="I39" s="1201"/>
    </row>
    <row r="40" spans="1:9" ht="39" customHeight="1" x14ac:dyDescent="0.25">
      <c r="A40" s="1192"/>
      <c r="B40" s="1196"/>
      <c r="C40" s="1197"/>
      <c r="D40" s="613">
        <v>1210</v>
      </c>
      <c r="E40" s="614">
        <v>264</v>
      </c>
      <c r="F40" s="615"/>
      <c r="G40" s="614">
        <f t="shared" si="1"/>
        <v>264</v>
      </c>
      <c r="H40" s="614"/>
      <c r="I40" s="1201"/>
    </row>
    <row r="41" spans="1:9" ht="32.25" customHeight="1" x14ac:dyDescent="0.25">
      <c r="A41" s="1192"/>
      <c r="B41" s="1196"/>
      <c r="C41" s="1197"/>
      <c r="D41" s="613">
        <v>2231</v>
      </c>
      <c r="E41" s="614">
        <v>4700</v>
      </c>
      <c r="F41" s="615"/>
      <c r="G41" s="614">
        <f t="shared" si="1"/>
        <v>4700</v>
      </c>
      <c r="H41" s="614"/>
      <c r="I41" s="1201"/>
    </row>
    <row r="42" spans="1:9" ht="32.25" customHeight="1" x14ac:dyDescent="0.25">
      <c r="A42" s="1192"/>
      <c r="B42" s="1196"/>
      <c r="C42" s="1197"/>
      <c r="D42" s="613">
        <v>2264</v>
      </c>
      <c r="E42" s="614">
        <v>1880</v>
      </c>
      <c r="F42" s="615"/>
      <c r="G42" s="614">
        <f t="shared" si="1"/>
        <v>1880</v>
      </c>
      <c r="H42" s="614"/>
      <c r="I42" s="1201"/>
    </row>
    <row r="43" spans="1:9" x14ac:dyDescent="0.25">
      <c r="A43" s="1192"/>
      <c r="B43" s="1196"/>
      <c r="C43" s="1197"/>
      <c r="D43" s="613">
        <v>2314</v>
      </c>
      <c r="E43" s="614">
        <v>585</v>
      </c>
      <c r="F43" s="615"/>
      <c r="G43" s="614">
        <f t="shared" si="1"/>
        <v>585</v>
      </c>
      <c r="H43" s="614"/>
      <c r="I43" s="1201"/>
    </row>
    <row r="44" spans="1:9" ht="32.25" customHeight="1" x14ac:dyDescent="0.25">
      <c r="A44" s="1193"/>
      <c r="B44" s="1198"/>
      <c r="C44" s="1199"/>
      <c r="D44" s="613">
        <v>2279</v>
      </c>
      <c r="E44" s="614">
        <v>5082</v>
      </c>
      <c r="F44" s="615"/>
      <c r="G44" s="614">
        <f t="shared" si="1"/>
        <v>5082</v>
      </c>
      <c r="H44" s="614"/>
      <c r="I44" s="1202"/>
    </row>
    <row r="45" spans="1:9" ht="60.75" customHeight="1" x14ac:dyDescent="0.25">
      <c r="A45" s="612">
        <v>9</v>
      </c>
      <c r="B45" s="1189" t="s">
        <v>758</v>
      </c>
      <c r="C45" s="1190"/>
      <c r="D45" s="613">
        <v>2279</v>
      </c>
      <c r="E45" s="614">
        <v>50000</v>
      </c>
      <c r="F45" s="614"/>
      <c r="G45" s="614">
        <f t="shared" si="1"/>
        <v>50000</v>
      </c>
      <c r="H45" s="614"/>
      <c r="I45" s="723" t="s">
        <v>759</v>
      </c>
    </row>
    <row r="46" spans="1:9" x14ac:dyDescent="0.25">
      <c r="A46" s="1191">
        <v>10</v>
      </c>
      <c r="B46" s="1194" t="s">
        <v>760</v>
      </c>
      <c r="C46" s="1195"/>
      <c r="D46" s="613">
        <v>1150</v>
      </c>
      <c r="E46" s="614">
        <v>6666</v>
      </c>
      <c r="F46" s="615"/>
      <c r="G46" s="614">
        <f t="shared" si="1"/>
        <v>6666</v>
      </c>
      <c r="H46" s="614"/>
      <c r="I46" s="1200" t="s">
        <v>761</v>
      </c>
    </row>
    <row r="47" spans="1:9" x14ac:dyDescent="0.25">
      <c r="A47" s="1192"/>
      <c r="B47" s="1196"/>
      <c r="C47" s="1197"/>
      <c r="D47" s="613">
        <v>1210</v>
      </c>
      <c r="E47" s="614">
        <v>334</v>
      </c>
      <c r="F47" s="615"/>
      <c r="G47" s="614">
        <f t="shared" si="1"/>
        <v>334</v>
      </c>
      <c r="H47" s="614"/>
      <c r="I47" s="1201"/>
    </row>
    <row r="48" spans="1:9" x14ac:dyDescent="0.25">
      <c r="A48" s="1192"/>
      <c r="B48" s="1196"/>
      <c r="C48" s="1197"/>
      <c r="D48" s="613">
        <v>2243</v>
      </c>
      <c r="E48" s="614">
        <v>182</v>
      </c>
      <c r="F48" s="614"/>
      <c r="G48" s="614">
        <f t="shared" si="1"/>
        <v>182</v>
      </c>
      <c r="H48" s="614"/>
      <c r="I48" s="1201"/>
    </row>
    <row r="49" spans="1:13" x14ac:dyDescent="0.25">
      <c r="A49" s="1192"/>
      <c r="B49" s="1196"/>
      <c r="C49" s="1197"/>
      <c r="D49" s="613">
        <v>2264</v>
      </c>
      <c r="E49" s="614">
        <v>454</v>
      </c>
      <c r="F49" s="614"/>
      <c r="G49" s="614">
        <f t="shared" si="1"/>
        <v>454</v>
      </c>
      <c r="H49" s="614"/>
      <c r="I49" s="1201"/>
    </row>
    <row r="50" spans="1:13" x14ac:dyDescent="0.25">
      <c r="A50" s="1192"/>
      <c r="B50" s="1196"/>
      <c r="C50" s="1197"/>
      <c r="D50" s="613">
        <v>2279</v>
      </c>
      <c r="E50" s="614">
        <v>10500</v>
      </c>
      <c r="F50" s="614"/>
      <c r="G50" s="614">
        <f t="shared" si="1"/>
        <v>10500</v>
      </c>
      <c r="H50" s="614"/>
      <c r="I50" s="1201"/>
    </row>
    <row r="51" spans="1:13" x14ac:dyDescent="0.25">
      <c r="A51" s="1193"/>
      <c r="B51" s="1198"/>
      <c r="C51" s="1199"/>
      <c r="D51" s="613">
        <v>2314</v>
      </c>
      <c r="E51" s="614">
        <v>2000</v>
      </c>
      <c r="F51" s="614"/>
      <c r="G51" s="614">
        <f t="shared" si="1"/>
        <v>2000</v>
      </c>
      <c r="H51" s="614"/>
      <c r="I51" s="1202"/>
    </row>
    <row r="52" spans="1:13" x14ac:dyDescent="0.25">
      <c r="A52" s="1191">
        <v>11</v>
      </c>
      <c r="B52" s="1194" t="s">
        <v>762</v>
      </c>
      <c r="C52" s="1195"/>
      <c r="D52" s="613">
        <v>2261</v>
      </c>
      <c r="E52" s="614">
        <v>800</v>
      </c>
      <c r="F52" s="614"/>
      <c r="G52" s="614">
        <f t="shared" si="1"/>
        <v>800</v>
      </c>
      <c r="H52" s="614"/>
      <c r="I52" s="1200" t="s">
        <v>763</v>
      </c>
    </row>
    <row r="53" spans="1:13" x14ac:dyDescent="0.25">
      <c r="A53" s="1193"/>
      <c r="B53" s="1198"/>
      <c r="C53" s="1199"/>
      <c r="D53" s="613">
        <v>6423</v>
      </c>
      <c r="E53" s="614">
        <v>1000</v>
      </c>
      <c r="F53" s="614"/>
      <c r="G53" s="614">
        <f t="shared" si="1"/>
        <v>1000</v>
      </c>
      <c r="H53" s="614"/>
      <c r="I53" s="1202"/>
    </row>
    <row r="54" spans="1:13" ht="39" customHeight="1" x14ac:dyDescent="0.25">
      <c r="A54" s="612">
        <v>12</v>
      </c>
      <c r="B54" s="1189" t="s">
        <v>764</v>
      </c>
      <c r="C54" s="1190"/>
      <c r="D54" s="613">
        <v>2275</v>
      </c>
      <c r="E54" s="614">
        <f>19333+500+6826+7000+6500+4000+2000</f>
        <v>46159</v>
      </c>
      <c r="F54" s="614"/>
      <c r="G54" s="614">
        <f t="shared" si="1"/>
        <v>46159</v>
      </c>
      <c r="H54" s="614"/>
      <c r="I54" s="723" t="s">
        <v>765</v>
      </c>
      <c r="J54" s="619"/>
      <c r="K54" s="619"/>
      <c r="L54" s="619"/>
      <c r="M54" s="617"/>
    </row>
    <row r="55" spans="1:13" ht="60" customHeight="1" x14ac:dyDescent="0.25">
      <c r="A55" s="612">
        <v>13</v>
      </c>
      <c r="B55" s="1189" t="s">
        <v>766</v>
      </c>
      <c r="C55" s="1190"/>
      <c r="D55" s="613">
        <v>5140</v>
      </c>
      <c r="E55" s="614">
        <v>10000</v>
      </c>
      <c r="F55" s="614">
        <v>-3200</v>
      </c>
      <c r="G55" s="614">
        <f t="shared" si="1"/>
        <v>6800</v>
      </c>
      <c r="H55" s="614"/>
      <c r="I55" s="723" t="s">
        <v>767</v>
      </c>
      <c r="K55" s="617"/>
      <c r="L55" s="724"/>
      <c r="M55" s="617"/>
    </row>
    <row r="56" spans="1:13" ht="42" customHeight="1" x14ac:dyDescent="0.25">
      <c r="A56" s="618">
        <v>14</v>
      </c>
      <c r="B56" s="1189" t="s">
        <v>768</v>
      </c>
      <c r="C56" s="1190"/>
      <c r="D56" s="613">
        <v>5240</v>
      </c>
      <c r="E56" s="614">
        <v>17071</v>
      </c>
      <c r="F56" s="614"/>
      <c r="G56" s="614">
        <f t="shared" si="1"/>
        <v>17071</v>
      </c>
      <c r="H56" s="614"/>
      <c r="I56" s="616" t="s">
        <v>769</v>
      </c>
    </row>
    <row r="57" spans="1:13" ht="36" x14ac:dyDescent="0.25">
      <c r="A57" s="612">
        <v>15</v>
      </c>
      <c r="B57" s="1189" t="s">
        <v>770</v>
      </c>
      <c r="C57" s="1190"/>
      <c r="D57" s="613">
        <v>5240</v>
      </c>
      <c r="E57" s="614">
        <v>10000</v>
      </c>
      <c r="F57" s="614"/>
      <c r="G57" s="614">
        <f t="shared" si="1"/>
        <v>10000</v>
      </c>
      <c r="H57" s="614"/>
      <c r="I57" s="616" t="s">
        <v>769</v>
      </c>
    </row>
    <row r="58" spans="1:13" ht="60" x14ac:dyDescent="0.25">
      <c r="A58" s="612">
        <v>16</v>
      </c>
      <c r="B58" s="1189" t="s">
        <v>771</v>
      </c>
      <c r="C58" s="1190"/>
      <c r="D58" s="613">
        <v>2279</v>
      </c>
      <c r="E58" s="614">
        <v>50819</v>
      </c>
      <c r="F58" s="615"/>
      <c r="G58" s="614">
        <f t="shared" si="1"/>
        <v>50819</v>
      </c>
      <c r="H58" s="614"/>
      <c r="I58" s="723" t="s">
        <v>772</v>
      </c>
    </row>
    <row r="59" spans="1:13" ht="48" x14ac:dyDescent="0.25">
      <c r="A59" s="612">
        <v>17</v>
      </c>
      <c r="B59" s="1189" t="s">
        <v>773</v>
      </c>
      <c r="C59" s="1190"/>
      <c r="D59" s="613">
        <v>2314</v>
      </c>
      <c r="E59" s="614">
        <v>300</v>
      </c>
      <c r="F59" s="615"/>
      <c r="G59" s="614">
        <f t="shared" ref="G59:G61" si="2">SUM(E59:F59)</f>
        <v>300</v>
      </c>
      <c r="H59" s="614"/>
      <c r="I59" s="723" t="s">
        <v>774</v>
      </c>
    </row>
    <row r="60" spans="1:13" ht="40.5" customHeight="1" x14ac:dyDescent="0.25">
      <c r="A60" s="612">
        <v>18</v>
      </c>
      <c r="B60" s="1189" t="s">
        <v>775</v>
      </c>
      <c r="C60" s="1190"/>
      <c r="D60" s="613">
        <v>2279</v>
      </c>
      <c r="E60" s="614">
        <v>172</v>
      </c>
      <c r="F60" s="615"/>
      <c r="G60" s="614">
        <f t="shared" si="2"/>
        <v>172</v>
      </c>
      <c r="H60" s="614"/>
      <c r="I60" s="723" t="s">
        <v>776</v>
      </c>
    </row>
    <row r="61" spans="1:13" ht="40.5" customHeight="1" x14ac:dyDescent="0.25">
      <c r="A61" s="612">
        <v>19</v>
      </c>
      <c r="B61" s="1189" t="s">
        <v>777</v>
      </c>
      <c r="C61" s="1190"/>
      <c r="D61" s="613">
        <v>2314</v>
      </c>
      <c r="E61" s="614">
        <v>0</v>
      </c>
      <c r="F61" s="614">
        <v>3200</v>
      </c>
      <c r="G61" s="614">
        <f t="shared" si="2"/>
        <v>3200</v>
      </c>
      <c r="H61" s="614" t="s">
        <v>778</v>
      </c>
      <c r="I61" s="723" t="s">
        <v>779</v>
      </c>
    </row>
    <row r="62" spans="1:13" x14ac:dyDescent="0.25">
      <c r="A62" s="725"/>
      <c r="B62" s="726"/>
      <c r="C62" s="726"/>
      <c r="D62" s="727"/>
      <c r="E62" s="728"/>
      <c r="F62" s="728"/>
      <c r="G62" s="728"/>
      <c r="H62" s="728"/>
      <c r="I62" s="729"/>
    </row>
    <row r="63" spans="1:13" x14ac:dyDescent="0.25">
      <c r="A63" s="617" t="s">
        <v>465</v>
      </c>
    </row>
    <row r="64" spans="1:13" x14ac:dyDescent="0.25">
      <c r="A64" s="617" t="s">
        <v>466</v>
      </c>
    </row>
    <row r="66" spans="1:22" ht="15" customHeight="1" x14ac:dyDescent="0.25">
      <c r="A66" s="730" t="s">
        <v>780</v>
      </c>
      <c r="B66" s="730"/>
      <c r="C66" s="730"/>
      <c r="D66" s="731"/>
      <c r="E66" s="730"/>
      <c r="F66" s="730"/>
      <c r="G66" s="730"/>
      <c r="H66" s="730"/>
    </row>
    <row r="67" spans="1:22" ht="14.25" customHeight="1" x14ac:dyDescent="0.25">
      <c r="A67" s="730" t="s">
        <v>781</v>
      </c>
      <c r="B67" s="730"/>
      <c r="C67" s="730"/>
      <c r="D67" s="731"/>
      <c r="E67" s="730"/>
      <c r="F67" s="730"/>
      <c r="G67" s="730"/>
      <c r="H67" s="730"/>
    </row>
    <row r="68" spans="1:22" ht="12" customHeight="1" x14ac:dyDescent="0.25">
      <c r="A68" s="730"/>
      <c r="B68" s="730" t="s">
        <v>782</v>
      </c>
      <c r="C68" s="730"/>
      <c r="D68" s="731"/>
      <c r="E68" s="730"/>
      <c r="F68" s="730"/>
      <c r="G68" s="730"/>
      <c r="H68" s="730"/>
    </row>
    <row r="69" spans="1:22" ht="12" customHeight="1" x14ac:dyDescent="0.25">
      <c r="A69" s="617" t="s">
        <v>783</v>
      </c>
      <c r="C69" s="730"/>
      <c r="D69" s="730"/>
      <c r="E69" s="730"/>
      <c r="F69" s="730"/>
      <c r="G69" s="730"/>
      <c r="H69" s="730"/>
    </row>
    <row r="70" spans="1:22" s="617" customFormat="1" ht="12" customHeight="1" x14ac:dyDescent="0.25">
      <c r="B70" s="617" t="s">
        <v>784</v>
      </c>
      <c r="C70" s="730"/>
      <c r="D70" s="730"/>
      <c r="E70" s="730"/>
      <c r="F70" s="730"/>
      <c r="G70" s="730"/>
      <c r="H70" s="730"/>
      <c r="J70" s="608"/>
      <c r="K70" s="608"/>
      <c r="L70" s="608"/>
      <c r="M70" s="608"/>
      <c r="N70" s="608"/>
      <c r="O70" s="608"/>
      <c r="P70" s="608"/>
      <c r="Q70" s="608"/>
      <c r="R70" s="608"/>
      <c r="S70" s="608"/>
      <c r="T70" s="608"/>
      <c r="U70" s="608"/>
      <c r="V70" s="608"/>
    </row>
    <row r="71" spans="1:22" s="617" customFormat="1" ht="12" customHeight="1" x14ac:dyDescent="0.25">
      <c r="B71" s="617" t="s">
        <v>785</v>
      </c>
      <c r="C71" s="730"/>
      <c r="D71" s="730"/>
      <c r="E71" s="730"/>
      <c r="F71" s="730"/>
      <c r="G71" s="730"/>
      <c r="H71" s="730"/>
      <c r="J71" s="608"/>
      <c r="K71" s="608"/>
      <c r="L71" s="608"/>
      <c r="M71" s="608"/>
      <c r="N71" s="608"/>
      <c r="O71" s="608"/>
      <c r="P71" s="608"/>
      <c r="Q71" s="608"/>
      <c r="R71" s="608"/>
      <c r="S71" s="608"/>
      <c r="T71" s="608"/>
      <c r="U71" s="608"/>
      <c r="V71" s="608"/>
    </row>
    <row r="72" spans="1:22" s="617" customFormat="1" ht="12" customHeight="1" x14ac:dyDescent="0.25">
      <c r="A72" s="617" t="s">
        <v>786</v>
      </c>
      <c r="C72" s="730"/>
      <c r="D72" s="730"/>
      <c r="E72" s="730"/>
      <c r="F72" s="730"/>
      <c r="G72" s="730"/>
      <c r="H72" s="730"/>
      <c r="J72" s="608"/>
      <c r="K72" s="608"/>
      <c r="L72" s="608"/>
      <c r="M72" s="608"/>
      <c r="N72" s="608"/>
      <c r="O72" s="608"/>
      <c r="P72" s="608"/>
      <c r="Q72" s="608"/>
      <c r="R72" s="608"/>
      <c r="S72" s="608"/>
      <c r="T72" s="608"/>
      <c r="U72" s="608"/>
      <c r="V72" s="608"/>
    </row>
    <row r="73" spans="1:22" s="617" customFormat="1" ht="12" customHeight="1" x14ac:dyDescent="0.25">
      <c r="B73" s="617" t="s">
        <v>787</v>
      </c>
      <c r="C73" s="730"/>
      <c r="D73" s="730"/>
      <c r="E73" s="730"/>
      <c r="F73" s="730"/>
      <c r="G73" s="730"/>
      <c r="H73" s="730"/>
      <c r="J73" s="608"/>
      <c r="K73" s="608"/>
      <c r="L73" s="608"/>
      <c r="M73" s="608"/>
      <c r="N73" s="608"/>
      <c r="O73" s="608"/>
      <c r="P73" s="608"/>
      <c r="Q73" s="608"/>
      <c r="R73" s="608"/>
      <c r="S73" s="608"/>
      <c r="T73" s="608"/>
      <c r="U73" s="608"/>
      <c r="V73" s="608"/>
    </row>
    <row r="74" spans="1:22" s="617" customFormat="1" ht="12" customHeight="1" x14ac:dyDescent="0.25">
      <c r="B74" s="617" t="s">
        <v>788</v>
      </c>
      <c r="C74" s="730"/>
      <c r="D74" s="730"/>
      <c r="E74" s="730"/>
      <c r="F74" s="730"/>
      <c r="G74" s="730"/>
      <c r="H74" s="730"/>
      <c r="J74" s="608"/>
      <c r="K74" s="608"/>
      <c r="L74" s="608"/>
      <c r="M74" s="608"/>
      <c r="N74" s="608"/>
      <c r="O74" s="608"/>
      <c r="P74" s="608"/>
      <c r="Q74" s="608"/>
      <c r="R74" s="608"/>
      <c r="S74" s="608"/>
      <c r="T74" s="608"/>
      <c r="U74" s="608"/>
      <c r="V74" s="608"/>
    </row>
    <row r="75" spans="1:22" s="617" customFormat="1" ht="12" customHeight="1" x14ac:dyDescent="0.25">
      <c r="A75" s="730"/>
      <c r="B75" s="730" t="s">
        <v>789</v>
      </c>
      <c r="C75" s="730"/>
      <c r="D75" s="730"/>
      <c r="E75" s="730"/>
      <c r="F75" s="730"/>
      <c r="G75" s="730"/>
      <c r="H75" s="730"/>
      <c r="J75" s="608"/>
      <c r="K75" s="608"/>
      <c r="L75" s="608"/>
      <c r="M75" s="608"/>
      <c r="N75" s="608"/>
      <c r="O75" s="608"/>
      <c r="P75" s="608"/>
      <c r="Q75" s="608"/>
      <c r="R75" s="608"/>
      <c r="S75" s="608"/>
      <c r="T75" s="608"/>
      <c r="U75" s="608"/>
      <c r="V75" s="608"/>
    </row>
    <row r="76" spans="1:22" s="617" customFormat="1" ht="12" customHeight="1" x14ac:dyDescent="0.25">
      <c r="A76" s="730"/>
      <c r="B76" s="730"/>
      <c r="C76" s="730"/>
      <c r="D76" s="730"/>
      <c r="E76" s="730"/>
      <c r="F76" s="730"/>
      <c r="G76" s="730"/>
      <c r="H76" s="730"/>
      <c r="J76" s="608"/>
      <c r="K76" s="608"/>
      <c r="L76" s="608"/>
      <c r="M76" s="608"/>
      <c r="N76" s="608"/>
      <c r="O76" s="608"/>
      <c r="P76" s="608"/>
      <c r="Q76" s="608"/>
      <c r="R76" s="608"/>
      <c r="S76" s="608"/>
      <c r="T76" s="608"/>
      <c r="U76" s="608"/>
      <c r="V76" s="608"/>
    </row>
    <row r="77" spans="1:22" s="617" customFormat="1" ht="12" customHeight="1" x14ac:dyDescent="0.25">
      <c r="A77" s="1203" t="s">
        <v>790</v>
      </c>
      <c r="B77" s="1203"/>
      <c r="C77" s="1203"/>
      <c r="D77" s="1203"/>
      <c r="E77" s="1203"/>
      <c r="F77" s="732"/>
      <c r="G77" s="732"/>
      <c r="H77" s="732"/>
      <c r="J77" s="608"/>
      <c r="K77" s="608"/>
      <c r="L77" s="608"/>
      <c r="M77" s="608"/>
      <c r="N77" s="608"/>
      <c r="O77" s="608"/>
      <c r="P77" s="608"/>
      <c r="Q77" s="608"/>
      <c r="R77" s="608"/>
      <c r="S77" s="608"/>
      <c r="T77" s="608"/>
      <c r="U77" s="608"/>
      <c r="V77" s="608"/>
    </row>
    <row r="78" spans="1:22" s="617" customFormat="1" ht="12" customHeight="1" x14ac:dyDescent="0.25">
      <c r="A78" s="730" t="s">
        <v>791</v>
      </c>
      <c r="B78" s="730"/>
      <c r="C78" s="730"/>
      <c r="D78" s="730"/>
      <c r="E78" s="730"/>
      <c r="F78" s="730"/>
      <c r="G78" s="730"/>
      <c r="H78" s="730"/>
      <c r="J78" s="608"/>
      <c r="K78" s="608"/>
      <c r="L78" s="608"/>
      <c r="M78" s="608"/>
      <c r="N78" s="608"/>
      <c r="O78" s="608"/>
      <c r="P78" s="608"/>
      <c r="Q78" s="608"/>
      <c r="R78" s="608"/>
      <c r="S78" s="608"/>
      <c r="T78" s="608"/>
      <c r="U78" s="608"/>
      <c r="V78" s="608"/>
    </row>
    <row r="79" spans="1:22" s="617" customFormat="1" ht="12" customHeight="1" x14ac:dyDescent="0.25">
      <c r="A79" s="730"/>
      <c r="B79" s="730" t="s">
        <v>792</v>
      </c>
      <c r="C79" s="730"/>
      <c r="D79" s="730"/>
      <c r="E79" s="730"/>
      <c r="F79" s="730"/>
      <c r="G79" s="730"/>
      <c r="H79" s="730"/>
      <c r="J79" s="608"/>
      <c r="K79" s="608"/>
      <c r="L79" s="608"/>
      <c r="M79" s="608"/>
      <c r="N79" s="608"/>
      <c r="O79" s="608"/>
      <c r="P79" s="608"/>
      <c r="Q79" s="608"/>
      <c r="R79" s="608"/>
      <c r="S79" s="608"/>
      <c r="T79" s="608"/>
      <c r="U79" s="608"/>
      <c r="V79" s="608"/>
    </row>
    <row r="80" spans="1:22" s="617" customFormat="1" ht="12" customHeight="1" x14ac:dyDescent="0.25">
      <c r="A80" s="730"/>
      <c r="B80" s="730" t="s">
        <v>793</v>
      </c>
      <c r="C80" s="730"/>
      <c r="D80" s="730"/>
      <c r="E80" s="730"/>
      <c r="F80" s="730"/>
      <c r="G80" s="730"/>
      <c r="H80" s="730"/>
      <c r="J80" s="608"/>
      <c r="K80" s="608"/>
      <c r="L80" s="608"/>
      <c r="M80" s="608"/>
      <c r="N80" s="608"/>
      <c r="O80" s="608"/>
      <c r="P80" s="608"/>
      <c r="Q80" s="608"/>
      <c r="R80" s="608"/>
      <c r="S80" s="608"/>
      <c r="T80" s="608"/>
      <c r="U80" s="608"/>
      <c r="V80" s="608"/>
    </row>
    <row r="81" spans="1:22" s="617" customFormat="1" ht="12" customHeight="1" x14ac:dyDescent="0.25">
      <c r="A81" s="730" t="s">
        <v>794</v>
      </c>
      <c r="B81" s="730"/>
      <c r="C81" s="730"/>
      <c r="D81" s="730"/>
      <c r="E81" s="730"/>
      <c r="F81" s="730"/>
      <c r="G81" s="730"/>
      <c r="H81" s="730"/>
      <c r="J81" s="608"/>
      <c r="K81" s="608"/>
      <c r="L81" s="608"/>
      <c r="M81" s="608"/>
      <c r="N81" s="608"/>
      <c r="O81" s="608"/>
      <c r="P81" s="608"/>
      <c r="Q81" s="608"/>
      <c r="R81" s="608"/>
      <c r="S81" s="608"/>
      <c r="T81" s="608"/>
      <c r="U81" s="608"/>
      <c r="V81" s="608"/>
    </row>
    <row r="82" spans="1:22" s="617" customFormat="1" ht="12" customHeight="1" x14ac:dyDescent="0.25">
      <c r="A82" s="730"/>
      <c r="B82" s="730" t="s">
        <v>795</v>
      </c>
      <c r="C82" s="730"/>
      <c r="D82" s="730"/>
      <c r="E82" s="730"/>
      <c r="F82" s="730"/>
      <c r="G82" s="730"/>
      <c r="H82" s="730"/>
      <c r="J82" s="608"/>
      <c r="K82" s="608"/>
      <c r="L82" s="608"/>
      <c r="M82" s="608"/>
      <c r="N82" s="608"/>
      <c r="O82" s="608"/>
      <c r="P82" s="608"/>
      <c r="Q82" s="608"/>
      <c r="R82" s="608"/>
      <c r="S82" s="608"/>
      <c r="T82" s="608"/>
      <c r="U82" s="608"/>
      <c r="V82" s="608"/>
    </row>
    <row r="83" spans="1:22" s="617" customFormat="1" ht="12" customHeight="1" x14ac:dyDescent="0.25">
      <c r="A83" s="730"/>
      <c r="B83" s="730" t="s">
        <v>900</v>
      </c>
      <c r="C83" s="730"/>
      <c r="D83" s="730"/>
      <c r="E83" s="730"/>
      <c r="F83" s="730"/>
      <c r="G83" s="730"/>
      <c r="H83" s="730"/>
      <c r="J83" s="608"/>
      <c r="K83" s="608"/>
      <c r="L83" s="608"/>
      <c r="M83" s="608"/>
      <c r="N83" s="608"/>
      <c r="O83" s="608"/>
      <c r="P83" s="608"/>
      <c r="Q83" s="608"/>
      <c r="R83" s="608"/>
      <c r="S83" s="608"/>
      <c r="T83" s="608"/>
      <c r="U83" s="608"/>
      <c r="V83" s="608"/>
    </row>
    <row r="84" spans="1:22" s="617" customFormat="1" ht="12" customHeight="1" x14ac:dyDescent="0.25">
      <c r="A84" s="730"/>
      <c r="B84" s="730" t="s">
        <v>899</v>
      </c>
      <c r="C84" s="730"/>
      <c r="D84" s="730"/>
      <c r="E84" s="730"/>
      <c r="F84" s="730"/>
      <c r="G84" s="730"/>
      <c r="H84" s="730"/>
      <c r="J84" s="608"/>
      <c r="K84" s="608"/>
      <c r="L84" s="608"/>
      <c r="M84" s="608"/>
      <c r="N84" s="608"/>
      <c r="O84" s="608"/>
      <c r="P84" s="608"/>
      <c r="Q84" s="608"/>
      <c r="R84" s="608"/>
      <c r="S84" s="608"/>
      <c r="T84" s="608"/>
      <c r="U84" s="608"/>
      <c r="V84" s="608"/>
    </row>
    <row r="85" spans="1:22" s="617" customFormat="1" ht="12" customHeight="1" x14ac:dyDescent="0.25">
      <c r="A85" s="730"/>
      <c r="B85" s="730" t="s">
        <v>796</v>
      </c>
      <c r="C85" s="730"/>
      <c r="D85" s="730"/>
      <c r="E85" s="730"/>
      <c r="F85" s="730"/>
      <c r="G85" s="730"/>
      <c r="H85" s="730"/>
      <c r="J85" s="608"/>
      <c r="K85" s="608"/>
      <c r="L85" s="608"/>
      <c r="M85" s="608"/>
      <c r="N85" s="608"/>
      <c r="O85" s="608"/>
      <c r="P85" s="608"/>
      <c r="Q85" s="608"/>
      <c r="R85" s="608"/>
      <c r="S85" s="608"/>
      <c r="T85" s="608"/>
      <c r="U85" s="608"/>
      <c r="V85" s="608"/>
    </row>
    <row r="86" spans="1:22" s="617" customFormat="1" ht="12" customHeight="1" x14ac:dyDescent="0.25">
      <c r="A86" s="730" t="s">
        <v>797</v>
      </c>
      <c r="B86" s="730"/>
      <c r="C86" s="730"/>
      <c r="D86" s="730"/>
      <c r="E86" s="730"/>
      <c r="F86" s="730"/>
      <c r="G86" s="730"/>
      <c r="H86" s="730"/>
      <c r="J86" s="608"/>
      <c r="K86" s="608"/>
      <c r="L86" s="608"/>
      <c r="M86" s="608"/>
      <c r="N86" s="608"/>
      <c r="O86" s="608"/>
      <c r="P86" s="608"/>
      <c r="Q86" s="608"/>
      <c r="R86" s="608"/>
      <c r="S86" s="608"/>
      <c r="T86" s="608"/>
      <c r="U86" s="608"/>
      <c r="V86" s="608"/>
    </row>
    <row r="87" spans="1:22" s="617" customFormat="1" ht="12" customHeight="1" x14ac:dyDescent="0.25">
      <c r="A87" s="730"/>
      <c r="B87" s="730" t="s">
        <v>798</v>
      </c>
      <c r="C87" s="730"/>
      <c r="D87" s="730"/>
      <c r="E87" s="730"/>
      <c r="F87" s="730"/>
      <c r="G87" s="730"/>
      <c r="H87" s="730"/>
      <c r="J87" s="608"/>
      <c r="K87" s="608"/>
      <c r="L87" s="608"/>
      <c r="M87" s="608"/>
      <c r="N87" s="608"/>
      <c r="O87" s="608"/>
      <c r="P87" s="608"/>
      <c r="Q87" s="608"/>
      <c r="R87" s="608"/>
      <c r="S87" s="608"/>
      <c r="T87" s="608"/>
      <c r="U87" s="608"/>
      <c r="V87" s="608"/>
    </row>
    <row r="88" spans="1:22" s="617" customFormat="1" ht="12" customHeight="1" x14ac:dyDescent="0.25">
      <c r="A88" s="730"/>
      <c r="B88" s="730" t="s">
        <v>799</v>
      </c>
      <c r="C88" s="730"/>
      <c r="D88" s="730"/>
      <c r="E88" s="730"/>
      <c r="F88" s="730"/>
      <c r="G88" s="730"/>
      <c r="H88" s="730"/>
      <c r="J88" s="608"/>
      <c r="K88" s="608"/>
      <c r="L88" s="608"/>
      <c r="M88" s="608"/>
      <c r="N88" s="608"/>
      <c r="O88" s="608"/>
      <c r="P88" s="608"/>
      <c r="Q88" s="608"/>
      <c r="R88" s="608"/>
      <c r="S88" s="608"/>
      <c r="T88" s="608"/>
      <c r="U88" s="608"/>
      <c r="V88" s="608"/>
    </row>
    <row r="89" spans="1:22" s="617" customFormat="1" ht="12" customHeight="1" x14ac:dyDescent="0.25">
      <c r="A89" s="730"/>
      <c r="B89" s="730" t="s">
        <v>902</v>
      </c>
      <c r="C89" s="730"/>
      <c r="D89" s="730"/>
      <c r="E89" s="730"/>
      <c r="F89" s="730"/>
      <c r="G89" s="730"/>
      <c r="H89" s="730"/>
      <c r="J89" s="608"/>
      <c r="K89" s="608"/>
      <c r="L89" s="608"/>
      <c r="M89" s="608"/>
      <c r="N89" s="608"/>
      <c r="O89" s="608"/>
      <c r="P89" s="608"/>
      <c r="Q89" s="608"/>
      <c r="R89" s="608"/>
      <c r="S89" s="608"/>
      <c r="T89" s="608"/>
      <c r="U89" s="608"/>
      <c r="V89" s="608"/>
    </row>
    <row r="90" spans="1:22" s="617" customFormat="1" ht="12" customHeight="1" x14ac:dyDescent="0.25">
      <c r="A90" s="730"/>
      <c r="B90" s="730" t="s">
        <v>901</v>
      </c>
      <c r="C90" s="730"/>
      <c r="D90" s="730"/>
      <c r="E90" s="730"/>
      <c r="F90" s="730"/>
      <c r="G90" s="730"/>
      <c r="H90" s="730"/>
      <c r="J90" s="608"/>
      <c r="K90" s="608"/>
      <c r="L90" s="608"/>
      <c r="M90" s="608"/>
      <c r="N90" s="608"/>
      <c r="O90" s="608"/>
      <c r="P90" s="608"/>
      <c r="Q90" s="608"/>
      <c r="R90" s="608"/>
      <c r="S90" s="608"/>
      <c r="T90" s="608"/>
      <c r="U90" s="608"/>
      <c r="V90" s="608"/>
    </row>
    <row r="91" spans="1:22" s="617" customFormat="1" ht="12" customHeight="1" x14ac:dyDescent="0.25">
      <c r="A91" s="730"/>
      <c r="B91" s="730" t="s">
        <v>800</v>
      </c>
      <c r="C91" s="730"/>
      <c r="D91" s="730"/>
      <c r="E91" s="730"/>
      <c r="F91" s="730"/>
      <c r="G91" s="730"/>
      <c r="H91" s="730"/>
      <c r="J91" s="608"/>
      <c r="K91" s="608"/>
      <c r="L91" s="608"/>
      <c r="M91" s="608"/>
      <c r="N91" s="608"/>
      <c r="O91" s="608"/>
      <c r="P91" s="608"/>
      <c r="Q91" s="608"/>
      <c r="R91" s="608"/>
      <c r="S91" s="608"/>
      <c r="T91" s="608"/>
      <c r="U91" s="608"/>
      <c r="V91" s="608"/>
    </row>
    <row r="92" spans="1:22" s="617" customFormat="1" ht="12" customHeight="1" x14ac:dyDescent="0.25">
      <c r="A92" s="730" t="s">
        <v>801</v>
      </c>
      <c r="B92" s="730"/>
      <c r="C92" s="730"/>
      <c r="D92" s="730"/>
      <c r="E92" s="730"/>
      <c r="F92" s="730"/>
      <c r="G92" s="730"/>
      <c r="H92" s="730"/>
      <c r="J92" s="608"/>
      <c r="K92" s="608"/>
      <c r="L92" s="608"/>
      <c r="M92" s="608"/>
      <c r="N92" s="608"/>
      <c r="O92" s="608"/>
      <c r="P92" s="608"/>
      <c r="Q92" s="608"/>
      <c r="R92" s="608"/>
      <c r="S92" s="608"/>
      <c r="T92" s="608"/>
      <c r="U92" s="608"/>
      <c r="V92" s="608"/>
    </row>
    <row r="93" spans="1:22" s="617" customFormat="1" ht="12" customHeight="1" x14ac:dyDescent="0.25">
      <c r="A93" s="730"/>
      <c r="B93" s="730" t="s">
        <v>802</v>
      </c>
      <c r="C93" s="730"/>
      <c r="D93" s="730"/>
      <c r="E93" s="730"/>
      <c r="F93" s="730"/>
      <c r="G93" s="730"/>
      <c r="H93" s="730"/>
      <c r="J93" s="608"/>
      <c r="K93" s="608"/>
      <c r="L93" s="608"/>
      <c r="M93" s="608"/>
      <c r="N93" s="608"/>
      <c r="O93" s="608"/>
      <c r="P93" s="608"/>
      <c r="Q93" s="608"/>
      <c r="R93" s="608"/>
      <c r="S93" s="608"/>
      <c r="T93" s="608"/>
      <c r="U93" s="608"/>
      <c r="V93" s="608"/>
    </row>
    <row r="94" spans="1:22" s="617" customFormat="1" ht="12" customHeight="1" x14ac:dyDescent="0.25">
      <c r="A94" s="730"/>
      <c r="B94" s="730" t="s">
        <v>803</v>
      </c>
      <c r="C94" s="730"/>
      <c r="D94" s="730"/>
      <c r="E94" s="730"/>
      <c r="F94" s="730"/>
      <c r="G94" s="730"/>
      <c r="H94" s="730"/>
      <c r="J94" s="608"/>
      <c r="K94" s="608"/>
      <c r="L94" s="608"/>
      <c r="M94" s="608"/>
      <c r="N94" s="608"/>
      <c r="O94" s="608"/>
      <c r="P94" s="608"/>
      <c r="Q94" s="608"/>
      <c r="R94" s="608"/>
      <c r="S94" s="608"/>
      <c r="T94" s="608"/>
      <c r="U94" s="608"/>
      <c r="V94" s="608"/>
    </row>
    <row r="95" spans="1:22" s="617" customFormat="1" ht="12" customHeight="1" x14ac:dyDescent="0.25">
      <c r="A95" s="730"/>
      <c r="B95" s="730" t="s">
        <v>804</v>
      </c>
      <c r="C95" s="730"/>
      <c r="D95" s="730"/>
      <c r="E95" s="730"/>
      <c r="F95" s="730"/>
      <c r="G95" s="730"/>
      <c r="H95" s="730"/>
      <c r="J95" s="608"/>
      <c r="K95" s="608"/>
      <c r="L95" s="608"/>
      <c r="M95" s="608"/>
      <c r="N95" s="608"/>
      <c r="O95" s="608"/>
      <c r="P95" s="608"/>
      <c r="Q95" s="608"/>
      <c r="R95" s="608"/>
      <c r="S95" s="608"/>
      <c r="T95" s="608"/>
      <c r="U95" s="608"/>
      <c r="V95" s="608"/>
    </row>
    <row r="96" spans="1:22" s="617" customFormat="1" ht="12" customHeight="1" x14ac:dyDescent="0.25">
      <c r="A96" s="730" t="s">
        <v>805</v>
      </c>
      <c r="B96" s="730"/>
      <c r="C96" s="730"/>
      <c r="D96" s="730"/>
      <c r="E96" s="730"/>
      <c r="F96" s="730"/>
      <c r="G96" s="730"/>
      <c r="H96" s="730"/>
      <c r="J96" s="608"/>
      <c r="K96" s="608"/>
      <c r="L96" s="608"/>
      <c r="M96" s="608"/>
      <c r="N96" s="608"/>
      <c r="O96" s="608"/>
      <c r="P96" s="608"/>
      <c r="Q96" s="608"/>
      <c r="R96" s="608"/>
      <c r="S96" s="608"/>
      <c r="T96" s="608"/>
      <c r="U96" s="608"/>
      <c r="V96" s="608"/>
    </row>
    <row r="97" spans="1:22" s="617" customFormat="1" ht="12" customHeight="1" x14ac:dyDescent="0.25">
      <c r="A97" s="730"/>
      <c r="B97" s="730" t="s">
        <v>806</v>
      </c>
      <c r="C97" s="730"/>
      <c r="D97" s="730"/>
      <c r="E97" s="730"/>
      <c r="F97" s="730"/>
      <c r="G97" s="730"/>
      <c r="H97" s="730"/>
      <c r="J97" s="608"/>
      <c r="K97" s="608"/>
      <c r="L97" s="608"/>
      <c r="M97" s="608"/>
      <c r="N97" s="608"/>
      <c r="O97" s="608"/>
      <c r="P97" s="608"/>
      <c r="Q97" s="608"/>
      <c r="R97" s="608"/>
      <c r="S97" s="608"/>
      <c r="T97" s="608"/>
      <c r="U97" s="608"/>
      <c r="V97" s="608"/>
    </row>
    <row r="98" spans="1:22" s="617" customFormat="1" ht="12" customHeight="1" x14ac:dyDescent="0.25">
      <c r="A98" s="730"/>
      <c r="B98" s="730" t="s">
        <v>807</v>
      </c>
      <c r="C98" s="730"/>
      <c r="D98" s="730"/>
      <c r="E98" s="730"/>
      <c r="F98" s="730"/>
      <c r="G98" s="730"/>
      <c r="H98" s="730"/>
      <c r="J98" s="608"/>
      <c r="K98" s="608"/>
      <c r="L98" s="608"/>
      <c r="M98" s="608"/>
      <c r="N98" s="608"/>
      <c r="O98" s="608"/>
      <c r="P98" s="608"/>
      <c r="Q98" s="608"/>
      <c r="R98" s="608"/>
      <c r="S98" s="608"/>
      <c r="T98" s="608"/>
      <c r="U98" s="608"/>
      <c r="V98" s="608"/>
    </row>
    <row r="99" spans="1:22" s="617" customFormat="1" ht="12" customHeight="1" x14ac:dyDescent="0.25">
      <c r="A99" s="730"/>
      <c r="B99" s="730" t="s">
        <v>808</v>
      </c>
      <c r="C99" s="730"/>
      <c r="D99" s="730"/>
      <c r="E99" s="730"/>
      <c r="F99" s="730"/>
      <c r="G99" s="730"/>
      <c r="H99" s="730"/>
      <c r="J99" s="608"/>
      <c r="K99" s="608"/>
      <c r="L99" s="608"/>
      <c r="M99" s="608"/>
      <c r="N99" s="608"/>
      <c r="O99" s="608"/>
      <c r="P99" s="608"/>
      <c r="Q99" s="608"/>
      <c r="R99" s="608"/>
      <c r="S99" s="608"/>
      <c r="T99" s="608"/>
      <c r="U99" s="608"/>
      <c r="V99" s="608"/>
    </row>
    <row r="100" spans="1:22" s="617" customFormat="1" ht="12" customHeight="1" x14ac:dyDescent="0.25">
      <c r="A100" s="730" t="s">
        <v>809</v>
      </c>
      <c r="B100" s="730"/>
      <c r="C100" s="730"/>
      <c r="D100" s="730"/>
      <c r="E100" s="730"/>
      <c r="F100" s="730"/>
      <c r="G100" s="730"/>
      <c r="H100" s="730"/>
      <c r="J100" s="608"/>
      <c r="K100" s="608"/>
      <c r="L100" s="608"/>
      <c r="M100" s="608"/>
      <c r="N100" s="608"/>
      <c r="O100" s="608"/>
      <c r="P100" s="608"/>
      <c r="Q100" s="608"/>
      <c r="R100" s="608"/>
      <c r="S100" s="608"/>
      <c r="T100" s="608"/>
      <c r="U100" s="608"/>
      <c r="V100" s="608"/>
    </row>
    <row r="101" spans="1:22" s="617" customFormat="1" ht="12" customHeight="1" x14ac:dyDescent="0.25">
      <c r="A101" s="730"/>
      <c r="B101" s="730" t="s">
        <v>810</v>
      </c>
      <c r="C101" s="730"/>
      <c r="D101" s="730"/>
      <c r="E101" s="730"/>
      <c r="F101" s="730"/>
      <c r="G101" s="730"/>
      <c r="H101" s="730"/>
      <c r="J101" s="608"/>
      <c r="K101" s="608"/>
      <c r="L101" s="608"/>
      <c r="M101" s="608"/>
      <c r="N101" s="608"/>
      <c r="O101" s="608"/>
      <c r="P101" s="608"/>
      <c r="Q101" s="608"/>
      <c r="R101" s="608"/>
      <c r="S101" s="608"/>
      <c r="T101" s="608"/>
      <c r="U101" s="608"/>
      <c r="V101" s="608"/>
    </row>
    <row r="102" spans="1:22" s="617" customFormat="1" ht="12" customHeight="1" x14ac:dyDescent="0.25">
      <c r="A102" s="730"/>
      <c r="B102" s="730" t="s">
        <v>811</v>
      </c>
      <c r="C102" s="730"/>
      <c r="D102" s="730"/>
      <c r="E102" s="730"/>
      <c r="F102" s="730"/>
      <c r="G102" s="730"/>
      <c r="H102" s="730"/>
      <c r="J102" s="608"/>
      <c r="K102" s="608"/>
      <c r="L102" s="608"/>
      <c r="M102" s="608"/>
      <c r="N102" s="608"/>
      <c r="O102" s="608"/>
      <c r="P102" s="608"/>
      <c r="Q102" s="608"/>
      <c r="R102" s="608"/>
      <c r="S102" s="608"/>
      <c r="T102" s="608"/>
      <c r="U102" s="608"/>
      <c r="V102" s="608"/>
    </row>
    <row r="103" spans="1:22" s="617" customFormat="1" ht="12" customHeight="1" x14ac:dyDescent="0.25">
      <c r="A103" s="730"/>
      <c r="B103" s="730"/>
      <c r="C103" s="730"/>
      <c r="D103" s="730"/>
      <c r="E103" s="730"/>
      <c r="F103" s="730"/>
      <c r="G103" s="730"/>
      <c r="H103" s="730"/>
      <c r="J103" s="608"/>
      <c r="K103" s="608"/>
      <c r="L103" s="608"/>
      <c r="M103" s="608"/>
      <c r="N103" s="608"/>
      <c r="O103" s="608"/>
      <c r="P103" s="608"/>
      <c r="Q103" s="608"/>
      <c r="R103" s="608"/>
      <c r="S103" s="608"/>
      <c r="T103" s="608"/>
      <c r="U103" s="608"/>
      <c r="V103" s="608"/>
    </row>
    <row r="104" spans="1:22" ht="12" customHeight="1" x14ac:dyDescent="0.25">
      <c r="A104" s="730" t="s">
        <v>812</v>
      </c>
      <c r="B104" s="730"/>
      <c r="C104" s="730"/>
      <c r="D104" s="730"/>
      <c r="E104" s="730"/>
      <c r="F104" s="730"/>
      <c r="G104" s="730"/>
      <c r="H104" s="730"/>
    </row>
    <row r="105" spans="1:22" ht="12" customHeight="1" x14ac:dyDescent="0.25">
      <c r="A105" s="730" t="s">
        <v>813</v>
      </c>
      <c r="B105" s="730"/>
      <c r="C105" s="730"/>
      <c r="D105" s="730"/>
      <c r="E105" s="730"/>
      <c r="F105" s="730"/>
      <c r="G105" s="730"/>
      <c r="H105" s="730"/>
    </row>
    <row r="106" spans="1:22" ht="12" customHeight="1" x14ac:dyDescent="0.25">
      <c r="A106" s="730"/>
      <c r="B106" s="730" t="s">
        <v>814</v>
      </c>
      <c r="C106" s="730"/>
      <c r="D106" s="730"/>
      <c r="E106" s="730"/>
      <c r="F106" s="730"/>
      <c r="G106" s="730"/>
      <c r="H106" s="730"/>
    </row>
    <row r="107" spans="1:22" ht="12" customHeight="1" x14ac:dyDescent="0.25"/>
    <row r="108" spans="1:22" ht="12" customHeight="1" x14ac:dyDescent="0.25"/>
    <row r="109" spans="1:22" ht="12" customHeight="1" x14ac:dyDescent="0.25"/>
    <row r="110" spans="1:22" s="626" customFormat="1" ht="15.75" x14ac:dyDescent="0.25">
      <c r="A110" s="733"/>
      <c r="B110" s="733"/>
      <c r="C110" s="733"/>
      <c r="D110" s="734"/>
      <c r="E110" s="733"/>
      <c r="G110" s="733"/>
    </row>
    <row r="111" spans="1:22" s="626" customFormat="1" ht="15.75" x14ac:dyDescent="0.25">
      <c r="A111" s="733"/>
      <c r="B111" s="733"/>
      <c r="C111" s="733"/>
      <c r="D111" s="734"/>
      <c r="E111" s="733"/>
      <c r="G111" s="733"/>
    </row>
    <row r="112" spans="1:22" s="626" customFormat="1" ht="15.75" x14ac:dyDescent="0.25">
      <c r="A112" s="734"/>
      <c r="B112" s="734"/>
      <c r="C112" s="734"/>
      <c r="D112" s="734"/>
      <c r="E112" s="734"/>
      <c r="G112" s="734"/>
    </row>
    <row r="113" spans="1:9" s="626" customFormat="1" ht="15.75" x14ac:dyDescent="0.25">
      <c r="A113" s="734"/>
      <c r="B113" s="734"/>
      <c r="C113" s="734"/>
      <c r="D113" s="734"/>
      <c r="E113" s="734"/>
      <c r="G113" s="734"/>
    </row>
    <row r="114" spans="1:9" s="626" customFormat="1" ht="15.75" x14ac:dyDescent="0.25">
      <c r="A114" s="734"/>
      <c r="B114" s="734"/>
      <c r="C114" s="734"/>
      <c r="D114" s="734"/>
      <c r="E114" s="734"/>
      <c r="G114" s="734"/>
    </row>
    <row r="115" spans="1:9" s="626" customFormat="1" ht="15.75" x14ac:dyDescent="0.25">
      <c r="A115" s="734"/>
      <c r="B115" s="734"/>
      <c r="C115" s="734"/>
      <c r="D115" s="734"/>
      <c r="E115" s="734"/>
      <c r="G115" s="734"/>
    </row>
    <row r="116" spans="1:9" s="626" customFormat="1" ht="15.75" x14ac:dyDescent="0.25">
      <c r="A116" s="734"/>
      <c r="B116" s="734"/>
      <c r="C116" s="734"/>
      <c r="D116" s="734"/>
      <c r="E116" s="734"/>
      <c r="G116" s="734"/>
    </row>
    <row r="117" spans="1:9" s="626" customFormat="1" ht="15.75" x14ac:dyDescent="0.25">
      <c r="A117" s="734"/>
      <c r="B117" s="734"/>
      <c r="C117" s="734"/>
      <c r="D117" s="734"/>
      <c r="E117" s="734"/>
      <c r="G117" s="734"/>
    </row>
    <row r="118" spans="1:9" s="626" customFormat="1" ht="15.75" x14ac:dyDescent="0.25">
      <c r="A118" s="734"/>
      <c r="B118" s="734"/>
      <c r="C118" s="734"/>
      <c r="D118" s="734"/>
      <c r="E118" s="734"/>
      <c r="G118" s="734"/>
    </row>
    <row r="119" spans="1:9" s="626" customFormat="1" ht="15.75" x14ac:dyDescent="0.25">
      <c r="A119" s="734"/>
      <c r="B119" s="734"/>
      <c r="C119" s="734"/>
      <c r="D119" s="734"/>
      <c r="E119" s="734"/>
      <c r="G119" s="734"/>
    </row>
    <row r="120" spans="1:9" s="626" customFormat="1" x14ac:dyDescent="0.2"/>
    <row r="121" spans="1:9" s="626" customFormat="1" x14ac:dyDescent="0.2"/>
    <row r="122" spans="1:9" s="624" customFormat="1" x14ac:dyDescent="0.2"/>
    <row r="123" spans="1:9" ht="10.5" customHeight="1" x14ac:dyDescent="0.25"/>
    <row r="126" spans="1:9" x14ac:dyDescent="0.25">
      <c r="A126" s="735"/>
      <c r="B126" s="735"/>
      <c r="C126" s="735"/>
      <c r="D126" s="735"/>
      <c r="E126" s="735"/>
      <c r="F126" s="735"/>
      <c r="G126" s="735"/>
      <c r="H126" s="735"/>
      <c r="I126" s="735"/>
    </row>
    <row r="127" spans="1:9" x14ac:dyDescent="0.25">
      <c r="A127" s="735"/>
      <c r="B127" s="735"/>
      <c r="C127" s="735"/>
      <c r="D127" s="735"/>
      <c r="E127" s="735"/>
      <c r="F127" s="735"/>
      <c r="G127" s="735"/>
      <c r="H127" s="735"/>
      <c r="I127" s="735"/>
    </row>
    <row r="128" spans="1:9" x14ac:dyDescent="0.25">
      <c r="A128" s="735"/>
      <c r="B128" s="735"/>
      <c r="C128" s="735"/>
      <c r="D128" s="735"/>
      <c r="E128" s="735"/>
      <c r="F128" s="735"/>
      <c r="G128" s="735"/>
      <c r="H128" s="735"/>
      <c r="I128" s="735"/>
    </row>
  </sheetData>
  <sheetProtection algorithmName="SHA-512" hashValue="ysV65Diq21Ha40mWFIfwOTuPcE/t7VsgV66WkoOahxf1Aurp0XYGKwp0XaSrjSScQv6b/AXuLHXinpYyuhFBjw==" saltValue="lHLHOxCVWjd/FOY1Tg9Nyg==" spinCount="100000" sheet="1" objects="1" scenarios="1"/>
  <mergeCells count="60">
    <mergeCell ref="A7:B7"/>
    <mergeCell ref="C7:I7"/>
    <mergeCell ref="A3:B3"/>
    <mergeCell ref="C3:I3"/>
    <mergeCell ref="A4:B4"/>
    <mergeCell ref="C4:I4"/>
    <mergeCell ref="A5:I5"/>
    <mergeCell ref="A8:B8"/>
    <mergeCell ref="C8:I8"/>
    <mergeCell ref="A9:B9"/>
    <mergeCell ref="C9:I9"/>
    <mergeCell ref="A10:A11"/>
    <mergeCell ref="B10:C11"/>
    <mergeCell ref="D10:D11"/>
    <mergeCell ref="E10:E11"/>
    <mergeCell ref="F10:F11"/>
    <mergeCell ref="G10:G11"/>
    <mergeCell ref="H10:H11"/>
    <mergeCell ref="I10:I11"/>
    <mergeCell ref="A12:C12"/>
    <mergeCell ref="A13:A17"/>
    <mergeCell ref="B13:C17"/>
    <mergeCell ref="I13:I17"/>
    <mergeCell ref="A18:A21"/>
    <mergeCell ref="B18:C21"/>
    <mergeCell ref="I18:I21"/>
    <mergeCell ref="A22:A23"/>
    <mergeCell ref="B22:C23"/>
    <mergeCell ref="I22:I23"/>
    <mergeCell ref="A24:A26"/>
    <mergeCell ref="B24:C26"/>
    <mergeCell ref="I24:I26"/>
    <mergeCell ref="A27:A31"/>
    <mergeCell ref="B27:C31"/>
    <mergeCell ref="I27:I31"/>
    <mergeCell ref="A32:A34"/>
    <mergeCell ref="B32:C34"/>
    <mergeCell ref="I32:I34"/>
    <mergeCell ref="A35:A37"/>
    <mergeCell ref="B35:C37"/>
    <mergeCell ref="I35:I37"/>
    <mergeCell ref="A38:A44"/>
    <mergeCell ref="B38:C44"/>
    <mergeCell ref="I38:I44"/>
    <mergeCell ref="B45:C45"/>
    <mergeCell ref="A46:A51"/>
    <mergeCell ref="B46:C51"/>
    <mergeCell ref="I46:I51"/>
    <mergeCell ref="A77:E77"/>
    <mergeCell ref="A52:A53"/>
    <mergeCell ref="B52:C53"/>
    <mergeCell ref="I52:I53"/>
    <mergeCell ref="B54:C54"/>
    <mergeCell ref="B55:C55"/>
    <mergeCell ref="B56:C56"/>
    <mergeCell ref="B57:C57"/>
    <mergeCell ref="B58:C58"/>
    <mergeCell ref="B59:C59"/>
    <mergeCell ref="B60:C60"/>
    <mergeCell ref="B61:C6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30.pielikums Jūrmalas pilsētas domes
2018.gada 14.jūnija saistošajiem noteikumiem Nr.24
(protokols Nr.9, 4.punkts)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85"/>
  <sheetViews>
    <sheetView view="pageLayout" zoomScaleNormal="100" workbookViewId="0">
      <selection activeCell="M5" sqref="M5"/>
    </sheetView>
  </sheetViews>
  <sheetFormatPr defaultColWidth="9.140625" defaultRowHeight="12" outlineLevelCol="1" x14ac:dyDescent="0.25"/>
  <cols>
    <col min="1" max="1" width="3.28515625" style="608" customWidth="1"/>
    <col min="2" max="2" width="17.28515625" style="608" customWidth="1"/>
    <col min="3" max="3" width="15.28515625" style="608" customWidth="1"/>
    <col min="4" max="4" width="10.5703125" style="608" customWidth="1"/>
    <col min="5" max="5" width="11.42578125" style="608" hidden="1" customWidth="1" outlineLevel="1"/>
    <col min="6" max="6" width="11" style="608" hidden="1" customWidth="1" outlineLevel="1"/>
    <col min="7" max="7" width="11.140625" style="608" customWidth="1" collapsed="1"/>
    <col min="8" max="8" width="29.28515625" style="608" hidden="1" customWidth="1" outlineLevel="1"/>
    <col min="9" max="9" width="18.85546875" style="608" customWidth="1" collapsed="1"/>
    <col min="10" max="16384" width="9.140625" style="608"/>
  </cols>
  <sheetData>
    <row r="1" spans="1:12" x14ac:dyDescent="0.2">
      <c r="I1" s="609" t="s">
        <v>432</v>
      </c>
    </row>
    <row r="2" spans="1:12" x14ac:dyDescent="0.2">
      <c r="I2" s="609" t="s">
        <v>433</v>
      </c>
    </row>
    <row r="3" spans="1:12" x14ac:dyDescent="0.25">
      <c r="A3" s="1185" t="s">
        <v>0</v>
      </c>
      <c r="B3" s="1185"/>
      <c r="C3" s="1185" t="s">
        <v>401</v>
      </c>
      <c r="D3" s="1185"/>
      <c r="E3" s="1185"/>
      <c r="F3" s="1185"/>
      <c r="G3" s="1185"/>
      <c r="H3" s="1185"/>
      <c r="I3" s="1185"/>
    </row>
    <row r="4" spans="1:12" x14ac:dyDescent="0.25">
      <c r="A4" s="1185" t="s">
        <v>1</v>
      </c>
      <c r="B4" s="1185"/>
      <c r="C4" s="1185">
        <v>90000056357</v>
      </c>
      <c r="D4" s="1185"/>
      <c r="E4" s="1185"/>
      <c r="F4" s="1185"/>
      <c r="G4" s="1185"/>
      <c r="H4" s="1185"/>
      <c r="I4" s="1185"/>
    </row>
    <row r="5" spans="1:12" ht="15.75" x14ac:dyDescent="0.25">
      <c r="A5" s="1188" t="s">
        <v>434</v>
      </c>
      <c r="B5" s="1188"/>
      <c r="C5" s="1188"/>
      <c r="D5" s="1188"/>
      <c r="E5" s="1188"/>
      <c r="F5" s="1188"/>
      <c r="G5" s="1188"/>
      <c r="H5" s="1188"/>
      <c r="I5" s="1188"/>
    </row>
    <row r="6" spans="1:12" ht="15.75" x14ac:dyDescent="0.25">
      <c r="A6" s="610"/>
      <c r="B6" s="610"/>
      <c r="C6" s="610"/>
      <c r="D6" s="610"/>
      <c r="E6" s="610"/>
      <c r="F6" s="610"/>
      <c r="G6" s="610"/>
      <c r="H6" s="610"/>
      <c r="I6" s="610"/>
    </row>
    <row r="7" spans="1:12" ht="15.75" x14ac:dyDescent="0.25">
      <c r="A7" s="1185" t="s">
        <v>435</v>
      </c>
      <c r="B7" s="1185"/>
      <c r="C7" s="1221" t="s">
        <v>436</v>
      </c>
      <c r="D7" s="1221"/>
      <c r="E7" s="1221"/>
      <c r="F7" s="1221"/>
      <c r="G7" s="1221"/>
      <c r="H7" s="1221"/>
      <c r="I7" s="1221"/>
    </row>
    <row r="8" spans="1:12" x14ac:dyDescent="0.25">
      <c r="A8" s="1185" t="s">
        <v>437</v>
      </c>
      <c r="B8" s="1185"/>
      <c r="C8" s="1185" t="s">
        <v>428</v>
      </c>
      <c r="D8" s="1185"/>
      <c r="E8" s="1185"/>
      <c r="F8" s="1185"/>
      <c r="G8" s="1185"/>
      <c r="H8" s="1185"/>
      <c r="I8" s="1185"/>
    </row>
    <row r="9" spans="1:12" x14ac:dyDescent="0.25">
      <c r="A9" s="1185" t="s">
        <v>438</v>
      </c>
      <c r="B9" s="1185"/>
      <c r="C9" s="1211" t="s">
        <v>427</v>
      </c>
      <c r="D9" s="1211"/>
      <c r="E9" s="1211"/>
      <c r="F9" s="1211"/>
      <c r="G9" s="1211"/>
      <c r="H9" s="1211"/>
      <c r="I9" s="1211"/>
    </row>
    <row r="10" spans="1:12" ht="12" customHeight="1" x14ac:dyDescent="0.25">
      <c r="A10" s="1187" t="s">
        <v>439</v>
      </c>
      <c r="B10" s="1187" t="s">
        <v>440</v>
      </c>
      <c r="C10" s="1187"/>
      <c r="D10" s="1180" t="s">
        <v>441</v>
      </c>
      <c r="E10" s="1187" t="s">
        <v>442</v>
      </c>
      <c r="F10" s="1215" t="s">
        <v>443</v>
      </c>
      <c r="G10" s="1187" t="s">
        <v>444</v>
      </c>
      <c r="H10" s="1178" t="s">
        <v>318</v>
      </c>
      <c r="I10" s="1180" t="s">
        <v>445</v>
      </c>
    </row>
    <row r="11" spans="1:12" ht="37.5" customHeight="1" x14ac:dyDescent="0.25">
      <c r="A11" s="1187"/>
      <c r="B11" s="1187"/>
      <c r="C11" s="1187"/>
      <c r="D11" s="1180"/>
      <c r="E11" s="1187"/>
      <c r="F11" s="1216"/>
      <c r="G11" s="1187"/>
      <c r="H11" s="1179"/>
      <c r="I11" s="1180"/>
    </row>
    <row r="12" spans="1:12" ht="12.75" customHeight="1" x14ac:dyDescent="0.25">
      <c r="A12" s="1217" t="s">
        <v>446</v>
      </c>
      <c r="B12" s="1217"/>
      <c r="C12" s="1217"/>
      <c r="D12" s="611"/>
      <c r="E12" s="611">
        <f>SUM(E13:E20)</f>
        <v>38770</v>
      </c>
      <c r="F12" s="611">
        <f t="shared" ref="F12" si="0">SUM(F13:F20)</f>
        <v>726</v>
      </c>
      <c r="G12" s="611">
        <f>SUM(G13:G20)</f>
        <v>39496</v>
      </c>
      <c r="H12" s="611"/>
      <c r="I12" s="611"/>
      <c r="K12" s="629"/>
      <c r="L12" s="629"/>
    </row>
    <row r="13" spans="1:12" s="617" customFormat="1" ht="39" customHeight="1" x14ac:dyDescent="0.25">
      <c r="A13" s="612">
        <v>1</v>
      </c>
      <c r="B13" s="1218" t="s">
        <v>447</v>
      </c>
      <c r="C13" s="1218"/>
      <c r="D13" s="613">
        <v>2244</v>
      </c>
      <c r="E13" s="614">
        <v>1526</v>
      </c>
      <c r="F13" s="615"/>
      <c r="G13" s="614">
        <f>SUM(E13:F13)</f>
        <v>1526</v>
      </c>
      <c r="H13" s="614"/>
      <c r="I13" s="616" t="s">
        <v>448</v>
      </c>
      <c r="K13" s="629"/>
      <c r="L13" s="629"/>
    </row>
    <row r="14" spans="1:12" s="617" customFormat="1" ht="25.5" customHeight="1" x14ac:dyDescent="0.25">
      <c r="A14" s="618">
        <v>2</v>
      </c>
      <c r="B14" s="1194" t="s">
        <v>449</v>
      </c>
      <c r="C14" s="1195"/>
      <c r="D14" s="613">
        <v>2279</v>
      </c>
      <c r="E14" s="614">
        <v>5724</v>
      </c>
      <c r="F14" s="615"/>
      <c r="G14" s="614">
        <f t="shared" ref="G14:G20" si="1">SUM(E14:F14)</f>
        <v>5724</v>
      </c>
      <c r="H14" s="614"/>
      <c r="I14" s="616" t="s">
        <v>448</v>
      </c>
      <c r="K14" s="629"/>
      <c r="L14" s="629"/>
    </row>
    <row r="15" spans="1:12" s="617" customFormat="1" ht="36.75" customHeight="1" x14ac:dyDescent="0.25">
      <c r="A15" s="612">
        <v>3</v>
      </c>
      <c r="B15" s="1218" t="s">
        <v>450</v>
      </c>
      <c r="C15" s="1218"/>
      <c r="D15" s="613">
        <v>2279</v>
      </c>
      <c r="E15" s="614">
        <v>3000</v>
      </c>
      <c r="F15" s="614"/>
      <c r="G15" s="614">
        <f t="shared" si="1"/>
        <v>3000</v>
      </c>
      <c r="H15" s="614"/>
      <c r="I15" s="616" t="s">
        <v>451</v>
      </c>
      <c r="K15" s="629"/>
      <c r="L15" s="629"/>
    </row>
    <row r="16" spans="1:12" s="617" customFormat="1" ht="14.25" customHeight="1" x14ac:dyDescent="0.25">
      <c r="A16" s="1219">
        <v>4</v>
      </c>
      <c r="B16" s="1218" t="s">
        <v>452</v>
      </c>
      <c r="C16" s="1218"/>
      <c r="D16" s="613">
        <v>2244</v>
      </c>
      <c r="E16" s="614">
        <f>7970+15000</f>
        <v>22970</v>
      </c>
      <c r="F16" s="614"/>
      <c r="G16" s="614">
        <f t="shared" si="1"/>
        <v>22970</v>
      </c>
      <c r="H16" s="614"/>
      <c r="I16" s="1220" t="s">
        <v>453</v>
      </c>
      <c r="K16" s="629"/>
      <c r="L16" s="629"/>
    </row>
    <row r="17" spans="1:12" s="617" customFormat="1" ht="14.25" customHeight="1" x14ac:dyDescent="0.25">
      <c r="A17" s="1219"/>
      <c r="B17" s="1218"/>
      <c r="C17" s="1218"/>
      <c r="D17" s="613">
        <v>2312</v>
      </c>
      <c r="E17" s="614">
        <v>1500</v>
      </c>
      <c r="F17" s="614"/>
      <c r="G17" s="614">
        <f t="shared" si="1"/>
        <v>1500</v>
      </c>
      <c r="H17" s="614"/>
      <c r="I17" s="1220"/>
      <c r="K17" s="629"/>
      <c r="L17" s="629"/>
    </row>
    <row r="18" spans="1:12" s="617" customFormat="1" ht="36" x14ac:dyDescent="0.25">
      <c r="A18" s="1219"/>
      <c r="B18" s="1218"/>
      <c r="C18" s="1218"/>
      <c r="D18" s="613">
        <v>2279</v>
      </c>
      <c r="E18" s="614">
        <v>0</v>
      </c>
      <c r="F18" s="614">
        <v>726</v>
      </c>
      <c r="G18" s="614">
        <f t="shared" si="1"/>
        <v>726</v>
      </c>
      <c r="H18" s="614" t="s">
        <v>454</v>
      </c>
      <c r="I18" s="1220"/>
      <c r="K18" s="629"/>
      <c r="L18" s="629"/>
    </row>
    <row r="19" spans="1:12" s="617" customFormat="1" ht="24" customHeight="1" x14ac:dyDescent="0.25">
      <c r="A19" s="1219"/>
      <c r="B19" s="1218"/>
      <c r="C19" s="1218"/>
      <c r="D19" s="613">
        <v>5239</v>
      </c>
      <c r="E19" s="614">
        <v>3500</v>
      </c>
      <c r="F19" s="614"/>
      <c r="G19" s="614">
        <f t="shared" si="1"/>
        <v>3500</v>
      </c>
      <c r="H19" s="614"/>
      <c r="I19" s="1220"/>
      <c r="K19" s="629"/>
      <c r="L19" s="629"/>
    </row>
    <row r="20" spans="1:12" s="617" customFormat="1" ht="37.5" customHeight="1" x14ac:dyDescent="0.25">
      <c r="A20" s="612">
        <v>5</v>
      </c>
      <c r="B20" s="1218" t="s">
        <v>455</v>
      </c>
      <c r="C20" s="1218"/>
      <c r="D20" s="613">
        <v>2279</v>
      </c>
      <c r="E20" s="614">
        <v>550</v>
      </c>
      <c r="F20" s="614"/>
      <c r="G20" s="614">
        <f t="shared" si="1"/>
        <v>550</v>
      </c>
      <c r="H20" s="614"/>
      <c r="I20" s="616" t="s">
        <v>456</v>
      </c>
      <c r="K20" s="629"/>
      <c r="L20" s="629"/>
    </row>
    <row r="21" spans="1:12" s="617" customFormat="1" x14ac:dyDescent="0.25">
      <c r="A21" s="619"/>
      <c r="B21" s="619"/>
      <c r="C21" s="619"/>
      <c r="D21" s="619"/>
      <c r="E21" s="619"/>
      <c r="F21" s="619"/>
      <c r="G21" s="619"/>
      <c r="H21" s="619"/>
      <c r="I21" s="619"/>
      <c r="K21" s="629"/>
      <c r="L21" s="629"/>
    </row>
    <row r="22" spans="1:12" s="617" customFormat="1" x14ac:dyDescent="0.25">
      <c r="A22" s="1210" t="s">
        <v>437</v>
      </c>
      <c r="B22" s="1210"/>
      <c r="C22" s="617" t="s">
        <v>457</v>
      </c>
      <c r="K22" s="629"/>
      <c r="L22" s="629"/>
    </row>
    <row r="23" spans="1:12" s="617" customFormat="1" x14ac:dyDescent="0.25">
      <c r="A23" s="1210" t="s">
        <v>438</v>
      </c>
      <c r="B23" s="1210"/>
      <c r="C23" s="1211" t="s">
        <v>458</v>
      </c>
      <c r="D23" s="1211"/>
      <c r="E23" s="1211"/>
      <c r="F23" s="1211"/>
      <c r="G23" s="1211"/>
      <c r="H23" s="1211"/>
      <c r="I23" s="1211"/>
      <c r="K23" s="629"/>
      <c r="L23" s="629"/>
    </row>
    <row r="24" spans="1:12" s="617" customFormat="1" ht="12" customHeight="1" x14ac:dyDescent="0.25">
      <c r="A24" s="1187" t="s">
        <v>439</v>
      </c>
      <c r="B24" s="1187" t="s">
        <v>440</v>
      </c>
      <c r="C24" s="1187"/>
      <c r="D24" s="1180" t="s">
        <v>441</v>
      </c>
      <c r="E24" s="1187" t="s">
        <v>442</v>
      </c>
      <c r="F24" s="1215" t="s">
        <v>443</v>
      </c>
      <c r="G24" s="1187" t="s">
        <v>444</v>
      </c>
      <c r="H24" s="1178" t="s">
        <v>318</v>
      </c>
      <c r="I24" s="1180" t="s">
        <v>445</v>
      </c>
      <c r="K24" s="629"/>
      <c r="L24" s="629"/>
    </row>
    <row r="25" spans="1:12" s="617" customFormat="1" ht="33.75" customHeight="1" x14ac:dyDescent="0.25">
      <c r="A25" s="1187"/>
      <c r="B25" s="1187"/>
      <c r="C25" s="1187"/>
      <c r="D25" s="1180"/>
      <c r="E25" s="1187"/>
      <c r="F25" s="1216"/>
      <c r="G25" s="1187"/>
      <c r="H25" s="1179"/>
      <c r="I25" s="1180"/>
      <c r="K25" s="629"/>
      <c r="L25" s="629"/>
    </row>
    <row r="26" spans="1:12" s="617" customFormat="1" x14ac:dyDescent="0.25">
      <c r="A26" s="1207" t="s">
        <v>446</v>
      </c>
      <c r="B26" s="1208"/>
      <c r="C26" s="1209"/>
      <c r="D26" s="620"/>
      <c r="E26" s="620">
        <f>SUM(E27:E28)</f>
        <v>29900</v>
      </c>
      <c r="F26" s="620">
        <f t="shared" ref="F26:G26" si="2">SUM(F27:F28)</f>
        <v>0</v>
      </c>
      <c r="G26" s="620">
        <f t="shared" si="2"/>
        <v>29900</v>
      </c>
      <c r="H26" s="620"/>
      <c r="I26" s="620"/>
      <c r="K26" s="629"/>
      <c r="L26" s="629"/>
    </row>
    <row r="27" spans="1:12" s="617" customFormat="1" ht="99.75" customHeight="1" x14ac:dyDescent="0.25">
      <c r="A27" s="612">
        <v>1</v>
      </c>
      <c r="B27" s="1189" t="s">
        <v>459</v>
      </c>
      <c r="C27" s="1190"/>
      <c r="D27" s="615">
        <v>2279</v>
      </c>
      <c r="E27" s="614">
        <v>28000</v>
      </c>
      <c r="F27" s="614"/>
      <c r="G27" s="614">
        <f t="shared" ref="G27:G28" si="3">SUM(E27:F27)</f>
        <v>28000</v>
      </c>
      <c r="H27" s="614"/>
      <c r="I27" s="616" t="s">
        <v>460</v>
      </c>
      <c r="K27" s="629"/>
      <c r="L27" s="629"/>
    </row>
    <row r="28" spans="1:12" s="617" customFormat="1" ht="27" customHeight="1" x14ac:dyDescent="0.25">
      <c r="A28" s="612">
        <v>2</v>
      </c>
      <c r="B28" s="1189" t="s">
        <v>461</v>
      </c>
      <c r="C28" s="1190"/>
      <c r="D28" s="615">
        <v>2244</v>
      </c>
      <c r="E28" s="614">
        <v>1900</v>
      </c>
      <c r="F28" s="614"/>
      <c r="G28" s="614">
        <f t="shared" si="3"/>
        <v>1900</v>
      </c>
      <c r="H28" s="614"/>
      <c r="I28" s="616" t="s">
        <v>462</v>
      </c>
      <c r="K28" s="629"/>
      <c r="L28" s="629"/>
    </row>
    <row r="29" spans="1:12" s="617" customFormat="1" x14ac:dyDescent="0.25">
      <c r="A29" s="619"/>
      <c r="B29" s="619"/>
      <c r="C29" s="619"/>
      <c r="D29" s="619"/>
      <c r="E29" s="621"/>
      <c r="F29" s="621"/>
      <c r="G29" s="621"/>
      <c r="H29" s="621"/>
      <c r="I29" s="621"/>
      <c r="K29" s="629"/>
      <c r="L29" s="629"/>
    </row>
    <row r="30" spans="1:12" s="617" customFormat="1" x14ac:dyDescent="0.25">
      <c r="A30" s="1210" t="s">
        <v>437</v>
      </c>
      <c r="B30" s="1210"/>
      <c r="C30" s="1210" t="s">
        <v>431</v>
      </c>
      <c r="D30" s="1210"/>
      <c r="E30" s="1210"/>
      <c r="F30" s="1210"/>
      <c r="G30" s="1210"/>
      <c r="H30" s="1210"/>
      <c r="I30" s="1210"/>
      <c r="K30" s="629"/>
      <c r="L30" s="629"/>
    </row>
    <row r="31" spans="1:12" s="617" customFormat="1" x14ac:dyDescent="0.25">
      <c r="A31" s="1210" t="s">
        <v>438</v>
      </c>
      <c r="B31" s="1210"/>
      <c r="C31" s="1211" t="s">
        <v>430</v>
      </c>
      <c r="D31" s="1211"/>
      <c r="E31" s="1211"/>
      <c r="F31" s="1211"/>
      <c r="G31" s="1211"/>
      <c r="H31" s="1211"/>
      <c r="I31" s="1211"/>
      <c r="K31" s="629"/>
      <c r="L31" s="629"/>
    </row>
    <row r="32" spans="1:12" s="617" customFormat="1" ht="12" customHeight="1" x14ac:dyDescent="0.25">
      <c r="A32" s="1187" t="s">
        <v>439</v>
      </c>
      <c r="B32" s="1187" t="s">
        <v>440</v>
      </c>
      <c r="C32" s="1187"/>
      <c r="D32" s="1180" t="s">
        <v>441</v>
      </c>
      <c r="E32" s="1187" t="s">
        <v>442</v>
      </c>
      <c r="F32" s="1215" t="s">
        <v>443</v>
      </c>
      <c r="G32" s="1187" t="s">
        <v>444</v>
      </c>
      <c r="H32" s="1178" t="s">
        <v>318</v>
      </c>
      <c r="I32" s="1180" t="s">
        <v>445</v>
      </c>
      <c r="K32" s="629"/>
      <c r="L32" s="629"/>
    </row>
    <row r="33" spans="1:12" s="617" customFormat="1" ht="35.25" customHeight="1" x14ac:dyDescent="0.25">
      <c r="A33" s="1187"/>
      <c r="B33" s="1187"/>
      <c r="C33" s="1187"/>
      <c r="D33" s="1180"/>
      <c r="E33" s="1187"/>
      <c r="F33" s="1216"/>
      <c r="G33" s="1187"/>
      <c r="H33" s="1179"/>
      <c r="I33" s="1180"/>
      <c r="K33" s="629"/>
      <c r="L33" s="629"/>
    </row>
    <row r="34" spans="1:12" s="617" customFormat="1" x14ac:dyDescent="0.25">
      <c r="A34" s="1207" t="s">
        <v>446</v>
      </c>
      <c r="B34" s="1208"/>
      <c r="C34" s="1209"/>
      <c r="D34" s="620"/>
      <c r="E34" s="620">
        <f>SUM(E35:E43)</f>
        <v>32363</v>
      </c>
      <c r="F34" s="620">
        <f t="shared" ref="F34:G34" si="4">SUM(F35:F43)</f>
        <v>-726</v>
      </c>
      <c r="G34" s="620">
        <f t="shared" si="4"/>
        <v>31637</v>
      </c>
      <c r="H34" s="620"/>
      <c r="I34" s="620"/>
      <c r="K34" s="629"/>
      <c r="L34" s="629"/>
    </row>
    <row r="35" spans="1:12" s="617" customFormat="1" ht="12" customHeight="1" x14ac:dyDescent="0.25">
      <c r="A35" s="1191">
        <v>1</v>
      </c>
      <c r="B35" s="1194" t="s">
        <v>463</v>
      </c>
      <c r="C35" s="1195"/>
      <c r="D35" s="613">
        <v>2279</v>
      </c>
      <c r="E35" s="614">
        <v>712</v>
      </c>
      <c r="F35" s="614"/>
      <c r="G35" s="614">
        <f t="shared" ref="G35:G43" si="5">SUM(E35:F35)</f>
        <v>712</v>
      </c>
      <c r="H35" s="614"/>
      <c r="I35" s="1204" t="s">
        <v>464</v>
      </c>
      <c r="K35" s="629"/>
      <c r="L35" s="629"/>
    </row>
    <row r="36" spans="1:12" s="617" customFormat="1" ht="15" customHeight="1" x14ac:dyDescent="0.25">
      <c r="A36" s="1192"/>
      <c r="B36" s="1196"/>
      <c r="C36" s="1197"/>
      <c r="D36" s="613">
        <v>1150</v>
      </c>
      <c r="E36" s="614">
        <v>18060</v>
      </c>
      <c r="F36" s="614"/>
      <c r="G36" s="614">
        <f t="shared" si="5"/>
        <v>18060</v>
      </c>
      <c r="H36" s="614"/>
      <c r="I36" s="1205"/>
      <c r="K36" s="629"/>
      <c r="L36" s="629"/>
    </row>
    <row r="37" spans="1:12" s="617" customFormat="1" ht="14.25" customHeight="1" x14ac:dyDescent="0.25">
      <c r="A37" s="1192"/>
      <c r="B37" s="1196"/>
      <c r="C37" s="1197"/>
      <c r="D37" s="613">
        <v>1210</v>
      </c>
      <c r="E37" s="614">
        <v>4351</v>
      </c>
      <c r="F37" s="614"/>
      <c r="G37" s="614">
        <f t="shared" si="5"/>
        <v>4351</v>
      </c>
      <c r="H37" s="614"/>
      <c r="I37" s="1205"/>
      <c r="K37" s="629"/>
      <c r="L37" s="629"/>
    </row>
    <row r="38" spans="1:12" s="617" customFormat="1" ht="15.75" customHeight="1" x14ac:dyDescent="0.25">
      <c r="A38" s="1192"/>
      <c r="B38" s="1196"/>
      <c r="C38" s="1197"/>
      <c r="D38" s="613">
        <v>1221</v>
      </c>
      <c r="E38" s="614">
        <v>200</v>
      </c>
      <c r="F38" s="614"/>
      <c r="G38" s="614">
        <f t="shared" si="5"/>
        <v>200</v>
      </c>
      <c r="H38" s="614"/>
      <c r="I38" s="1205"/>
      <c r="K38" s="629"/>
      <c r="L38" s="629"/>
    </row>
    <row r="39" spans="1:12" s="617" customFormat="1" ht="13.5" customHeight="1" x14ac:dyDescent="0.25">
      <c r="A39" s="1192"/>
      <c r="B39" s="1196"/>
      <c r="C39" s="1197"/>
      <c r="D39" s="613">
        <v>2361</v>
      </c>
      <c r="E39" s="614">
        <v>713</v>
      </c>
      <c r="F39" s="615"/>
      <c r="G39" s="614">
        <f t="shared" si="5"/>
        <v>713</v>
      </c>
      <c r="H39" s="614"/>
      <c r="I39" s="1205"/>
      <c r="K39" s="629"/>
      <c r="L39" s="629"/>
    </row>
    <row r="40" spans="1:12" s="617" customFormat="1" ht="16.5" customHeight="1" x14ac:dyDescent="0.25">
      <c r="A40" s="1192"/>
      <c r="B40" s="1196"/>
      <c r="C40" s="1197"/>
      <c r="D40" s="613">
        <v>2243</v>
      </c>
      <c r="E40" s="614">
        <v>1500</v>
      </c>
      <c r="F40" s="614"/>
      <c r="G40" s="614">
        <f t="shared" si="5"/>
        <v>1500</v>
      </c>
      <c r="H40" s="614"/>
      <c r="I40" s="1205"/>
      <c r="K40" s="629"/>
      <c r="L40" s="629"/>
    </row>
    <row r="41" spans="1:12" s="617" customFormat="1" ht="15" customHeight="1" x14ac:dyDescent="0.25">
      <c r="A41" s="1192"/>
      <c r="B41" s="1196"/>
      <c r="C41" s="1197"/>
      <c r="D41" s="622">
        <v>2275</v>
      </c>
      <c r="E41" s="614">
        <v>1260</v>
      </c>
      <c r="F41" s="614">
        <v>-726</v>
      </c>
      <c r="G41" s="614">
        <f t="shared" si="5"/>
        <v>534</v>
      </c>
      <c r="H41" s="614"/>
      <c r="I41" s="1205"/>
      <c r="K41" s="629"/>
      <c r="L41" s="629"/>
    </row>
    <row r="42" spans="1:12" s="617" customFormat="1" x14ac:dyDescent="0.25">
      <c r="A42" s="1192"/>
      <c r="B42" s="1196"/>
      <c r="C42" s="1197"/>
      <c r="D42" s="622">
        <v>3263</v>
      </c>
      <c r="E42" s="614">
        <v>4740</v>
      </c>
      <c r="F42" s="615"/>
      <c r="G42" s="614">
        <f t="shared" si="5"/>
        <v>4740</v>
      </c>
      <c r="H42" s="614"/>
      <c r="I42" s="1205"/>
      <c r="K42" s="629"/>
      <c r="L42" s="629"/>
    </row>
    <row r="43" spans="1:12" s="617" customFormat="1" x14ac:dyDescent="0.25">
      <c r="A43" s="1193"/>
      <c r="B43" s="1198"/>
      <c r="C43" s="1199"/>
      <c r="D43" s="622">
        <v>2314</v>
      </c>
      <c r="E43" s="614">
        <v>827</v>
      </c>
      <c r="F43" s="615"/>
      <c r="G43" s="614">
        <f t="shared" si="5"/>
        <v>827</v>
      </c>
      <c r="H43" s="614"/>
      <c r="I43" s="1206"/>
      <c r="K43" s="629"/>
      <c r="L43" s="629"/>
    </row>
    <row r="44" spans="1:12" s="617" customFormat="1" x14ac:dyDescent="0.25">
      <c r="A44" s="617" t="s">
        <v>465</v>
      </c>
    </row>
    <row r="45" spans="1:12" s="617" customFormat="1" x14ac:dyDescent="0.25">
      <c r="A45" s="617" t="s">
        <v>466</v>
      </c>
    </row>
    <row r="46" spans="1:12" x14ac:dyDescent="0.25">
      <c r="B46" s="617" t="s">
        <v>467</v>
      </c>
    </row>
    <row r="47" spans="1:12" x14ac:dyDescent="0.25">
      <c r="C47" s="608" t="s">
        <v>468</v>
      </c>
    </row>
    <row r="48" spans="1:12" x14ac:dyDescent="0.25">
      <c r="B48" s="623" t="s">
        <v>469</v>
      </c>
    </row>
    <row r="49" spans="2:3" x14ac:dyDescent="0.25">
      <c r="C49" s="608" t="s">
        <v>470</v>
      </c>
    </row>
    <row r="50" spans="2:3" x14ac:dyDescent="0.25">
      <c r="B50" s="623" t="s">
        <v>471</v>
      </c>
    </row>
    <row r="51" spans="2:3" x14ac:dyDescent="0.25">
      <c r="C51" s="608" t="s">
        <v>472</v>
      </c>
    </row>
    <row r="52" spans="2:3" x14ac:dyDescent="0.25">
      <c r="B52" s="623" t="s">
        <v>473</v>
      </c>
    </row>
    <row r="53" spans="2:3" x14ac:dyDescent="0.25">
      <c r="B53" s="623" t="s">
        <v>474</v>
      </c>
    </row>
    <row r="54" spans="2:3" x14ac:dyDescent="0.25">
      <c r="B54" s="623" t="s">
        <v>475</v>
      </c>
    </row>
    <row r="55" spans="2:3" x14ac:dyDescent="0.25">
      <c r="B55" s="623" t="s">
        <v>476</v>
      </c>
    </row>
    <row r="56" spans="2:3" x14ac:dyDescent="0.25">
      <c r="C56" s="608" t="s">
        <v>477</v>
      </c>
    </row>
    <row r="57" spans="2:3" x14ac:dyDescent="0.25">
      <c r="B57" s="623" t="s">
        <v>478</v>
      </c>
    </row>
    <row r="58" spans="2:3" x14ac:dyDescent="0.25">
      <c r="C58" s="608" t="s">
        <v>479</v>
      </c>
    </row>
    <row r="59" spans="2:3" x14ac:dyDescent="0.25">
      <c r="B59" s="623" t="s">
        <v>480</v>
      </c>
    </row>
    <row r="60" spans="2:3" x14ac:dyDescent="0.25">
      <c r="C60" s="608" t="s">
        <v>481</v>
      </c>
    </row>
    <row r="61" spans="2:3" x14ac:dyDescent="0.25">
      <c r="B61" s="623" t="s">
        <v>482</v>
      </c>
    </row>
    <row r="62" spans="2:3" x14ac:dyDescent="0.25">
      <c r="B62" s="623"/>
      <c r="C62" s="608" t="s">
        <v>481</v>
      </c>
    </row>
    <row r="63" spans="2:3" x14ac:dyDescent="0.25">
      <c r="B63" s="623" t="s">
        <v>483</v>
      </c>
    </row>
    <row r="64" spans="2:3" x14ac:dyDescent="0.25">
      <c r="B64" s="623"/>
      <c r="C64" s="608" t="s">
        <v>484</v>
      </c>
    </row>
    <row r="65" spans="2:9" x14ac:dyDescent="0.25">
      <c r="B65" s="623" t="s">
        <v>485</v>
      </c>
    </row>
    <row r="66" spans="2:9" x14ac:dyDescent="0.25">
      <c r="C66" s="608" t="s">
        <v>486</v>
      </c>
    </row>
    <row r="67" spans="2:9" x14ac:dyDescent="0.25">
      <c r="B67" s="623" t="s">
        <v>487</v>
      </c>
    </row>
    <row r="68" spans="2:9" x14ac:dyDescent="0.2">
      <c r="B68" s="623"/>
      <c r="C68" s="624" t="s">
        <v>486</v>
      </c>
    </row>
    <row r="69" spans="2:9" x14ac:dyDescent="0.2">
      <c r="B69" s="625" t="s">
        <v>488</v>
      </c>
    </row>
    <row r="70" spans="2:9" ht="76.5" hidden="1" customHeight="1" x14ac:dyDescent="0.25">
      <c r="B70" s="623"/>
      <c r="C70" s="1214" t="s">
        <v>489</v>
      </c>
      <c r="D70" s="1214"/>
      <c r="E70" s="1214"/>
      <c r="F70" s="1214"/>
      <c r="G70" s="1214"/>
      <c r="H70" s="1214"/>
      <c r="I70" s="1214"/>
    </row>
    <row r="71" spans="2:9" ht="12" customHeight="1" x14ac:dyDescent="0.25">
      <c r="B71" s="623"/>
      <c r="C71" s="608" t="s">
        <v>486</v>
      </c>
    </row>
    <row r="72" spans="2:9" x14ac:dyDescent="0.25">
      <c r="B72" s="623" t="s">
        <v>490</v>
      </c>
    </row>
    <row r="74" spans="2:9" x14ac:dyDescent="0.25">
      <c r="B74" s="623" t="s">
        <v>491</v>
      </c>
    </row>
    <row r="75" spans="2:9" x14ac:dyDescent="0.25">
      <c r="C75" s="608" t="s">
        <v>492</v>
      </c>
    </row>
    <row r="76" spans="2:9" x14ac:dyDescent="0.25">
      <c r="B76" s="623" t="s">
        <v>493</v>
      </c>
    </row>
    <row r="77" spans="2:9" x14ac:dyDescent="0.25">
      <c r="B77" s="623" t="s">
        <v>494</v>
      </c>
    </row>
    <row r="78" spans="2:9" x14ac:dyDescent="0.25">
      <c r="B78" s="623" t="s">
        <v>495</v>
      </c>
    </row>
    <row r="79" spans="2:9" x14ac:dyDescent="0.25">
      <c r="C79" s="608" t="s">
        <v>496</v>
      </c>
    </row>
    <row r="80" spans="2:9" x14ac:dyDescent="0.25">
      <c r="B80" s="623" t="s">
        <v>497</v>
      </c>
    </row>
    <row r="83" spans="1:10" x14ac:dyDescent="0.25">
      <c r="A83" s="628"/>
      <c r="B83" s="628"/>
      <c r="C83" s="628"/>
      <c r="D83" s="628"/>
      <c r="E83" s="628"/>
      <c r="F83" s="628"/>
      <c r="G83" s="628"/>
      <c r="H83" s="628"/>
      <c r="I83" s="628"/>
      <c r="J83" s="628"/>
    </row>
    <row r="84" spans="1:10" x14ac:dyDescent="0.25">
      <c r="A84" s="628"/>
      <c r="B84" s="628"/>
      <c r="C84" s="628"/>
      <c r="D84" s="628"/>
      <c r="E84" s="628"/>
      <c r="F84" s="628"/>
      <c r="G84" s="628"/>
      <c r="H84" s="628"/>
      <c r="I84" s="628"/>
      <c r="J84" s="628"/>
    </row>
    <row r="85" spans="1:10" x14ac:dyDescent="0.25">
      <c r="A85" s="628"/>
      <c r="B85" s="628"/>
      <c r="C85" s="628"/>
      <c r="D85" s="628"/>
      <c r="E85" s="628"/>
      <c r="F85" s="628"/>
      <c r="G85" s="628"/>
      <c r="H85" s="628"/>
      <c r="I85" s="628"/>
      <c r="J85" s="628"/>
    </row>
  </sheetData>
  <sheetProtection algorithmName="SHA-512" hashValue="vQPwzk/I/O3uzrFM3r5E7p/0c/4m6x17MqehZzZbdSo9Z456NSIzQfhxsdcLPuVf0oi5qlYRfFChIOvcrFMGmQ==" saltValue="cxqyOmVOAfha0twb9tSdsQ==" spinCount="100000" sheet="1" objects="1" scenarios="1"/>
  <mergeCells count="58">
    <mergeCell ref="A7:B7"/>
    <mergeCell ref="C7:I7"/>
    <mergeCell ref="A3:B3"/>
    <mergeCell ref="C3:I3"/>
    <mergeCell ref="A4:B4"/>
    <mergeCell ref="C4:I4"/>
    <mergeCell ref="A5:I5"/>
    <mergeCell ref="A8:B8"/>
    <mergeCell ref="C8:I8"/>
    <mergeCell ref="A9:B9"/>
    <mergeCell ref="C9:I9"/>
    <mergeCell ref="A10:A11"/>
    <mergeCell ref="B10:C11"/>
    <mergeCell ref="D10:D11"/>
    <mergeCell ref="E10:E11"/>
    <mergeCell ref="F10:F11"/>
    <mergeCell ref="G10:G11"/>
    <mergeCell ref="A23:B23"/>
    <mergeCell ref="C23:I23"/>
    <mergeCell ref="H10:H11"/>
    <mergeCell ref="I10:I11"/>
    <mergeCell ref="A12:C12"/>
    <mergeCell ref="B13:C13"/>
    <mergeCell ref="B14:C14"/>
    <mergeCell ref="B15:C15"/>
    <mergeCell ref="A16:A19"/>
    <mergeCell ref="B16:C19"/>
    <mergeCell ref="I16:I19"/>
    <mergeCell ref="B20:C20"/>
    <mergeCell ref="A22:B22"/>
    <mergeCell ref="A30:B30"/>
    <mergeCell ref="C30:I30"/>
    <mergeCell ref="A24:A25"/>
    <mergeCell ref="B24:C25"/>
    <mergeCell ref="D24:D25"/>
    <mergeCell ref="E24:E25"/>
    <mergeCell ref="F24:F25"/>
    <mergeCell ref="G24:G25"/>
    <mergeCell ref="H24:H25"/>
    <mergeCell ref="I24:I25"/>
    <mergeCell ref="A26:C26"/>
    <mergeCell ref="B27:C27"/>
    <mergeCell ref="B28:C28"/>
    <mergeCell ref="A31:B31"/>
    <mergeCell ref="C31:I31"/>
    <mergeCell ref="A32:A33"/>
    <mergeCell ref="B32:C33"/>
    <mergeCell ref="D32:D33"/>
    <mergeCell ref="E32:E33"/>
    <mergeCell ref="F32:F33"/>
    <mergeCell ref="G32:G33"/>
    <mergeCell ref="H32:H33"/>
    <mergeCell ref="I32:I33"/>
    <mergeCell ref="A34:C34"/>
    <mergeCell ref="A35:A43"/>
    <mergeCell ref="B35:C43"/>
    <mergeCell ref="I35:I43"/>
    <mergeCell ref="C70:I7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31.pielikums Jūrmalas pilsētas domes
2018.gada 14.jūnija saistošajiem noteikumiem Nr.24
(protokols Nr.9, 4.punkts)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5"/>
  <sheetViews>
    <sheetView view="pageLayout" zoomScaleNormal="100" workbookViewId="0">
      <selection activeCell="T6" sqref="T6"/>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410</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412</v>
      </c>
      <c r="D6" s="1122"/>
      <c r="E6" s="1122"/>
      <c r="F6" s="1122"/>
      <c r="G6" s="1122"/>
      <c r="H6" s="1122"/>
      <c r="I6" s="1122"/>
      <c r="J6" s="1122"/>
      <c r="K6" s="1122"/>
      <c r="L6" s="1122"/>
      <c r="M6" s="1122"/>
      <c r="N6" s="1122"/>
      <c r="O6" s="1122"/>
      <c r="P6" s="1123"/>
      <c r="Q6" s="390"/>
    </row>
    <row r="7" spans="1:17" ht="27" customHeight="1" x14ac:dyDescent="0.25">
      <c r="A7" s="2" t="s">
        <v>4</v>
      </c>
      <c r="B7" s="3"/>
      <c r="C7" s="1120" t="s">
        <v>411</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413</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2100000</v>
      </c>
      <c r="D20" s="208">
        <f>SUM(D21,D24,D25,D41,D43)</f>
        <v>1125000</v>
      </c>
      <c r="E20" s="394">
        <f t="shared" ref="E20:F20" si="0">SUM(E21,E24,E25,E41,E43)</f>
        <v>975000</v>
      </c>
      <c r="F20" s="395">
        <f t="shared" si="0"/>
        <v>2100000</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2100000</v>
      </c>
      <c r="D24" s="371">
        <f>D51</f>
        <v>1125000</v>
      </c>
      <c r="E24" s="402">
        <f>450000+525000</f>
        <v>975000</v>
      </c>
      <c r="F24" s="403">
        <f>D24+E24</f>
        <v>2100000</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2100000</v>
      </c>
      <c r="D50" s="220">
        <f>SUM(D51,D283)</f>
        <v>1125000</v>
      </c>
      <c r="E50" s="431">
        <f t="shared" ref="E50:F50" si="19">SUM(E51,E283)</f>
        <v>975000</v>
      </c>
      <c r="F50" s="432">
        <f t="shared" si="19"/>
        <v>2100000</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2100000</v>
      </c>
      <c r="D51" s="221">
        <f>SUM(D52,D194)</f>
        <v>1125000</v>
      </c>
      <c r="E51" s="433">
        <f t="shared" ref="E51:F51" si="23">SUM(E52,E194)</f>
        <v>975000</v>
      </c>
      <c r="F51" s="434">
        <f t="shared" si="23"/>
        <v>2100000</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hidden="1" x14ac:dyDescent="0.25">
      <c r="A52" s="93"/>
      <c r="B52" s="16" t="s">
        <v>46</v>
      </c>
      <c r="C52" s="94">
        <f t="shared" si="4"/>
        <v>0</v>
      </c>
      <c r="D52" s="222">
        <f>SUM(D53,D75,D173,D187)</f>
        <v>0</v>
      </c>
      <c r="E52" s="435">
        <f t="shared" ref="E52:F52" si="27">SUM(E53,E75,E173,E187)</f>
        <v>0</v>
      </c>
      <c r="F52" s="436">
        <f t="shared" si="27"/>
        <v>0</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5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hidden="1" x14ac:dyDescent="0.25">
      <c r="A75" s="97">
        <v>2000</v>
      </c>
      <c r="B75" s="97" t="s">
        <v>65</v>
      </c>
      <c r="C75" s="98">
        <f t="shared" si="4"/>
        <v>0</v>
      </c>
      <c r="D75" s="223">
        <f>SUM(D76,D83,D130,D164,D165,D172)</f>
        <v>0</v>
      </c>
      <c r="E75" s="437">
        <f t="shared" ref="E75:F75" si="66">SUM(E76,E83,E130,E164,E165,E172)</f>
        <v>0</v>
      </c>
      <c r="F75" s="438">
        <f t="shared" si="66"/>
        <v>0</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hidden="1" x14ac:dyDescent="0.25">
      <c r="A83" s="41">
        <v>2200</v>
      </c>
      <c r="B83" s="101" t="s">
        <v>71</v>
      </c>
      <c r="C83" s="42">
        <f t="shared" si="4"/>
        <v>0</v>
      </c>
      <c r="D83" s="224">
        <f>SUM(D84,D89,D95,D103,D112,D116,D122,D128)</f>
        <v>0</v>
      </c>
      <c r="E83" s="439">
        <f t="shared" ref="E83:F83" si="90">SUM(E84,E89,E95,E103,E112,E116,E122,E128)</f>
        <v>0</v>
      </c>
      <c r="F83" s="406">
        <f t="shared" si="90"/>
        <v>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565">
        <v>2280</v>
      </c>
      <c r="B128" s="48" t="s">
        <v>301</v>
      </c>
      <c r="C128" s="49">
        <f t="shared" si="98"/>
        <v>0</v>
      </c>
      <c r="D128" s="229">
        <f t="shared" ref="D128" si="151">SUM(D129)</f>
        <v>0</v>
      </c>
      <c r="E128" s="447">
        <f t="shared" ref="E128:O128" si="152">SUM(E129)</f>
        <v>0</v>
      </c>
      <c r="F128" s="443">
        <f t="shared" si="152"/>
        <v>0</v>
      </c>
      <c r="G128" s="229">
        <f t="shared" si="152"/>
        <v>0</v>
      </c>
      <c r="H128" s="259">
        <f t="shared" si="152"/>
        <v>0</v>
      </c>
      <c r="I128" s="116">
        <f t="shared" si="152"/>
        <v>0</v>
      </c>
      <c r="J128" s="259">
        <f t="shared" si="152"/>
        <v>0</v>
      </c>
      <c r="K128" s="115">
        <f t="shared" si="152"/>
        <v>0</v>
      </c>
      <c r="L128" s="116">
        <f t="shared" si="152"/>
        <v>0</v>
      </c>
      <c r="M128" s="54">
        <f t="shared" si="152"/>
        <v>0</v>
      </c>
      <c r="N128" s="109">
        <f t="shared" si="152"/>
        <v>0</v>
      </c>
      <c r="O128" s="110">
        <f t="shared" si="152"/>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3">SUM(E131,E136,E140,E141,E144,E151,E159,E160,E163)</f>
        <v>0</v>
      </c>
      <c r="F130" s="406">
        <f t="shared" si="153"/>
        <v>0</v>
      </c>
      <c r="G130" s="224">
        <f>SUM(G131,G136,G140,G141,G144,G151,G159,G160,G163)</f>
        <v>0</v>
      </c>
      <c r="H130" s="102">
        <f t="shared" ref="H130:I130" si="154">SUM(H131,H136,H140,H141,H144,H151,H159,H160,H163)</f>
        <v>0</v>
      </c>
      <c r="I130" s="113">
        <f t="shared" si="154"/>
        <v>0</v>
      </c>
      <c r="J130" s="102">
        <f>SUM(J131,J136,J140,J141,J144,J151,J159,J160,J163)</f>
        <v>0</v>
      </c>
      <c r="K130" s="46">
        <f t="shared" ref="K130:L130" si="155">SUM(K131,K136,K140,K141,K144,K151,K159,K160,K163)</f>
        <v>0</v>
      </c>
      <c r="L130" s="113">
        <f t="shared" si="155"/>
        <v>0</v>
      </c>
      <c r="M130" s="42">
        <f>SUM(M131,M136,M140,M141,M144,M151,M159,M160,M163)</f>
        <v>0</v>
      </c>
      <c r="N130" s="46">
        <f t="shared" ref="N130:O130" si="156">SUM(N131,N136,N140,N141,N144,N151,N159,N160,N163)</f>
        <v>0</v>
      </c>
      <c r="O130" s="113">
        <f t="shared" si="156"/>
        <v>0</v>
      </c>
      <c r="P130" s="119"/>
    </row>
    <row r="131" spans="1:16" ht="24" hidden="1" x14ac:dyDescent="0.25">
      <c r="A131" s="565">
        <v>2310</v>
      </c>
      <c r="B131" s="48" t="s">
        <v>114</v>
      </c>
      <c r="C131" s="49">
        <f t="shared" si="98"/>
        <v>0</v>
      </c>
      <c r="D131" s="229">
        <f t="shared" ref="D131" si="157">SUM(D132:D135)</f>
        <v>0</v>
      </c>
      <c r="E131" s="447">
        <f t="shared" ref="E131:O131" si="158">SUM(E132:E135)</f>
        <v>0</v>
      </c>
      <c r="F131" s="443">
        <f t="shared" si="158"/>
        <v>0</v>
      </c>
      <c r="G131" s="229">
        <f t="shared" si="158"/>
        <v>0</v>
      </c>
      <c r="H131" s="259">
        <f t="shared" si="158"/>
        <v>0</v>
      </c>
      <c r="I131" s="116">
        <f t="shared" si="158"/>
        <v>0</v>
      </c>
      <c r="J131" s="259">
        <f t="shared" si="158"/>
        <v>0</v>
      </c>
      <c r="K131" s="115">
        <f t="shared" si="158"/>
        <v>0</v>
      </c>
      <c r="L131" s="116">
        <f t="shared" si="158"/>
        <v>0</v>
      </c>
      <c r="M131" s="49">
        <f t="shared" si="158"/>
        <v>0</v>
      </c>
      <c r="N131" s="115">
        <f t="shared" si="158"/>
        <v>0</v>
      </c>
      <c r="O131" s="116">
        <f t="shared" si="158"/>
        <v>0</v>
      </c>
      <c r="P131" s="106"/>
    </row>
    <row r="132" spans="1:16" hidden="1" x14ac:dyDescent="0.25">
      <c r="A132" s="38">
        <v>2311</v>
      </c>
      <c r="B132" s="53" t="s">
        <v>115</v>
      </c>
      <c r="C132" s="54">
        <f t="shared" si="98"/>
        <v>0</v>
      </c>
      <c r="D132" s="226"/>
      <c r="E132" s="444"/>
      <c r="F132" s="401">
        <f t="shared" ref="F132:F135" si="159">D132+E132</f>
        <v>0</v>
      </c>
      <c r="G132" s="226"/>
      <c r="H132" s="257"/>
      <c r="I132" s="110">
        <f t="shared" ref="I132:I135" si="160">G132+H132</f>
        <v>0</v>
      </c>
      <c r="J132" s="257"/>
      <c r="K132" s="56"/>
      <c r="L132" s="110">
        <f t="shared" ref="L132:L135" si="161">J132+K132</f>
        <v>0</v>
      </c>
      <c r="M132" s="317"/>
      <c r="N132" s="56"/>
      <c r="O132" s="110">
        <f t="shared" ref="O132:O135" si="162">M132+N132</f>
        <v>0</v>
      </c>
      <c r="P132" s="107"/>
    </row>
    <row r="133" spans="1:16" hidden="1" x14ac:dyDescent="0.25">
      <c r="A133" s="38">
        <v>2312</v>
      </c>
      <c r="B133" s="53" t="s">
        <v>116</v>
      </c>
      <c r="C133" s="54">
        <f t="shared" si="98"/>
        <v>0</v>
      </c>
      <c r="D133" s="226"/>
      <c r="E133" s="444"/>
      <c r="F133" s="401">
        <f t="shared" si="159"/>
        <v>0</v>
      </c>
      <c r="G133" s="226"/>
      <c r="H133" s="257"/>
      <c r="I133" s="110">
        <f t="shared" si="160"/>
        <v>0</v>
      </c>
      <c r="J133" s="257"/>
      <c r="K133" s="56"/>
      <c r="L133" s="110">
        <f t="shared" si="161"/>
        <v>0</v>
      </c>
      <c r="M133" s="317"/>
      <c r="N133" s="56"/>
      <c r="O133" s="110">
        <f t="shared" si="162"/>
        <v>0</v>
      </c>
      <c r="P133" s="107"/>
    </row>
    <row r="134" spans="1:16" hidden="1" x14ac:dyDescent="0.25">
      <c r="A134" s="38">
        <v>2313</v>
      </c>
      <c r="B134" s="53" t="s">
        <v>117</v>
      </c>
      <c r="C134" s="54">
        <f t="shared" si="98"/>
        <v>0</v>
      </c>
      <c r="D134" s="226"/>
      <c r="E134" s="444"/>
      <c r="F134" s="401">
        <f t="shared" si="159"/>
        <v>0</v>
      </c>
      <c r="G134" s="226"/>
      <c r="H134" s="257"/>
      <c r="I134" s="110">
        <f t="shared" si="160"/>
        <v>0</v>
      </c>
      <c r="J134" s="257"/>
      <c r="K134" s="56"/>
      <c r="L134" s="110">
        <f t="shared" si="161"/>
        <v>0</v>
      </c>
      <c r="M134" s="317"/>
      <c r="N134" s="56"/>
      <c r="O134" s="110">
        <f t="shared" si="162"/>
        <v>0</v>
      </c>
      <c r="P134" s="107"/>
    </row>
    <row r="135" spans="1:16" ht="36" hidden="1" customHeight="1" x14ac:dyDescent="0.25">
      <c r="A135" s="38">
        <v>2314</v>
      </c>
      <c r="B135" s="53" t="s">
        <v>291</v>
      </c>
      <c r="C135" s="54">
        <f t="shared" si="98"/>
        <v>0</v>
      </c>
      <c r="D135" s="226"/>
      <c r="E135" s="444"/>
      <c r="F135" s="401">
        <f t="shared" si="159"/>
        <v>0</v>
      </c>
      <c r="G135" s="226"/>
      <c r="H135" s="257"/>
      <c r="I135" s="110">
        <f t="shared" si="160"/>
        <v>0</v>
      </c>
      <c r="J135" s="257"/>
      <c r="K135" s="56"/>
      <c r="L135" s="110">
        <f t="shared" si="161"/>
        <v>0</v>
      </c>
      <c r="M135" s="317"/>
      <c r="N135" s="56"/>
      <c r="O135" s="110">
        <f t="shared" si="162"/>
        <v>0</v>
      </c>
      <c r="P135" s="107"/>
    </row>
    <row r="136" spans="1:16" hidden="1" x14ac:dyDescent="0.25">
      <c r="A136" s="108">
        <v>2320</v>
      </c>
      <c r="B136" s="53" t="s">
        <v>118</v>
      </c>
      <c r="C136" s="54">
        <f t="shared" si="98"/>
        <v>0</v>
      </c>
      <c r="D136" s="227">
        <f>SUM(D137:D139)</f>
        <v>0</v>
      </c>
      <c r="E136" s="445">
        <f t="shared" ref="E136:F136" si="163">SUM(E137:E139)</f>
        <v>0</v>
      </c>
      <c r="F136" s="401">
        <f t="shared" si="163"/>
        <v>0</v>
      </c>
      <c r="G136" s="227">
        <f>SUM(G137:G139)</f>
        <v>0</v>
      </c>
      <c r="H136" s="117">
        <f t="shared" ref="H136:I136" si="164">SUM(H137:H139)</f>
        <v>0</v>
      </c>
      <c r="I136" s="110">
        <f t="shared" si="164"/>
        <v>0</v>
      </c>
      <c r="J136" s="117">
        <f>SUM(J137:J139)</f>
        <v>0</v>
      </c>
      <c r="K136" s="109">
        <f t="shared" ref="K136:L136" si="165">SUM(K137:K139)</f>
        <v>0</v>
      </c>
      <c r="L136" s="110">
        <f t="shared" si="165"/>
        <v>0</v>
      </c>
      <c r="M136" s="54">
        <f>SUM(M137:M139)</f>
        <v>0</v>
      </c>
      <c r="N136" s="109">
        <f t="shared" ref="N136:O136" si="166">SUM(N137:N139)</f>
        <v>0</v>
      </c>
      <c r="O136" s="110">
        <f t="shared" si="166"/>
        <v>0</v>
      </c>
      <c r="P136" s="107"/>
    </row>
    <row r="137" spans="1:16" hidden="1" x14ac:dyDescent="0.25">
      <c r="A137" s="38">
        <v>2321</v>
      </c>
      <c r="B137" s="53" t="s">
        <v>119</v>
      </c>
      <c r="C137" s="54">
        <f t="shared" si="98"/>
        <v>0</v>
      </c>
      <c r="D137" s="226"/>
      <c r="E137" s="444"/>
      <c r="F137" s="401">
        <f t="shared" ref="F137:F140" si="167">D137+E137</f>
        <v>0</v>
      </c>
      <c r="G137" s="226"/>
      <c r="H137" s="257"/>
      <c r="I137" s="110">
        <f t="shared" ref="I137:I140" si="168">G137+H137</f>
        <v>0</v>
      </c>
      <c r="J137" s="257"/>
      <c r="K137" s="56"/>
      <c r="L137" s="110">
        <f t="shared" ref="L137:L140" si="169">J137+K137</f>
        <v>0</v>
      </c>
      <c r="M137" s="317"/>
      <c r="N137" s="56"/>
      <c r="O137" s="110">
        <f t="shared" ref="O137:O140" si="170">M137+N137</f>
        <v>0</v>
      </c>
      <c r="P137" s="107"/>
    </row>
    <row r="138" spans="1:16" hidden="1" x14ac:dyDescent="0.25">
      <c r="A138" s="38">
        <v>2322</v>
      </c>
      <c r="B138" s="53" t="s">
        <v>120</v>
      </c>
      <c r="C138" s="54">
        <f t="shared" si="98"/>
        <v>0</v>
      </c>
      <c r="D138" s="226"/>
      <c r="E138" s="444"/>
      <c r="F138" s="401">
        <f t="shared" si="167"/>
        <v>0</v>
      </c>
      <c r="G138" s="226"/>
      <c r="H138" s="257"/>
      <c r="I138" s="110">
        <f t="shared" si="168"/>
        <v>0</v>
      </c>
      <c r="J138" s="257"/>
      <c r="K138" s="56"/>
      <c r="L138" s="110">
        <f t="shared" si="169"/>
        <v>0</v>
      </c>
      <c r="M138" s="317"/>
      <c r="N138" s="56"/>
      <c r="O138" s="110">
        <f t="shared" si="170"/>
        <v>0</v>
      </c>
      <c r="P138" s="107"/>
    </row>
    <row r="139" spans="1:16" ht="10.5" hidden="1" customHeight="1" x14ac:dyDescent="0.25">
      <c r="A139" s="38">
        <v>2329</v>
      </c>
      <c r="B139" s="53" t="s">
        <v>121</v>
      </c>
      <c r="C139" s="54">
        <f t="shared" si="98"/>
        <v>0</v>
      </c>
      <c r="D139" s="226"/>
      <c r="E139" s="444"/>
      <c r="F139" s="401">
        <f t="shared" si="167"/>
        <v>0</v>
      </c>
      <c r="G139" s="226"/>
      <c r="H139" s="257"/>
      <c r="I139" s="110">
        <f t="shared" si="168"/>
        <v>0</v>
      </c>
      <c r="J139" s="257"/>
      <c r="K139" s="56"/>
      <c r="L139" s="110">
        <f t="shared" si="169"/>
        <v>0</v>
      </c>
      <c r="M139" s="317"/>
      <c r="N139" s="56"/>
      <c r="O139" s="110">
        <f t="shared" si="170"/>
        <v>0</v>
      </c>
      <c r="P139" s="107"/>
    </row>
    <row r="140" spans="1:16" hidden="1" x14ac:dyDescent="0.25">
      <c r="A140" s="108">
        <v>2330</v>
      </c>
      <c r="B140" s="53" t="s">
        <v>122</v>
      </c>
      <c r="C140" s="54">
        <f t="shared" si="98"/>
        <v>0</v>
      </c>
      <c r="D140" s="226"/>
      <c r="E140" s="444"/>
      <c r="F140" s="401">
        <f t="shared" si="167"/>
        <v>0</v>
      </c>
      <c r="G140" s="226"/>
      <c r="H140" s="257"/>
      <c r="I140" s="110">
        <f t="shared" si="168"/>
        <v>0</v>
      </c>
      <c r="J140" s="257"/>
      <c r="K140" s="56"/>
      <c r="L140" s="110">
        <f t="shared" si="169"/>
        <v>0</v>
      </c>
      <c r="M140" s="317"/>
      <c r="N140" s="56"/>
      <c r="O140" s="110">
        <f t="shared" si="170"/>
        <v>0</v>
      </c>
      <c r="P140" s="107"/>
    </row>
    <row r="141" spans="1:16" ht="48" hidden="1" x14ac:dyDescent="0.25">
      <c r="A141" s="108">
        <v>2340</v>
      </c>
      <c r="B141" s="53" t="s">
        <v>302</v>
      </c>
      <c r="C141" s="54">
        <f t="shared" si="98"/>
        <v>0</v>
      </c>
      <c r="D141" s="227">
        <f>SUM(D142:D143)</f>
        <v>0</v>
      </c>
      <c r="E141" s="445">
        <f t="shared" ref="E141:F141" si="171">SUM(E142:E143)</f>
        <v>0</v>
      </c>
      <c r="F141" s="401">
        <f t="shared" si="171"/>
        <v>0</v>
      </c>
      <c r="G141" s="227">
        <f>SUM(G142:G143)</f>
        <v>0</v>
      </c>
      <c r="H141" s="117">
        <f t="shared" ref="H141:I141" si="172">SUM(H142:H143)</f>
        <v>0</v>
      </c>
      <c r="I141" s="110">
        <f t="shared" si="172"/>
        <v>0</v>
      </c>
      <c r="J141" s="117">
        <f>SUM(J142:J143)</f>
        <v>0</v>
      </c>
      <c r="K141" s="109">
        <f t="shared" ref="K141:L141" si="173">SUM(K142:K143)</f>
        <v>0</v>
      </c>
      <c r="L141" s="110">
        <f t="shared" si="173"/>
        <v>0</v>
      </c>
      <c r="M141" s="54">
        <f>SUM(M142:M143)</f>
        <v>0</v>
      </c>
      <c r="N141" s="109">
        <f t="shared" ref="N141:O141" si="174">SUM(N142:N143)</f>
        <v>0</v>
      </c>
      <c r="O141" s="110">
        <f t="shared" si="174"/>
        <v>0</v>
      </c>
      <c r="P141" s="107"/>
    </row>
    <row r="142" spans="1:16" hidden="1" x14ac:dyDescent="0.25">
      <c r="A142" s="38">
        <v>2341</v>
      </c>
      <c r="B142" s="53" t="s">
        <v>123</v>
      </c>
      <c r="C142" s="54">
        <f t="shared" si="98"/>
        <v>0</v>
      </c>
      <c r="D142" s="226"/>
      <c r="E142" s="444"/>
      <c r="F142" s="401">
        <f t="shared" ref="F142:F143" si="175">D142+E142</f>
        <v>0</v>
      </c>
      <c r="G142" s="226"/>
      <c r="H142" s="257"/>
      <c r="I142" s="110">
        <f t="shared" ref="I142:I143" si="176">G142+H142</f>
        <v>0</v>
      </c>
      <c r="J142" s="257"/>
      <c r="K142" s="56"/>
      <c r="L142" s="110">
        <f t="shared" ref="L142:L143" si="177">J142+K142</f>
        <v>0</v>
      </c>
      <c r="M142" s="317"/>
      <c r="N142" s="56"/>
      <c r="O142" s="110">
        <f t="shared" ref="O142:O143" si="178">M142+N142</f>
        <v>0</v>
      </c>
      <c r="P142" s="107"/>
    </row>
    <row r="143" spans="1:16" ht="24" hidden="1" x14ac:dyDescent="0.25">
      <c r="A143" s="38">
        <v>2344</v>
      </c>
      <c r="B143" s="53" t="s">
        <v>124</v>
      </c>
      <c r="C143" s="54">
        <f t="shared" si="98"/>
        <v>0</v>
      </c>
      <c r="D143" s="226"/>
      <c r="E143" s="444"/>
      <c r="F143" s="401">
        <f t="shared" si="175"/>
        <v>0</v>
      </c>
      <c r="G143" s="226"/>
      <c r="H143" s="257"/>
      <c r="I143" s="110">
        <f t="shared" si="176"/>
        <v>0</v>
      </c>
      <c r="J143" s="257"/>
      <c r="K143" s="56"/>
      <c r="L143" s="110">
        <f t="shared" si="177"/>
        <v>0</v>
      </c>
      <c r="M143" s="317"/>
      <c r="N143" s="56"/>
      <c r="O143" s="110">
        <f t="shared" si="178"/>
        <v>0</v>
      </c>
      <c r="P143" s="107"/>
    </row>
    <row r="144" spans="1:16" ht="24" hidden="1" x14ac:dyDescent="0.25">
      <c r="A144" s="103">
        <v>2350</v>
      </c>
      <c r="B144" s="74" t="s">
        <v>125</v>
      </c>
      <c r="C144" s="80">
        <f t="shared" si="98"/>
        <v>0</v>
      </c>
      <c r="D144" s="128">
        <f>SUM(D145:D150)</f>
        <v>0</v>
      </c>
      <c r="E144" s="440">
        <f t="shared" ref="E144:F144" si="179">SUM(E145:E150)</f>
        <v>0</v>
      </c>
      <c r="F144" s="441">
        <f t="shared" si="179"/>
        <v>0</v>
      </c>
      <c r="G144" s="128">
        <f>SUM(G145:G150)</f>
        <v>0</v>
      </c>
      <c r="H144" s="203">
        <f t="shared" ref="H144:I144" si="180">SUM(H145:H150)</f>
        <v>0</v>
      </c>
      <c r="I144" s="105">
        <f t="shared" si="180"/>
        <v>0</v>
      </c>
      <c r="J144" s="203">
        <f>SUM(J145:J150)</f>
        <v>0</v>
      </c>
      <c r="K144" s="104">
        <f t="shared" ref="K144:L144" si="181">SUM(K145:K150)</f>
        <v>0</v>
      </c>
      <c r="L144" s="105">
        <f t="shared" si="181"/>
        <v>0</v>
      </c>
      <c r="M144" s="80">
        <f>SUM(M145:M150)</f>
        <v>0</v>
      </c>
      <c r="N144" s="104">
        <f t="shared" ref="N144:O144" si="182">SUM(N145:N150)</f>
        <v>0</v>
      </c>
      <c r="O144" s="105">
        <f t="shared" si="182"/>
        <v>0</v>
      </c>
      <c r="P144" s="112"/>
    </row>
    <row r="145" spans="1:16" hidden="1" x14ac:dyDescent="0.25">
      <c r="A145" s="33">
        <v>2351</v>
      </c>
      <c r="B145" s="48" t="s">
        <v>126</v>
      </c>
      <c r="C145" s="49">
        <f t="shared" si="98"/>
        <v>0</v>
      </c>
      <c r="D145" s="225"/>
      <c r="E145" s="442"/>
      <c r="F145" s="443">
        <f t="shared" ref="F145:F150" si="183">D145+E145</f>
        <v>0</v>
      </c>
      <c r="G145" s="225"/>
      <c r="H145" s="256"/>
      <c r="I145" s="116">
        <f t="shared" ref="I145:I150" si="184">G145+H145</f>
        <v>0</v>
      </c>
      <c r="J145" s="256"/>
      <c r="K145" s="51"/>
      <c r="L145" s="116">
        <f t="shared" ref="L145:L150" si="185">J145+K145</f>
        <v>0</v>
      </c>
      <c r="M145" s="316"/>
      <c r="N145" s="51"/>
      <c r="O145" s="116">
        <f t="shared" ref="O145:O150" si="186">M145+N145</f>
        <v>0</v>
      </c>
      <c r="P145" s="106"/>
    </row>
    <row r="146" spans="1:16" hidden="1" x14ac:dyDescent="0.25">
      <c r="A146" s="38">
        <v>2352</v>
      </c>
      <c r="B146" s="53" t="s">
        <v>127</v>
      </c>
      <c r="C146" s="54">
        <f t="shared" si="98"/>
        <v>0</v>
      </c>
      <c r="D146" s="226"/>
      <c r="E146" s="444"/>
      <c r="F146" s="401">
        <f t="shared" si="183"/>
        <v>0</v>
      </c>
      <c r="G146" s="226"/>
      <c r="H146" s="257"/>
      <c r="I146" s="110">
        <f t="shared" si="184"/>
        <v>0</v>
      </c>
      <c r="J146" s="257"/>
      <c r="K146" s="56"/>
      <c r="L146" s="110">
        <f t="shared" si="185"/>
        <v>0</v>
      </c>
      <c r="M146" s="317"/>
      <c r="N146" s="56"/>
      <c r="O146" s="110">
        <f t="shared" si="186"/>
        <v>0</v>
      </c>
      <c r="P146" s="107"/>
    </row>
    <row r="147" spans="1:16" ht="24" hidden="1" x14ac:dyDescent="0.25">
      <c r="A147" s="38">
        <v>2353</v>
      </c>
      <c r="B147" s="53" t="s">
        <v>128</v>
      </c>
      <c r="C147" s="54">
        <f t="shared" si="98"/>
        <v>0</v>
      </c>
      <c r="D147" s="226"/>
      <c r="E147" s="444"/>
      <c r="F147" s="401">
        <f t="shared" si="183"/>
        <v>0</v>
      </c>
      <c r="G147" s="226"/>
      <c r="H147" s="257"/>
      <c r="I147" s="110">
        <f t="shared" si="184"/>
        <v>0</v>
      </c>
      <c r="J147" s="257"/>
      <c r="K147" s="56"/>
      <c r="L147" s="110">
        <f t="shared" si="185"/>
        <v>0</v>
      </c>
      <c r="M147" s="317"/>
      <c r="N147" s="56"/>
      <c r="O147" s="110">
        <f t="shared" si="186"/>
        <v>0</v>
      </c>
      <c r="P147" s="107"/>
    </row>
    <row r="148" spans="1:16" ht="24" hidden="1" x14ac:dyDescent="0.25">
      <c r="A148" s="38">
        <v>2354</v>
      </c>
      <c r="B148" s="53" t="s">
        <v>129</v>
      </c>
      <c r="C148" s="54">
        <f t="shared" si="98"/>
        <v>0</v>
      </c>
      <c r="D148" s="226"/>
      <c r="E148" s="444"/>
      <c r="F148" s="401">
        <f t="shared" si="183"/>
        <v>0</v>
      </c>
      <c r="G148" s="226"/>
      <c r="H148" s="257"/>
      <c r="I148" s="110">
        <f t="shared" si="184"/>
        <v>0</v>
      </c>
      <c r="J148" s="257"/>
      <c r="K148" s="56"/>
      <c r="L148" s="110">
        <f t="shared" si="185"/>
        <v>0</v>
      </c>
      <c r="M148" s="317"/>
      <c r="N148" s="56"/>
      <c r="O148" s="110">
        <f t="shared" si="186"/>
        <v>0</v>
      </c>
      <c r="P148" s="107"/>
    </row>
    <row r="149" spans="1:16" ht="24" hidden="1" x14ac:dyDescent="0.25">
      <c r="A149" s="38">
        <v>2355</v>
      </c>
      <c r="B149" s="53" t="s">
        <v>130</v>
      </c>
      <c r="C149" s="54">
        <f t="shared" ref="C149:C212" si="187">F149+I149+L149+O149</f>
        <v>0</v>
      </c>
      <c r="D149" s="226"/>
      <c r="E149" s="444"/>
      <c r="F149" s="401">
        <f t="shared" si="183"/>
        <v>0</v>
      </c>
      <c r="G149" s="226"/>
      <c r="H149" s="257"/>
      <c r="I149" s="110">
        <f t="shared" si="184"/>
        <v>0</v>
      </c>
      <c r="J149" s="257"/>
      <c r="K149" s="56"/>
      <c r="L149" s="110">
        <f t="shared" si="185"/>
        <v>0</v>
      </c>
      <c r="M149" s="317"/>
      <c r="N149" s="56"/>
      <c r="O149" s="110">
        <f t="shared" si="186"/>
        <v>0</v>
      </c>
      <c r="P149" s="107"/>
    </row>
    <row r="150" spans="1:16" ht="24" hidden="1" x14ac:dyDescent="0.25">
      <c r="A150" s="38">
        <v>2359</v>
      </c>
      <c r="B150" s="53" t="s">
        <v>131</v>
      </c>
      <c r="C150" s="54">
        <f t="shared" si="187"/>
        <v>0</v>
      </c>
      <c r="D150" s="226"/>
      <c r="E150" s="444"/>
      <c r="F150" s="401">
        <f t="shared" si="183"/>
        <v>0</v>
      </c>
      <c r="G150" s="226"/>
      <c r="H150" s="257"/>
      <c r="I150" s="110">
        <f t="shared" si="184"/>
        <v>0</v>
      </c>
      <c r="J150" s="257"/>
      <c r="K150" s="56"/>
      <c r="L150" s="110">
        <f t="shared" si="185"/>
        <v>0</v>
      </c>
      <c r="M150" s="317"/>
      <c r="N150" s="56"/>
      <c r="O150" s="110">
        <f t="shared" si="186"/>
        <v>0</v>
      </c>
      <c r="P150" s="107"/>
    </row>
    <row r="151" spans="1:16" ht="24.75" hidden="1" customHeight="1" x14ac:dyDescent="0.25">
      <c r="A151" s="108">
        <v>2360</v>
      </c>
      <c r="B151" s="53" t="s">
        <v>132</v>
      </c>
      <c r="C151" s="54">
        <f t="shared" si="187"/>
        <v>0</v>
      </c>
      <c r="D151" s="227">
        <f>SUM(D152:D158)</f>
        <v>0</v>
      </c>
      <c r="E151" s="445">
        <f t="shared" ref="E151:F151" si="188">SUM(E152:E158)</f>
        <v>0</v>
      </c>
      <c r="F151" s="401">
        <f t="shared" si="188"/>
        <v>0</v>
      </c>
      <c r="G151" s="227">
        <f>SUM(G152:G158)</f>
        <v>0</v>
      </c>
      <c r="H151" s="117">
        <f t="shared" ref="H151:I151" si="189">SUM(H152:H158)</f>
        <v>0</v>
      </c>
      <c r="I151" s="110">
        <f t="shared" si="189"/>
        <v>0</v>
      </c>
      <c r="J151" s="117">
        <f>SUM(J152:J158)</f>
        <v>0</v>
      </c>
      <c r="K151" s="109">
        <f t="shared" ref="K151:L151" si="190">SUM(K152:K158)</f>
        <v>0</v>
      </c>
      <c r="L151" s="110">
        <f t="shared" si="190"/>
        <v>0</v>
      </c>
      <c r="M151" s="54">
        <f>SUM(M152:M158)</f>
        <v>0</v>
      </c>
      <c r="N151" s="109">
        <f t="shared" ref="N151:O151" si="191">SUM(N152:N158)</f>
        <v>0</v>
      </c>
      <c r="O151" s="110">
        <f t="shared" si="191"/>
        <v>0</v>
      </c>
      <c r="P151" s="107"/>
    </row>
    <row r="152" spans="1:16" hidden="1" x14ac:dyDescent="0.25">
      <c r="A152" s="37">
        <v>2361</v>
      </c>
      <c r="B152" s="53" t="s">
        <v>133</v>
      </c>
      <c r="C152" s="54">
        <f t="shared" si="187"/>
        <v>0</v>
      </c>
      <c r="D152" s="226"/>
      <c r="E152" s="444"/>
      <c r="F152" s="401">
        <f t="shared" ref="F152:F159" si="192">D152+E152</f>
        <v>0</v>
      </c>
      <c r="G152" s="226"/>
      <c r="H152" s="257"/>
      <c r="I152" s="110">
        <f t="shared" ref="I152:I159" si="193">G152+H152</f>
        <v>0</v>
      </c>
      <c r="J152" s="257"/>
      <c r="K152" s="56"/>
      <c r="L152" s="110">
        <f t="shared" ref="L152:L159" si="194">J152+K152</f>
        <v>0</v>
      </c>
      <c r="M152" s="317"/>
      <c r="N152" s="56"/>
      <c r="O152" s="110">
        <f t="shared" ref="O152:O159" si="195">M152+N152</f>
        <v>0</v>
      </c>
      <c r="P152" s="107"/>
    </row>
    <row r="153" spans="1:16" ht="24" hidden="1" x14ac:dyDescent="0.25">
      <c r="A153" s="37">
        <v>2362</v>
      </c>
      <c r="B153" s="53" t="s">
        <v>134</v>
      </c>
      <c r="C153" s="54">
        <f t="shared" si="187"/>
        <v>0</v>
      </c>
      <c r="D153" s="226"/>
      <c r="E153" s="444"/>
      <c r="F153" s="401">
        <f t="shared" si="192"/>
        <v>0</v>
      </c>
      <c r="G153" s="226"/>
      <c r="H153" s="257"/>
      <c r="I153" s="110">
        <f t="shared" si="193"/>
        <v>0</v>
      </c>
      <c r="J153" s="257"/>
      <c r="K153" s="56"/>
      <c r="L153" s="110">
        <f t="shared" si="194"/>
        <v>0</v>
      </c>
      <c r="M153" s="317"/>
      <c r="N153" s="56"/>
      <c r="O153" s="110">
        <f t="shared" si="195"/>
        <v>0</v>
      </c>
      <c r="P153" s="107"/>
    </row>
    <row r="154" spans="1:16" hidden="1" x14ac:dyDescent="0.25">
      <c r="A154" s="37">
        <v>2363</v>
      </c>
      <c r="B154" s="53" t="s">
        <v>135</v>
      </c>
      <c r="C154" s="54">
        <f t="shared" si="187"/>
        <v>0</v>
      </c>
      <c r="D154" s="226"/>
      <c r="E154" s="444"/>
      <c r="F154" s="401">
        <f t="shared" si="192"/>
        <v>0</v>
      </c>
      <c r="G154" s="226"/>
      <c r="H154" s="257"/>
      <c r="I154" s="110">
        <f t="shared" si="193"/>
        <v>0</v>
      </c>
      <c r="J154" s="257"/>
      <c r="K154" s="56"/>
      <c r="L154" s="110">
        <f t="shared" si="194"/>
        <v>0</v>
      </c>
      <c r="M154" s="317"/>
      <c r="N154" s="56"/>
      <c r="O154" s="110">
        <f t="shared" si="195"/>
        <v>0</v>
      </c>
      <c r="P154" s="107"/>
    </row>
    <row r="155" spans="1:16" hidden="1" x14ac:dyDescent="0.25">
      <c r="A155" s="37">
        <v>2364</v>
      </c>
      <c r="B155" s="53" t="s">
        <v>136</v>
      </c>
      <c r="C155" s="54">
        <f t="shared" si="187"/>
        <v>0</v>
      </c>
      <c r="D155" s="226"/>
      <c r="E155" s="444"/>
      <c r="F155" s="401">
        <f t="shared" si="192"/>
        <v>0</v>
      </c>
      <c r="G155" s="226"/>
      <c r="H155" s="257"/>
      <c r="I155" s="110">
        <f t="shared" si="193"/>
        <v>0</v>
      </c>
      <c r="J155" s="257"/>
      <c r="K155" s="56"/>
      <c r="L155" s="110">
        <f t="shared" si="194"/>
        <v>0</v>
      </c>
      <c r="M155" s="317"/>
      <c r="N155" s="56"/>
      <c r="O155" s="110">
        <f t="shared" si="195"/>
        <v>0</v>
      </c>
      <c r="P155" s="107"/>
    </row>
    <row r="156" spans="1:16" ht="12.75" hidden="1" customHeight="1" x14ac:dyDescent="0.25">
      <c r="A156" s="37">
        <v>2365</v>
      </c>
      <c r="B156" s="53" t="s">
        <v>137</v>
      </c>
      <c r="C156" s="54">
        <f t="shared" si="187"/>
        <v>0</v>
      </c>
      <c r="D156" s="226"/>
      <c r="E156" s="444"/>
      <c r="F156" s="401">
        <f t="shared" si="192"/>
        <v>0</v>
      </c>
      <c r="G156" s="226"/>
      <c r="H156" s="257"/>
      <c r="I156" s="110">
        <f t="shared" si="193"/>
        <v>0</v>
      </c>
      <c r="J156" s="257"/>
      <c r="K156" s="56"/>
      <c r="L156" s="110">
        <f t="shared" si="194"/>
        <v>0</v>
      </c>
      <c r="M156" s="317"/>
      <c r="N156" s="56"/>
      <c r="O156" s="110">
        <f t="shared" si="195"/>
        <v>0</v>
      </c>
      <c r="P156" s="107"/>
    </row>
    <row r="157" spans="1:16" ht="36" hidden="1" x14ac:dyDescent="0.25">
      <c r="A157" s="37">
        <v>2366</v>
      </c>
      <c r="B157" s="53" t="s">
        <v>138</v>
      </c>
      <c r="C157" s="54">
        <f t="shared" si="187"/>
        <v>0</v>
      </c>
      <c r="D157" s="226"/>
      <c r="E157" s="444"/>
      <c r="F157" s="401">
        <f t="shared" si="192"/>
        <v>0</v>
      </c>
      <c r="G157" s="226"/>
      <c r="H157" s="257"/>
      <c r="I157" s="110">
        <f t="shared" si="193"/>
        <v>0</v>
      </c>
      <c r="J157" s="257"/>
      <c r="K157" s="56"/>
      <c r="L157" s="110">
        <f t="shared" si="194"/>
        <v>0</v>
      </c>
      <c r="M157" s="317"/>
      <c r="N157" s="56"/>
      <c r="O157" s="110">
        <f t="shared" si="195"/>
        <v>0</v>
      </c>
      <c r="P157" s="107"/>
    </row>
    <row r="158" spans="1:16" ht="48" hidden="1" x14ac:dyDescent="0.25">
      <c r="A158" s="37">
        <v>2369</v>
      </c>
      <c r="B158" s="53" t="s">
        <v>139</v>
      </c>
      <c r="C158" s="54">
        <f t="shared" si="187"/>
        <v>0</v>
      </c>
      <c r="D158" s="226"/>
      <c r="E158" s="444"/>
      <c r="F158" s="401">
        <f t="shared" si="192"/>
        <v>0</v>
      </c>
      <c r="G158" s="226"/>
      <c r="H158" s="257"/>
      <c r="I158" s="110">
        <f t="shared" si="193"/>
        <v>0</v>
      </c>
      <c r="J158" s="257"/>
      <c r="K158" s="56"/>
      <c r="L158" s="110">
        <f t="shared" si="194"/>
        <v>0</v>
      </c>
      <c r="M158" s="317"/>
      <c r="N158" s="56"/>
      <c r="O158" s="110">
        <f t="shared" si="195"/>
        <v>0</v>
      </c>
      <c r="P158" s="107"/>
    </row>
    <row r="159" spans="1:16" hidden="1" x14ac:dyDescent="0.25">
      <c r="A159" s="103">
        <v>2370</v>
      </c>
      <c r="B159" s="74" t="s">
        <v>140</v>
      </c>
      <c r="C159" s="80">
        <f t="shared" si="187"/>
        <v>0</v>
      </c>
      <c r="D159" s="228"/>
      <c r="E159" s="446"/>
      <c r="F159" s="441">
        <f t="shared" si="192"/>
        <v>0</v>
      </c>
      <c r="G159" s="228"/>
      <c r="H159" s="258"/>
      <c r="I159" s="105">
        <f t="shared" si="193"/>
        <v>0</v>
      </c>
      <c r="J159" s="258"/>
      <c r="K159" s="111"/>
      <c r="L159" s="105">
        <f t="shared" si="194"/>
        <v>0</v>
      </c>
      <c r="M159" s="318"/>
      <c r="N159" s="111"/>
      <c r="O159" s="105">
        <f t="shared" si="195"/>
        <v>0</v>
      </c>
      <c r="P159" s="112"/>
    </row>
    <row r="160" spans="1:16" hidden="1" x14ac:dyDescent="0.25">
      <c r="A160" s="103">
        <v>2380</v>
      </c>
      <c r="B160" s="74" t="s">
        <v>141</v>
      </c>
      <c r="C160" s="80">
        <f t="shared" si="187"/>
        <v>0</v>
      </c>
      <c r="D160" s="128">
        <f>SUM(D161:D162)</f>
        <v>0</v>
      </c>
      <c r="E160" s="440">
        <f t="shared" ref="E160:F160" si="196">SUM(E161:E162)</f>
        <v>0</v>
      </c>
      <c r="F160" s="441">
        <f t="shared" si="196"/>
        <v>0</v>
      </c>
      <c r="G160" s="128">
        <f>SUM(G161:G162)</f>
        <v>0</v>
      </c>
      <c r="H160" s="203">
        <f t="shared" ref="H160:I160" si="197">SUM(H161:H162)</f>
        <v>0</v>
      </c>
      <c r="I160" s="105">
        <f t="shared" si="197"/>
        <v>0</v>
      </c>
      <c r="J160" s="203">
        <f>SUM(J161:J162)</f>
        <v>0</v>
      </c>
      <c r="K160" s="104">
        <f t="shared" ref="K160:L160" si="198">SUM(K161:K162)</f>
        <v>0</v>
      </c>
      <c r="L160" s="105">
        <f t="shared" si="198"/>
        <v>0</v>
      </c>
      <c r="M160" s="80">
        <f>SUM(M161:M162)</f>
        <v>0</v>
      </c>
      <c r="N160" s="104">
        <f t="shared" ref="N160:O160" si="199">SUM(N161:N162)</f>
        <v>0</v>
      </c>
      <c r="O160" s="105">
        <f t="shared" si="199"/>
        <v>0</v>
      </c>
      <c r="P160" s="112"/>
    </row>
    <row r="161" spans="1:16" hidden="1" x14ac:dyDescent="0.25">
      <c r="A161" s="32">
        <v>2381</v>
      </c>
      <c r="B161" s="48" t="s">
        <v>142</v>
      </c>
      <c r="C161" s="49">
        <f t="shared" si="187"/>
        <v>0</v>
      </c>
      <c r="D161" s="225"/>
      <c r="E161" s="442"/>
      <c r="F161" s="443">
        <f t="shared" ref="F161:F164" si="200">D161+E161</f>
        <v>0</v>
      </c>
      <c r="G161" s="225"/>
      <c r="H161" s="256"/>
      <c r="I161" s="116">
        <f t="shared" ref="I161:I164" si="201">G161+H161</f>
        <v>0</v>
      </c>
      <c r="J161" s="256"/>
      <c r="K161" s="51"/>
      <c r="L161" s="116">
        <f t="shared" ref="L161:L164" si="202">J161+K161</f>
        <v>0</v>
      </c>
      <c r="M161" s="316"/>
      <c r="N161" s="51"/>
      <c r="O161" s="116">
        <f t="shared" ref="O161:O164" si="203">M161+N161</f>
        <v>0</v>
      </c>
      <c r="P161" s="106"/>
    </row>
    <row r="162" spans="1:16" ht="24" hidden="1" x14ac:dyDescent="0.25">
      <c r="A162" s="37">
        <v>2389</v>
      </c>
      <c r="B162" s="53" t="s">
        <v>143</v>
      </c>
      <c r="C162" s="54">
        <f t="shared" si="187"/>
        <v>0</v>
      </c>
      <c r="D162" s="226"/>
      <c r="E162" s="444"/>
      <c r="F162" s="401">
        <f t="shared" si="200"/>
        <v>0</v>
      </c>
      <c r="G162" s="226"/>
      <c r="H162" s="257"/>
      <c r="I162" s="110">
        <f t="shared" si="201"/>
        <v>0</v>
      </c>
      <c r="J162" s="257"/>
      <c r="K162" s="56"/>
      <c r="L162" s="110">
        <f t="shared" si="202"/>
        <v>0</v>
      </c>
      <c r="M162" s="317"/>
      <c r="N162" s="56"/>
      <c r="O162" s="110">
        <f t="shared" si="203"/>
        <v>0</v>
      </c>
      <c r="P162" s="107"/>
    </row>
    <row r="163" spans="1:16" hidden="1" x14ac:dyDescent="0.25">
      <c r="A163" s="103">
        <v>2390</v>
      </c>
      <c r="B163" s="74" t="s">
        <v>144</v>
      </c>
      <c r="C163" s="80">
        <f t="shared" si="187"/>
        <v>0</v>
      </c>
      <c r="D163" s="228"/>
      <c r="E163" s="446"/>
      <c r="F163" s="441">
        <f t="shared" si="200"/>
        <v>0</v>
      </c>
      <c r="G163" s="228"/>
      <c r="H163" s="258"/>
      <c r="I163" s="105">
        <f t="shared" si="201"/>
        <v>0</v>
      </c>
      <c r="J163" s="258"/>
      <c r="K163" s="111"/>
      <c r="L163" s="105">
        <f t="shared" si="202"/>
        <v>0</v>
      </c>
      <c r="M163" s="318"/>
      <c r="N163" s="111"/>
      <c r="O163" s="105">
        <f t="shared" si="203"/>
        <v>0</v>
      </c>
      <c r="P163" s="112"/>
    </row>
    <row r="164" spans="1:16" hidden="1" x14ac:dyDescent="0.25">
      <c r="A164" s="41">
        <v>2400</v>
      </c>
      <c r="B164" s="101" t="s">
        <v>145</v>
      </c>
      <c r="C164" s="42">
        <f t="shared" si="187"/>
        <v>0</v>
      </c>
      <c r="D164" s="230"/>
      <c r="E164" s="448"/>
      <c r="F164" s="406">
        <f t="shared" si="200"/>
        <v>0</v>
      </c>
      <c r="G164" s="230"/>
      <c r="H164" s="260"/>
      <c r="I164" s="113">
        <f t="shared" si="201"/>
        <v>0</v>
      </c>
      <c r="J164" s="260"/>
      <c r="K164" s="118"/>
      <c r="L164" s="113">
        <f t="shared" si="202"/>
        <v>0</v>
      </c>
      <c r="M164" s="319"/>
      <c r="N164" s="118"/>
      <c r="O164" s="113">
        <f t="shared" si="203"/>
        <v>0</v>
      </c>
      <c r="P164" s="119"/>
    </row>
    <row r="165" spans="1:16" ht="24" hidden="1" x14ac:dyDescent="0.25">
      <c r="A165" s="41">
        <v>2500</v>
      </c>
      <c r="B165" s="101" t="s">
        <v>146</v>
      </c>
      <c r="C165" s="42">
        <f t="shared" si="187"/>
        <v>0</v>
      </c>
      <c r="D165" s="224">
        <f>SUM(D166,D171)</f>
        <v>0</v>
      </c>
      <c r="E165" s="439">
        <f t="shared" ref="E165:O165" si="204">SUM(E166,E171)</f>
        <v>0</v>
      </c>
      <c r="F165" s="406">
        <f t="shared" si="204"/>
        <v>0</v>
      </c>
      <c r="G165" s="224">
        <f t="shared" si="204"/>
        <v>0</v>
      </c>
      <c r="H165" s="102">
        <f t="shared" si="204"/>
        <v>0</v>
      </c>
      <c r="I165" s="113">
        <f t="shared" si="204"/>
        <v>0</v>
      </c>
      <c r="J165" s="102">
        <f t="shared" si="204"/>
        <v>0</v>
      </c>
      <c r="K165" s="46">
        <f t="shared" si="204"/>
        <v>0</v>
      </c>
      <c r="L165" s="113">
        <f t="shared" si="204"/>
        <v>0</v>
      </c>
      <c r="M165" s="126">
        <f t="shared" si="204"/>
        <v>0</v>
      </c>
      <c r="N165" s="127">
        <f t="shared" si="204"/>
        <v>0</v>
      </c>
      <c r="O165" s="287">
        <f t="shared" si="204"/>
        <v>0</v>
      </c>
      <c r="P165" s="340"/>
    </row>
    <row r="166" spans="1:16" ht="16.5" hidden="1" customHeight="1" x14ac:dyDescent="0.25">
      <c r="A166" s="565">
        <v>2510</v>
      </c>
      <c r="B166" s="48" t="s">
        <v>147</v>
      </c>
      <c r="C166" s="49">
        <f t="shared" si="187"/>
        <v>0</v>
      </c>
      <c r="D166" s="229">
        <f>SUM(D167:D170)</f>
        <v>0</v>
      </c>
      <c r="E166" s="447">
        <f t="shared" ref="E166:O166" si="205">SUM(E167:E170)</f>
        <v>0</v>
      </c>
      <c r="F166" s="443">
        <f t="shared" si="205"/>
        <v>0</v>
      </c>
      <c r="G166" s="229">
        <f t="shared" si="205"/>
        <v>0</v>
      </c>
      <c r="H166" s="259">
        <f t="shared" si="205"/>
        <v>0</v>
      </c>
      <c r="I166" s="116">
        <f t="shared" si="205"/>
        <v>0</v>
      </c>
      <c r="J166" s="259">
        <f t="shared" si="205"/>
        <v>0</v>
      </c>
      <c r="K166" s="115">
        <f t="shared" si="205"/>
        <v>0</v>
      </c>
      <c r="L166" s="116">
        <f t="shared" si="205"/>
        <v>0</v>
      </c>
      <c r="M166" s="60">
        <f t="shared" si="205"/>
        <v>0</v>
      </c>
      <c r="N166" s="297">
        <f t="shared" si="205"/>
        <v>0</v>
      </c>
      <c r="O166" s="302">
        <f t="shared" si="205"/>
        <v>0</v>
      </c>
      <c r="P166" s="151"/>
    </row>
    <row r="167" spans="1:16" ht="24" hidden="1" x14ac:dyDescent="0.25">
      <c r="A167" s="38">
        <v>2512</v>
      </c>
      <c r="B167" s="53" t="s">
        <v>148</v>
      </c>
      <c r="C167" s="54">
        <f t="shared" si="187"/>
        <v>0</v>
      </c>
      <c r="D167" s="226"/>
      <c r="E167" s="444"/>
      <c r="F167" s="401">
        <f t="shared" ref="F167:F172" si="206">D167+E167</f>
        <v>0</v>
      </c>
      <c r="G167" s="226"/>
      <c r="H167" s="257"/>
      <c r="I167" s="110">
        <f t="shared" ref="I167:I172" si="207">G167+H167</f>
        <v>0</v>
      </c>
      <c r="J167" s="257"/>
      <c r="K167" s="56"/>
      <c r="L167" s="110">
        <f t="shared" ref="L167:L172" si="208">J167+K167</f>
        <v>0</v>
      </c>
      <c r="M167" s="317"/>
      <c r="N167" s="56"/>
      <c r="O167" s="110">
        <f t="shared" ref="O167:O172" si="209">M167+N167</f>
        <v>0</v>
      </c>
      <c r="P167" s="107"/>
    </row>
    <row r="168" spans="1:16" ht="36" hidden="1" x14ac:dyDescent="0.25">
      <c r="A168" s="38">
        <v>2513</v>
      </c>
      <c r="B168" s="53" t="s">
        <v>149</v>
      </c>
      <c r="C168" s="54">
        <f t="shared" si="187"/>
        <v>0</v>
      </c>
      <c r="D168" s="226"/>
      <c r="E168" s="444"/>
      <c r="F168" s="401">
        <f t="shared" si="206"/>
        <v>0</v>
      </c>
      <c r="G168" s="226"/>
      <c r="H168" s="257"/>
      <c r="I168" s="110">
        <f t="shared" si="207"/>
        <v>0</v>
      </c>
      <c r="J168" s="257"/>
      <c r="K168" s="56"/>
      <c r="L168" s="110">
        <f t="shared" si="208"/>
        <v>0</v>
      </c>
      <c r="M168" s="317"/>
      <c r="N168" s="56"/>
      <c r="O168" s="110">
        <f t="shared" si="209"/>
        <v>0</v>
      </c>
      <c r="P168" s="107"/>
    </row>
    <row r="169" spans="1:16" ht="24" hidden="1" x14ac:dyDescent="0.25">
      <c r="A169" s="38">
        <v>2515</v>
      </c>
      <c r="B169" s="53" t="s">
        <v>150</v>
      </c>
      <c r="C169" s="54">
        <f t="shared" si="187"/>
        <v>0</v>
      </c>
      <c r="D169" s="226"/>
      <c r="E169" s="444"/>
      <c r="F169" s="401">
        <f t="shared" si="206"/>
        <v>0</v>
      </c>
      <c r="G169" s="226"/>
      <c r="H169" s="257"/>
      <c r="I169" s="110">
        <f t="shared" si="207"/>
        <v>0</v>
      </c>
      <c r="J169" s="257"/>
      <c r="K169" s="56"/>
      <c r="L169" s="110">
        <f t="shared" si="208"/>
        <v>0</v>
      </c>
      <c r="M169" s="317"/>
      <c r="N169" s="56"/>
      <c r="O169" s="110">
        <f t="shared" si="209"/>
        <v>0</v>
      </c>
      <c r="P169" s="107"/>
    </row>
    <row r="170" spans="1:16" ht="24" hidden="1" x14ac:dyDescent="0.25">
      <c r="A170" s="38">
        <v>2519</v>
      </c>
      <c r="B170" s="53" t="s">
        <v>151</v>
      </c>
      <c r="C170" s="54">
        <f t="shared" si="187"/>
        <v>0</v>
      </c>
      <c r="D170" s="226"/>
      <c r="E170" s="444"/>
      <c r="F170" s="401">
        <f t="shared" si="206"/>
        <v>0</v>
      </c>
      <c r="G170" s="226"/>
      <c r="H170" s="257"/>
      <c r="I170" s="110">
        <f t="shared" si="207"/>
        <v>0</v>
      </c>
      <c r="J170" s="257"/>
      <c r="K170" s="56"/>
      <c r="L170" s="110">
        <f t="shared" si="208"/>
        <v>0</v>
      </c>
      <c r="M170" s="317"/>
      <c r="N170" s="56"/>
      <c r="O170" s="110">
        <f t="shared" si="209"/>
        <v>0</v>
      </c>
      <c r="P170" s="107"/>
    </row>
    <row r="171" spans="1:16" ht="24" hidden="1" x14ac:dyDescent="0.25">
      <c r="A171" s="108">
        <v>2520</v>
      </c>
      <c r="B171" s="53" t="s">
        <v>152</v>
      </c>
      <c r="C171" s="54">
        <f t="shared" si="187"/>
        <v>0</v>
      </c>
      <c r="D171" s="226"/>
      <c r="E171" s="444"/>
      <c r="F171" s="401">
        <f t="shared" si="206"/>
        <v>0</v>
      </c>
      <c r="G171" s="226"/>
      <c r="H171" s="257"/>
      <c r="I171" s="110">
        <f t="shared" si="207"/>
        <v>0</v>
      </c>
      <c r="J171" s="257"/>
      <c r="K171" s="56"/>
      <c r="L171" s="110">
        <f t="shared" si="208"/>
        <v>0</v>
      </c>
      <c r="M171" s="317"/>
      <c r="N171" s="56"/>
      <c r="O171" s="110">
        <f t="shared" si="209"/>
        <v>0</v>
      </c>
      <c r="P171" s="107"/>
    </row>
    <row r="172" spans="1:16" s="120" customFormat="1" ht="36" hidden="1" customHeight="1" x14ac:dyDescent="0.25">
      <c r="A172" s="17">
        <v>2800</v>
      </c>
      <c r="B172" s="48" t="s">
        <v>153</v>
      </c>
      <c r="C172" s="49">
        <f t="shared" si="187"/>
        <v>0</v>
      </c>
      <c r="D172" s="210"/>
      <c r="E172" s="398"/>
      <c r="F172" s="399">
        <f t="shared" si="206"/>
        <v>0</v>
      </c>
      <c r="G172" s="210"/>
      <c r="H172" s="244"/>
      <c r="I172" s="348">
        <f t="shared" si="207"/>
        <v>0</v>
      </c>
      <c r="J172" s="244"/>
      <c r="K172" s="35"/>
      <c r="L172" s="348">
        <f t="shared" si="208"/>
        <v>0</v>
      </c>
      <c r="M172" s="308"/>
      <c r="N172" s="35"/>
      <c r="O172" s="348">
        <f t="shared" si="209"/>
        <v>0</v>
      </c>
      <c r="P172" s="36"/>
    </row>
    <row r="173" spans="1:16" hidden="1" x14ac:dyDescent="0.25">
      <c r="A173" s="97">
        <v>3000</v>
      </c>
      <c r="B173" s="97" t="s">
        <v>154</v>
      </c>
      <c r="C173" s="98">
        <f t="shared" si="187"/>
        <v>0</v>
      </c>
      <c r="D173" s="223">
        <f>SUM(D174,D184)</f>
        <v>0</v>
      </c>
      <c r="E173" s="437">
        <f t="shared" ref="E173:F173" si="210">SUM(E174,E184)</f>
        <v>0</v>
      </c>
      <c r="F173" s="438">
        <f t="shared" si="210"/>
        <v>0</v>
      </c>
      <c r="G173" s="223">
        <f>SUM(G174,G184)</f>
        <v>0</v>
      </c>
      <c r="H173" s="255">
        <f t="shared" ref="H173:I173" si="211">SUM(H174,H184)</f>
        <v>0</v>
      </c>
      <c r="I173" s="100">
        <f t="shared" si="211"/>
        <v>0</v>
      </c>
      <c r="J173" s="255">
        <f>SUM(J174,J184)</f>
        <v>0</v>
      </c>
      <c r="K173" s="99">
        <f t="shared" ref="K173:L173" si="212">SUM(K174,K184)</f>
        <v>0</v>
      </c>
      <c r="L173" s="100">
        <f t="shared" si="212"/>
        <v>0</v>
      </c>
      <c r="M173" s="98">
        <f>SUM(M174,M184)</f>
        <v>0</v>
      </c>
      <c r="N173" s="99">
        <f t="shared" ref="N173:O173" si="213">SUM(N174,N184)</f>
        <v>0</v>
      </c>
      <c r="O173" s="100">
        <f t="shared" si="213"/>
        <v>0</v>
      </c>
      <c r="P173" s="339"/>
    </row>
    <row r="174" spans="1:16" ht="24" hidden="1" x14ac:dyDescent="0.25">
      <c r="A174" s="41">
        <v>3200</v>
      </c>
      <c r="B174" s="121" t="s">
        <v>155</v>
      </c>
      <c r="C174" s="42">
        <f t="shared" si="187"/>
        <v>0</v>
      </c>
      <c r="D174" s="224">
        <f>SUM(D175,D179)</f>
        <v>0</v>
      </c>
      <c r="E174" s="439">
        <f t="shared" ref="E174:O174" si="214">SUM(E175,E179)</f>
        <v>0</v>
      </c>
      <c r="F174" s="406">
        <f t="shared" si="214"/>
        <v>0</v>
      </c>
      <c r="G174" s="224">
        <f t="shared" si="214"/>
        <v>0</v>
      </c>
      <c r="H174" s="102">
        <f t="shared" si="214"/>
        <v>0</v>
      </c>
      <c r="I174" s="113">
        <f t="shared" si="214"/>
        <v>0</v>
      </c>
      <c r="J174" s="102">
        <f t="shared" si="214"/>
        <v>0</v>
      </c>
      <c r="K174" s="46">
        <f t="shared" si="214"/>
        <v>0</v>
      </c>
      <c r="L174" s="113">
        <f t="shared" si="214"/>
        <v>0</v>
      </c>
      <c r="M174" s="126">
        <f t="shared" si="214"/>
        <v>0</v>
      </c>
      <c r="N174" s="127">
        <f t="shared" si="214"/>
        <v>0</v>
      </c>
      <c r="O174" s="287">
        <f t="shared" si="214"/>
        <v>0</v>
      </c>
      <c r="P174" s="340"/>
    </row>
    <row r="175" spans="1:16" ht="36" hidden="1" x14ac:dyDescent="0.25">
      <c r="A175" s="565">
        <v>3260</v>
      </c>
      <c r="B175" s="48" t="s">
        <v>156</v>
      </c>
      <c r="C175" s="49">
        <f t="shared" si="187"/>
        <v>0</v>
      </c>
      <c r="D175" s="229">
        <f>SUM(D176:D178)</f>
        <v>0</v>
      </c>
      <c r="E175" s="447">
        <f t="shared" ref="E175:F175" si="215">SUM(E176:E178)</f>
        <v>0</v>
      </c>
      <c r="F175" s="443">
        <f t="shared" si="215"/>
        <v>0</v>
      </c>
      <c r="G175" s="229">
        <f>SUM(G176:G178)</f>
        <v>0</v>
      </c>
      <c r="H175" s="259">
        <f t="shared" ref="H175:I175" si="216">SUM(H176:H178)</f>
        <v>0</v>
      </c>
      <c r="I175" s="116">
        <f t="shared" si="216"/>
        <v>0</v>
      </c>
      <c r="J175" s="259">
        <f>SUM(J176:J178)</f>
        <v>0</v>
      </c>
      <c r="K175" s="115">
        <f t="shared" ref="K175:L175" si="217">SUM(K176:K178)</f>
        <v>0</v>
      </c>
      <c r="L175" s="116">
        <f t="shared" si="217"/>
        <v>0</v>
      </c>
      <c r="M175" s="49">
        <f>SUM(M176:M178)</f>
        <v>0</v>
      </c>
      <c r="N175" s="115">
        <f t="shared" ref="N175:O175" si="218">SUM(N176:N178)</f>
        <v>0</v>
      </c>
      <c r="O175" s="116">
        <f t="shared" si="218"/>
        <v>0</v>
      </c>
      <c r="P175" s="106"/>
    </row>
    <row r="176" spans="1:16" ht="24" hidden="1" x14ac:dyDescent="0.25">
      <c r="A176" s="38">
        <v>3261</v>
      </c>
      <c r="B176" s="53" t="s">
        <v>157</v>
      </c>
      <c r="C176" s="54">
        <f t="shared" si="187"/>
        <v>0</v>
      </c>
      <c r="D176" s="226"/>
      <c r="E176" s="444"/>
      <c r="F176" s="401">
        <f t="shared" ref="F176:F178" si="219">D176+E176</f>
        <v>0</v>
      </c>
      <c r="G176" s="226"/>
      <c r="H176" s="257"/>
      <c r="I176" s="110">
        <f t="shared" ref="I176:I178" si="220">G176+H176</f>
        <v>0</v>
      </c>
      <c r="J176" s="257"/>
      <c r="K176" s="56"/>
      <c r="L176" s="110">
        <f t="shared" ref="L176:L178" si="221">J176+K176</f>
        <v>0</v>
      </c>
      <c r="M176" s="317"/>
      <c r="N176" s="56"/>
      <c r="O176" s="110">
        <f t="shared" ref="O176:O178" si="222">M176+N176</f>
        <v>0</v>
      </c>
      <c r="P176" s="107"/>
    </row>
    <row r="177" spans="1:16" ht="36" hidden="1" x14ac:dyDescent="0.25">
      <c r="A177" s="38">
        <v>3262</v>
      </c>
      <c r="B177" s="53" t="s">
        <v>158</v>
      </c>
      <c r="C177" s="54">
        <f t="shared" si="187"/>
        <v>0</v>
      </c>
      <c r="D177" s="226"/>
      <c r="E177" s="444"/>
      <c r="F177" s="401">
        <f t="shared" si="219"/>
        <v>0</v>
      </c>
      <c r="G177" s="226"/>
      <c r="H177" s="257"/>
      <c r="I177" s="110">
        <f t="shared" si="220"/>
        <v>0</v>
      </c>
      <c r="J177" s="257"/>
      <c r="K177" s="56"/>
      <c r="L177" s="110">
        <f t="shared" si="221"/>
        <v>0</v>
      </c>
      <c r="M177" s="317"/>
      <c r="N177" s="56"/>
      <c r="O177" s="110">
        <f t="shared" si="222"/>
        <v>0</v>
      </c>
      <c r="P177" s="107"/>
    </row>
    <row r="178" spans="1:16" ht="24" hidden="1" x14ac:dyDescent="0.25">
      <c r="A178" s="38">
        <v>3263</v>
      </c>
      <c r="B178" s="53" t="s">
        <v>159</v>
      </c>
      <c r="C178" s="54">
        <f t="shared" si="187"/>
        <v>0</v>
      </c>
      <c r="D178" s="226"/>
      <c r="E178" s="444"/>
      <c r="F178" s="401">
        <f t="shared" si="219"/>
        <v>0</v>
      </c>
      <c r="G178" s="226"/>
      <c r="H178" s="257"/>
      <c r="I178" s="110">
        <f t="shared" si="220"/>
        <v>0</v>
      </c>
      <c r="J178" s="257"/>
      <c r="K178" s="56"/>
      <c r="L178" s="110">
        <f t="shared" si="221"/>
        <v>0</v>
      </c>
      <c r="M178" s="317"/>
      <c r="N178" s="56"/>
      <c r="O178" s="110">
        <f t="shared" si="222"/>
        <v>0</v>
      </c>
      <c r="P178" s="107"/>
    </row>
    <row r="179" spans="1:16" ht="84" hidden="1" x14ac:dyDescent="0.25">
      <c r="A179" s="565">
        <v>3290</v>
      </c>
      <c r="B179" s="48" t="s">
        <v>286</v>
      </c>
      <c r="C179" s="123">
        <f t="shared" si="187"/>
        <v>0</v>
      </c>
      <c r="D179" s="229">
        <f>SUM(D180:D183)</f>
        <v>0</v>
      </c>
      <c r="E179" s="447">
        <f t="shared" ref="E179:O179" si="223">SUM(E180:E183)</f>
        <v>0</v>
      </c>
      <c r="F179" s="443">
        <f t="shared" si="223"/>
        <v>0</v>
      </c>
      <c r="G179" s="229">
        <f t="shared" si="223"/>
        <v>0</v>
      </c>
      <c r="H179" s="259">
        <f t="shared" si="223"/>
        <v>0</v>
      </c>
      <c r="I179" s="116">
        <f t="shared" si="223"/>
        <v>0</v>
      </c>
      <c r="J179" s="259">
        <f t="shared" si="223"/>
        <v>0</v>
      </c>
      <c r="K179" s="115">
        <f t="shared" si="223"/>
        <v>0</v>
      </c>
      <c r="L179" s="116">
        <f t="shared" si="223"/>
        <v>0</v>
      </c>
      <c r="M179" s="123">
        <f t="shared" si="223"/>
        <v>0</v>
      </c>
      <c r="N179" s="298">
        <f t="shared" si="223"/>
        <v>0</v>
      </c>
      <c r="O179" s="303">
        <f t="shared" si="223"/>
        <v>0</v>
      </c>
      <c r="P179" s="154"/>
    </row>
    <row r="180" spans="1:16" ht="72" hidden="1" x14ac:dyDescent="0.25">
      <c r="A180" s="38">
        <v>3291</v>
      </c>
      <c r="B180" s="53" t="s">
        <v>160</v>
      </c>
      <c r="C180" s="54">
        <f t="shared" si="187"/>
        <v>0</v>
      </c>
      <c r="D180" s="226"/>
      <c r="E180" s="444"/>
      <c r="F180" s="401">
        <f t="shared" ref="F180:F183" si="224">D180+E180</f>
        <v>0</v>
      </c>
      <c r="G180" s="226"/>
      <c r="H180" s="257"/>
      <c r="I180" s="110">
        <f t="shared" ref="I180:I183" si="225">G180+H180</f>
        <v>0</v>
      </c>
      <c r="J180" s="257"/>
      <c r="K180" s="56"/>
      <c r="L180" s="110">
        <f t="shared" ref="L180:L183" si="226">J180+K180</f>
        <v>0</v>
      </c>
      <c r="M180" s="317"/>
      <c r="N180" s="56"/>
      <c r="O180" s="110">
        <f t="shared" ref="O180:O183" si="227">M180+N180</f>
        <v>0</v>
      </c>
      <c r="P180" s="107"/>
    </row>
    <row r="181" spans="1:16" ht="72" hidden="1" x14ac:dyDescent="0.25">
      <c r="A181" s="38">
        <v>3292</v>
      </c>
      <c r="B181" s="53" t="s">
        <v>161</v>
      </c>
      <c r="C181" s="54">
        <f t="shared" si="187"/>
        <v>0</v>
      </c>
      <c r="D181" s="226"/>
      <c r="E181" s="444"/>
      <c r="F181" s="401">
        <f t="shared" si="224"/>
        <v>0</v>
      </c>
      <c r="G181" s="226"/>
      <c r="H181" s="257"/>
      <c r="I181" s="110">
        <f t="shared" si="225"/>
        <v>0</v>
      </c>
      <c r="J181" s="257"/>
      <c r="K181" s="56"/>
      <c r="L181" s="110">
        <f t="shared" si="226"/>
        <v>0</v>
      </c>
      <c r="M181" s="317"/>
      <c r="N181" s="56"/>
      <c r="O181" s="110">
        <f t="shared" si="227"/>
        <v>0</v>
      </c>
      <c r="P181" s="107"/>
    </row>
    <row r="182" spans="1:16" ht="72" hidden="1" x14ac:dyDescent="0.25">
      <c r="A182" s="38">
        <v>3293</v>
      </c>
      <c r="B182" s="53" t="s">
        <v>162</v>
      </c>
      <c r="C182" s="54">
        <f t="shared" si="187"/>
        <v>0</v>
      </c>
      <c r="D182" s="226"/>
      <c r="E182" s="444"/>
      <c r="F182" s="401">
        <f t="shared" si="224"/>
        <v>0</v>
      </c>
      <c r="G182" s="226"/>
      <c r="H182" s="257"/>
      <c r="I182" s="110">
        <f t="shared" si="225"/>
        <v>0</v>
      </c>
      <c r="J182" s="257"/>
      <c r="K182" s="56"/>
      <c r="L182" s="110">
        <f t="shared" si="226"/>
        <v>0</v>
      </c>
      <c r="M182" s="317"/>
      <c r="N182" s="56"/>
      <c r="O182" s="110">
        <f t="shared" si="227"/>
        <v>0</v>
      </c>
      <c r="P182" s="107"/>
    </row>
    <row r="183" spans="1:16" ht="60" hidden="1" x14ac:dyDescent="0.25">
      <c r="A183" s="124">
        <v>3294</v>
      </c>
      <c r="B183" s="53" t="s">
        <v>163</v>
      </c>
      <c r="C183" s="123">
        <f t="shared" si="187"/>
        <v>0</v>
      </c>
      <c r="D183" s="231"/>
      <c r="E183" s="449"/>
      <c r="F183" s="450">
        <f t="shared" si="224"/>
        <v>0</v>
      </c>
      <c r="G183" s="231"/>
      <c r="H183" s="261"/>
      <c r="I183" s="303">
        <f t="shared" si="225"/>
        <v>0</v>
      </c>
      <c r="J183" s="261"/>
      <c r="K183" s="125"/>
      <c r="L183" s="303">
        <f t="shared" si="226"/>
        <v>0</v>
      </c>
      <c r="M183" s="320"/>
      <c r="N183" s="125"/>
      <c r="O183" s="303">
        <f t="shared" si="227"/>
        <v>0</v>
      </c>
      <c r="P183" s="154"/>
    </row>
    <row r="184" spans="1:16" ht="48" hidden="1" x14ac:dyDescent="0.25">
      <c r="A184" s="65">
        <v>3300</v>
      </c>
      <c r="B184" s="121" t="s">
        <v>164</v>
      </c>
      <c r="C184" s="126">
        <f t="shared" si="187"/>
        <v>0</v>
      </c>
      <c r="D184" s="232">
        <f>SUM(D185:D186)</f>
        <v>0</v>
      </c>
      <c r="E184" s="451">
        <f t="shared" ref="E184:O184" si="228">SUM(E185:E186)</f>
        <v>0</v>
      </c>
      <c r="F184" s="452">
        <f t="shared" si="228"/>
        <v>0</v>
      </c>
      <c r="G184" s="232">
        <f t="shared" si="228"/>
        <v>0</v>
      </c>
      <c r="H184" s="262">
        <f t="shared" si="228"/>
        <v>0</v>
      </c>
      <c r="I184" s="287">
        <f t="shared" si="228"/>
        <v>0</v>
      </c>
      <c r="J184" s="262">
        <f t="shared" si="228"/>
        <v>0</v>
      </c>
      <c r="K184" s="127">
        <f t="shared" si="228"/>
        <v>0</v>
      </c>
      <c r="L184" s="287">
        <f t="shared" si="228"/>
        <v>0</v>
      </c>
      <c r="M184" s="126">
        <f t="shared" si="228"/>
        <v>0</v>
      </c>
      <c r="N184" s="127">
        <f t="shared" si="228"/>
        <v>0</v>
      </c>
      <c r="O184" s="287">
        <f t="shared" si="228"/>
        <v>0</v>
      </c>
      <c r="P184" s="340"/>
    </row>
    <row r="185" spans="1:16" ht="48" hidden="1" x14ac:dyDescent="0.25">
      <c r="A185" s="73">
        <v>3310</v>
      </c>
      <c r="B185" s="74" t="s">
        <v>165</v>
      </c>
      <c r="C185" s="80">
        <f t="shared" si="187"/>
        <v>0</v>
      </c>
      <c r="D185" s="228"/>
      <c r="E185" s="446"/>
      <c r="F185" s="441">
        <f t="shared" ref="F185:F186" si="229">D185+E185</f>
        <v>0</v>
      </c>
      <c r="G185" s="228"/>
      <c r="H185" s="258"/>
      <c r="I185" s="105">
        <f t="shared" ref="I185:I186" si="230">G185+H185</f>
        <v>0</v>
      </c>
      <c r="J185" s="258"/>
      <c r="K185" s="111"/>
      <c r="L185" s="105">
        <f t="shared" ref="L185:L186" si="231">J185+K185</f>
        <v>0</v>
      </c>
      <c r="M185" s="318"/>
      <c r="N185" s="111"/>
      <c r="O185" s="105">
        <f t="shared" ref="O185:O186" si="232">M185+N185</f>
        <v>0</v>
      </c>
      <c r="P185" s="112"/>
    </row>
    <row r="186" spans="1:16" ht="48.75" hidden="1" customHeight="1" x14ac:dyDescent="0.25">
      <c r="A186" s="33">
        <v>3320</v>
      </c>
      <c r="B186" s="48" t="s">
        <v>166</v>
      </c>
      <c r="C186" s="49">
        <f t="shared" si="187"/>
        <v>0</v>
      </c>
      <c r="D186" s="225"/>
      <c r="E186" s="442"/>
      <c r="F186" s="443">
        <f t="shared" si="229"/>
        <v>0</v>
      </c>
      <c r="G186" s="225"/>
      <c r="H186" s="256"/>
      <c r="I186" s="116">
        <f t="shared" si="230"/>
        <v>0</v>
      </c>
      <c r="J186" s="256"/>
      <c r="K186" s="51"/>
      <c r="L186" s="116">
        <f t="shared" si="231"/>
        <v>0</v>
      </c>
      <c r="M186" s="316"/>
      <c r="N186" s="51"/>
      <c r="O186" s="116">
        <f t="shared" si="232"/>
        <v>0</v>
      </c>
      <c r="P186" s="106"/>
    </row>
    <row r="187" spans="1:16" hidden="1" x14ac:dyDescent="0.25">
      <c r="A187" s="129">
        <v>4000</v>
      </c>
      <c r="B187" s="97" t="s">
        <v>167</v>
      </c>
      <c r="C187" s="98">
        <f t="shared" si="187"/>
        <v>0</v>
      </c>
      <c r="D187" s="223">
        <f>SUM(D188,D191)</f>
        <v>0</v>
      </c>
      <c r="E187" s="437">
        <f t="shared" ref="E187:F187" si="233">SUM(E188,E191)</f>
        <v>0</v>
      </c>
      <c r="F187" s="438">
        <f t="shared" si="233"/>
        <v>0</v>
      </c>
      <c r="G187" s="223">
        <f>SUM(G188,G191)</f>
        <v>0</v>
      </c>
      <c r="H187" s="255">
        <f t="shared" ref="H187:I187" si="234">SUM(H188,H191)</f>
        <v>0</v>
      </c>
      <c r="I187" s="100">
        <f t="shared" si="234"/>
        <v>0</v>
      </c>
      <c r="J187" s="255">
        <f>SUM(J188,J191)</f>
        <v>0</v>
      </c>
      <c r="K187" s="99">
        <f t="shared" ref="K187:L187" si="235">SUM(K188,K191)</f>
        <v>0</v>
      </c>
      <c r="L187" s="100">
        <f t="shared" si="235"/>
        <v>0</v>
      </c>
      <c r="M187" s="98">
        <f>SUM(M188,M191)</f>
        <v>0</v>
      </c>
      <c r="N187" s="99">
        <f t="shared" ref="N187:O187" si="236">SUM(N188,N191)</f>
        <v>0</v>
      </c>
      <c r="O187" s="100">
        <f t="shared" si="236"/>
        <v>0</v>
      </c>
      <c r="P187" s="339"/>
    </row>
    <row r="188" spans="1:16" ht="24" hidden="1" x14ac:dyDescent="0.25">
      <c r="A188" s="130">
        <v>4200</v>
      </c>
      <c r="B188" s="101" t="s">
        <v>168</v>
      </c>
      <c r="C188" s="42">
        <f t="shared" si="187"/>
        <v>0</v>
      </c>
      <c r="D188" s="224">
        <f>SUM(D189,D190)</f>
        <v>0</v>
      </c>
      <c r="E188" s="439">
        <f t="shared" ref="E188:F188" si="237">SUM(E189,E190)</f>
        <v>0</v>
      </c>
      <c r="F188" s="406">
        <f t="shared" si="237"/>
        <v>0</v>
      </c>
      <c r="G188" s="224">
        <f>SUM(G189,G190)</f>
        <v>0</v>
      </c>
      <c r="H188" s="102">
        <f t="shared" ref="H188:I188" si="238">SUM(H189,H190)</f>
        <v>0</v>
      </c>
      <c r="I188" s="113">
        <f t="shared" si="238"/>
        <v>0</v>
      </c>
      <c r="J188" s="102">
        <f>SUM(J189,J190)</f>
        <v>0</v>
      </c>
      <c r="K188" s="46">
        <f t="shared" ref="K188:L188" si="239">SUM(K189,K190)</f>
        <v>0</v>
      </c>
      <c r="L188" s="113">
        <f t="shared" si="239"/>
        <v>0</v>
      </c>
      <c r="M188" s="42">
        <f>SUM(M189,M190)</f>
        <v>0</v>
      </c>
      <c r="N188" s="46">
        <f t="shared" ref="N188:O188" si="240">SUM(N189,N190)</f>
        <v>0</v>
      </c>
      <c r="O188" s="113">
        <f t="shared" si="240"/>
        <v>0</v>
      </c>
      <c r="P188" s="119"/>
    </row>
    <row r="189" spans="1:16" ht="36" hidden="1" x14ac:dyDescent="0.25">
      <c r="A189" s="565">
        <v>4240</v>
      </c>
      <c r="B189" s="48" t="s">
        <v>169</v>
      </c>
      <c r="C189" s="49">
        <f t="shared" si="187"/>
        <v>0</v>
      </c>
      <c r="D189" s="225"/>
      <c r="E189" s="442"/>
      <c r="F189" s="443">
        <f t="shared" ref="F189:F190" si="241">D189+E189</f>
        <v>0</v>
      </c>
      <c r="G189" s="225"/>
      <c r="H189" s="256"/>
      <c r="I189" s="116">
        <f t="shared" ref="I189:I190" si="242">G189+H189</f>
        <v>0</v>
      </c>
      <c r="J189" s="256"/>
      <c r="K189" s="51"/>
      <c r="L189" s="116">
        <f t="shared" ref="L189:L190" si="243">J189+K189</f>
        <v>0</v>
      </c>
      <c r="M189" s="316"/>
      <c r="N189" s="51"/>
      <c r="O189" s="116">
        <f t="shared" ref="O189:O190" si="244">M189+N189</f>
        <v>0</v>
      </c>
      <c r="P189" s="106"/>
    </row>
    <row r="190" spans="1:16" ht="24" hidden="1" x14ac:dyDescent="0.25">
      <c r="A190" s="108">
        <v>4250</v>
      </c>
      <c r="B190" s="53" t="s">
        <v>170</v>
      </c>
      <c r="C190" s="54">
        <f t="shared" si="187"/>
        <v>0</v>
      </c>
      <c r="D190" s="226"/>
      <c r="E190" s="444"/>
      <c r="F190" s="401">
        <f t="shared" si="241"/>
        <v>0</v>
      </c>
      <c r="G190" s="226"/>
      <c r="H190" s="257"/>
      <c r="I190" s="110">
        <f t="shared" si="242"/>
        <v>0</v>
      </c>
      <c r="J190" s="257"/>
      <c r="K190" s="56"/>
      <c r="L190" s="110">
        <f t="shared" si="243"/>
        <v>0</v>
      </c>
      <c r="M190" s="317"/>
      <c r="N190" s="56"/>
      <c r="O190" s="110">
        <f t="shared" si="244"/>
        <v>0</v>
      </c>
      <c r="P190" s="107"/>
    </row>
    <row r="191" spans="1:16" hidden="1" x14ac:dyDescent="0.25">
      <c r="A191" s="41">
        <v>4300</v>
      </c>
      <c r="B191" s="101" t="s">
        <v>171</v>
      </c>
      <c r="C191" s="42">
        <f t="shared" si="187"/>
        <v>0</v>
      </c>
      <c r="D191" s="224">
        <f>SUM(D192)</f>
        <v>0</v>
      </c>
      <c r="E191" s="439">
        <f t="shared" ref="E191:F191" si="245">SUM(E192)</f>
        <v>0</v>
      </c>
      <c r="F191" s="406">
        <f t="shared" si="245"/>
        <v>0</v>
      </c>
      <c r="G191" s="224">
        <f>SUM(G192)</f>
        <v>0</v>
      </c>
      <c r="H191" s="102">
        <f t="shared" ref="H191:I191" si="246">SUM(H192)</f>
        <v>0</v>
      </c>
      <c r="I191" s="113">
        <f t="shared" si="246"/>
        <v>0</v>
      </c>
      <c r="J191" s="102">
        <f>SUM(J192)</f>
        <v>0</v>
      </c>
      <c r="K191" s="46">
        <f t="shared" ref="K191:L191" si="247">SUM(K192)</f>
        <v>0</v>
      </c>
      <c r="L191" s="113">
        <f t="shared" si="247"/>
        <v>0</v>
      </c>
      <c r="M191" s="42">
        <f>SUM(M192)</f>
        <v>0</v>
      </c>
      <c r="N191" s="46">
        <f t="shared" ref="N191:O191" si="248">SUM(N192)</f>
        <v>0</v>
      </c>
      <c r="O191" s="113">
        <f t="shared" si="248"/>
        <v>0</v>
      </c>
      <c r="P191" s="119"/>
    </row>
    <row r="192" spans="1:16" ht="24" hidden="1" x14ac:dyDescent="0.25">
      <c r="A192" s="565">
        <v>4310</v>
      </c>
      <c r="B192" s="48" t="s">
        <v>172</v>
      </c>
      <c r="C192" s="49">
        <f t="shared" si="187"/>
        <v>0</v>
      </c>
      <c r="D192" s="229">
        <f>SUM(D193:D193)</f>
        <v>0</v>
      </c>
      <c r="E192" s="447">
        <f t="shared" ref="E192:F192" si="249">SUM(E193:E193)</f>
        <v>0</v>
      </c>
      <c r="F192" s="443">
        <f t="shared" si="249"/>
        <v>0</v>
      </c>
      <c r="G192" s="229">
        <f>SUM(G193:G193)</f>
        <v>0</v>
      </c>
      <c r="H192" s="259">
        <f t="shared" ref="H192:I192" si="250">SUM(H193:H193)</f>
        <v>0</v>
      </c>
      <c r="I192" s="116">
        <f t="shared" si="250"/>
        <v>0</v>
      </c>
      <c r="J192" s="259">
        <f>SUM(J193:J193)</f>
        <v>0</v>
      </c>
      <c r="K192" s="115">
        <f t="shared" ref="K192:L192" si="251">SUM(K193:K193)</f>
        <v>0</v>
      </c>
      <c r="L192" s="116">
        <f t="shared" si="251"/>
        <v>0</v>
      </c>
      <c r="M192" s="49">
        <f>SUM(M193:M193)</f>
        <v>0</v>
      </c>
      <c r="N192" s="115">
        <f t="shared" ref="N192:O192" si="252">SUM(N193:N193)</f>
        <v>0</v>
      </c>
      <c r="O192" s="116">
        <f t="shared" si="252"/>
        <v>0</v>
      </c>
      <c r="P192" s="106"/>
    </row>
    <row r="193" spans="1:16" ht="36" hidden="1" x14ac:dyDescent="0.25">
      <c r="A193" s="38">
        <v>4311</v>
      </c>
      <c r="B193" s="53" t="s">
        <v>173</v>
      </c>
      <c r="C193" s="54">
        <f t="shared" si="187"/>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7"/>
        <v>2100000</v>
      </c>
      <c r="D194" s="222">
        <f>SUM(D195,D230,D269)</f>
        <v>1125000</v>
      </c>
      <c r="E194" s="435">
        <f t="shared" ref="E194:F194" si="253">SUM(E195,E230,E269)</f>
        <v>975000</v>
      </c>
      <c r="F194" s="436">
        <f t="shared" si="253"/>
        <v>2100000</v>
      </c>
      <c r="G194" s="222">
        <f>SUM(G195,G230,G269)</f>
        <v>0</v>
      </c>
      <c r="H194" s="254">
        <f t="shared" ref="H194:I194" si="254">SUM(H195,H230,H269)</f>
        <v>0</v>
      </c>
      <c r="I194" s="96">
        <f t="shared" si="254"/>
        <v>0</v>
      </c>
      <c r="J194" s="254">
        <f>SUM(J195,J230,J269)</f>
        <v>0</v>
      </c>
      <c r="K194" s="95">
        <f t="shared" ref="K194:L194" si="255">SUM(K195,K230,K269)</f>
        <v>0</v>
      </c>
      <c r="L194" s="96">
        <f t="shared" si="255"/>
        <v>0</v>
      </c>
      <c r="M194" s="321">
        <f>SUM(M195,M230,M269)</f>
        <v>0</v>
      </c>
      <c r="N194" s="299">
        <f t="shared" ref="N194:O194" si="256">SUM(N195,N230,N269)</f>
        <v>0</v>
      </c>
      <c r="O194" s="304">
        <f t="shared" si="256"/>
        <v>0</v>
      </c>
      <c r="P194" s="342"/>
    </row>
    <row r="195" spans="1:16" x14ac:dyDescent="0.25">
      <c r="A195" s="97">
        <v>5000</v>
      </c>
      <c r="B195" s="97" t="s">
        <v>175</v>
      </c>
      <c r="C195" s="98">
        <f t="shared" si="187"/>
        <v>2100000</v>
      </c>
      <c r="D195" s="223">
        <f>D196+D204</f>
        <v>1125000</v>
      </c>
      <c r="E195" s="437">
        <f t="shared" ref="E195:F195" si="257">E196+E204</f>
        <v>975000</v>
      </c>
      <c r="F195" s="438">
        <f t="shared" si="257"/>
        <v>2100000</v>
      </c>
      <c r="G195" s="223">
        <f>G196+G204</f>
        <v>0</v>
      </c>
      <c r="H195" s="255">
        <f t="shared" ref="H195:I195" si="258">H196+H204</f>
        <v>0</v>
      </c>
      <c r="I195" s="100">
        <f t="shared" si="258"/>
        <v>0</v>
      </c>
      <c r="J195" s="255">
        <f>J196+J204</f>
        <v>0</v>
      </c>
      <c r="K195" s="99">
        <f t="shared" ref="K195:L195" si="259">K196+K204</f>
        <v>0</v>
      </c>
      <c r="L195" s="100">
        <f t="shared" si="259"/>
        <v>0</v>
      </c>
      <c r="M195" s="98">
        <f>M196+M204</f>
        <v>0</v>
      </c>
      <c r="N195" s="99">
        <f t="shared" ref="N195:O195" si="260">N196+N204</f>
        <v>0</v>
      </c>
      <c r="O195" s="100">
        <f t="shared" si="260"/>
        <v>0</v>
      </c>
      <c r="P195" s="339"/>
    </row>
    <row r="196" spans="1:16" hidden="1" x14ac:dyDescent="0.25">
      <c r="A196" s="41">
        <v>5100</v>
      </c>
      <c r="B196" s="101" t="s">
        <v>176</v>
      </c>
      <c r="C196" s="42">
        <f t="shared" si="187"/>
        <v>0</v>
      </c>
      <c r="D196" s="224">
        <f>D197+D198+D201+D202+D203</f>
        <v>0</v>
      </c>
      <c r="E196" s="439">
        <f t="shared" ref="E196:F196" si="261">E197+E198+E201+E202+E203</f>
        <v>0</v>
      </c>
      <c r="F196" s="406">
        <f t="shared" si="261"/>
        <v>0</v>
      </c>
      <c r="G196" s="224">
        <f>G197+G198+G201+G202+G203</f>
        <v>0</v>
      </c>
      <c r="H196" s="102">
        <f t="shared" ref="H196:I196" si="262">H197+H198+H201+H202+H203</f>
        <v>0</v>
      </c>
      <c r="I196" s="113">
        <f t="shared" si="262"/>
        <v>0</v>
      </c>
      <c r="J196" s="102">
        <f>J197+J198+J201+J202+J203</f>
        <v>0</v>
      </c>
      <c r="K196" s="46">
        <f t="shared" ref="K196:L196" si="263">K197+K198+K201+K202+K203</f>
        <v>0</v>
      </c>
      <c r="L196" s="113">
        <f t="shared" si="263"/>
        <v>0</v>
      </c>
      <c r="M196" s="42">
        <f>M197+M198+M201+M202+M203</f>
        <v>0</v>
      </c>
      <c r="N196" s="46">
        <f t="shared" ref="N196:O196" si="264">N197+N198+N201+N202+N203</f>
        <v>0</v>
      </c>
      <c r="O196" s="113">
        <f t="shared" si="264"/>
        <v>0</v>
      </c>
      <c r="P196" s="119"/>
    </row>
    <row r="197" spans="1:16" hidden="1" x14ac:dyDescent="0.25">
      <c r="A197" s="565">
        <v>5110</v>
      </c>
      <c r="B197" s="48" t="s">
        <v>177</v>
      </c>
      <c r="C197" s="49">
        <f t="shared" si="187"/>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7"/>
        <v>0</v>
      </c>
      <c r="D198" s="227">
        <f>D199+D200</f>
        <v>0</v>
      </c>
      <c r="E198" s="445">
        <f t="shared" ref="E198:F198" si="265">E199+E200</f>
        <v>0</v>
      </c>
      <c r="F198" s="401">
        <f t="shared" si="265"/>
        <v>0</v>
      </c>
      <c r="G198" s="227">
        <f>G199+G200</f>
        <v>0</v>
      </c>
      <c r="H198" s="117">
        <f t="shared" ref="H198:I198" si="266">H199+H200</f>
        <v>0</v>
      </c>
      <c r="I198" s="110">
        <f t="shared" si="266"/>
        <v>0</v>
      </c>
      <c r="J198" s="117">
        <f>J199+J200</f>
        <v>0</v>
      </c>
      <c r="K198" s="109">
        <f t="shared" ref="K198:L198" si="267">K199+K200</f>
        <v>0</v>
      </c>
      <c r="L198" s="110">
        <f t="shared" si="267"/>
        <v>0</v>
      </c>
      <c r="M198" s="54">
        <f>M199+M200</f>
        <v>0</v>
      </c>
      <c r="N198" s="109">
        <f t="shared" ref="N198:O198" si="268">N199+N200</f>
        <v>0</v>
      </c>
      <c r="O198" s="110">
        <f t="shared" si="268"/>
        <v>0</v>
      </c>
      <c r="P198" s="107"/>
    </row>
    <row r="199" spans="1:16" hidden="1" x14ac:dyDescent="0.25">
      <c r="A199" s="38">
        <v>5121</v>
      </c>
      <c r="B199" s="53" t="s">
        <v>179</v>
      </c>
      <c r="C199" s="54">
        <f t="shared" si="187"/>
        <v>0</v>
      </c>
      <c r="D199" s="226"/>
      <c r="E199" s="444"/>
      <c r="F199" s="401">
        <f t="shared" ref="F199:F203" si="269">D199+E199</f>
        <v>0</v>
      </c>
      <c r="G199" s="226"/>
      <c r="H199" s="257"/>
      <c r="I199" s="110">
        <f t="shared" ref="I199:I203" si="270">G199+H199</f>
        <v>0</v>
      </c>
      <c r="J199" s="257"/>
      <c r="K199" s="56"/>
      <c r="L199" s="110">
        <f t="shared" ref="L199:L203" si="271">J199+K199</f>
        <v>0</v>
      </c>
      <c r="M199" s="317"/>
      <c r="N199" s="56"/>
      <c r="O199" s="110">
        <f t="shared" ref="O199:O203" si="272">M199+N199</f>
        <v>0</v>
      </c>
      <c r="P199" s="107"/>
    </row>
    <row r="200" spans="1:16" ht="24" hidden="1" x14ac:dyDescent="0.25">
      <c r="A200" s="38">
        <v>5129</v>
      </c>
      <c r="B200" s="53" t="s">
        <v>180</v>
      </c>
      <c r="C200" s="54">
        <f t="shared" si="187"/>
        <v>0</v>
      </c>
      <c r="D200" s="226"/>
      <c r="E200" s="444"/>
      <c r="F200" s="401">
        <f t="shared" si="269"/>
        <v>0</v>
      </c>
      <c r="G200" s="226"/>
      <c r="H200" s="257"/>
      <c r="I200" s="110">
        <f t="shared" si="270"/>
        <v>0</v>
      </c>
      <c r="J200" s="257"/>
      <c r="K200" s="56"/>
      <c r="L200" s="110">
        <f t="shared" si="271"/>
        <v>0</v>
      </c>
      <c r="M200" s="317"/>
      <c r="N200" s="56"/>
      <c r="O200" s="110">
        <f t="shared" si="272"/>
        <v>0</v>
      </c>
      <c r="P200" s="107"/>
    </row>
    <row r="201" spans="1:16" hidden="1" x14ac:dyDescent="0.25">
      <c r="A201" s="108">
        <v>5130</v>
      </c>
      <c r="B201" s="53" t="s">
        <v>181</v>
      </c>
      <c r="C201" s="54">
        <f t="shared" si="187"/>
        <v>0</v>
      </c>
      <c r="D201" s="226"/>
      <c r="E201" s="444"/>
      <c r="F201" s="401">
        <f t="shared" si="269"/>
        <v>0</v>
      </c>
      <c r="G201" s="226"/>
      <c r="H201" s="257"/>
      <c r="I201" s="110">
        <f t="shared" si="270"/>
        <v>0</v>
      </c>
      <c r="J201" s="257"/>
      <c r="K201" s="56"/>
      <c r="L201" s="110">
        <f t="shared" si="271"/>
        <v>0</v>
      </c>
      <c r="M201" s="317"/>
      <c r="N201" s="56"/>
      <c r="O201" s="110">
        <f t="shared" si="272"/>
        <v>0</v>
      </c>
      <c r="P201" s="107"/>
    </row>
    <row r="202" spans="1:16" hidden="1" x14ac:dyDescent="0.25">
      <c r="A202" s="108">
        <v>5140</v>
      </c>
      <c r="B202" s="53" t="s">
        <v>182</v>
      </c>
      <c r="C202" s="54">
        <f t="shared" si="187"/>
        <v>0</v>
      </c>
      <c r="D202" s="226"/>
      <c r="E202" s="444"/>
      <c r="F202" s="401">
        <f t="shared" si="269"/>
        <v>0</v>
      </c>
      <c r="G202" s="226"/>
      <c r="H202" s="257"/>
      <c r="I202" s="110">
        <f t="shared" si="270"/>
        <v>0</v>
      </c>
      <c r="J202" s="257"/>
      <c r="K202" s="56"/>
      <c r="L202" s="110">
        <f t="shared" si="271"/>
        <v>0</v>
      </c>
      <c r="M202" s="317"/>
      <c r="N202" s="56"/>
      <c r="O202" s="110">
        <f t="shared" si="272"/>
        <v>0</v>
      </c>
      <c r="P202" s="107"/>
    </row>
    <row r="203" spans="1:16" ht="24" hidden="1" x14ac:dyDescent="0.25">
      <c r="A203" s="108">
        <v>5170</v>
      </c>
      <c r="B203" s="53" t="s">
        <v>183</v>
      </c>
      <c r="C203" s="54">
        <f t="shared" si="187"/>
        <v>0</v>
      </c>
      <c r="D203" s="226"/>
      <c r="E203" s="444"/>
      <c r="F203" s="401">
        <f t="shared" si="269"/>
        <v>0</v>
      </c>
      <c r="G203" s="226"/>
      <c r="H203" s="257"/>
      <c r="I203" s="110">
        <f t="shared" si="270"/>
        <v>0</v>
      </c>
      <c r="J203" s="257"/>
      <c r="K203" s="56"/>
      <c r="L203" s="110">
        <f t="shared" si="271"/>
        <v>0</v>
      </c>
      <c r="M203" s="317"/>
      <c r="N203" s="56"/>
      <c r="O203" s="110">
        <f t="shared" si="272"/>
        <v>0</v>
      </c>
      <c r="P203" s="107"/>
    </row>
    <row r="204" spans="1:16" x14ac:dyDescent="0.25">
      <c r="A204" s="41">
        <v>5200</v>
      </c>
      <c r="B204" s="101" t="s">
        <v>184</v>
      </c>
      <c r="C204" s="42">
        <f t="shared" si="187"/>
        <v>2100000</v>
      </c>
      <c r="D204" s="224">
        <f>D205+D215+D216+D225+D226+D227+D229</f>
        <v>1125000</v>
      </c>
      <c r="E204" s="439">
        <f t="shared" ref="E204:F204" si="273">E205+E215+E216+E225+E226+E227+E229</f>
        <v>975000</v>
      </c>
      <c r="F204" s="406">
        <f t="shared" si="273"/>
        <v>2100000</v>
      </c>
      <c r="G204" s="224">
        <f>G205+G215+G216+G225+G226+G227+G229</f>
        <v>0</v>
      </c>
      <c r="H204" s="102">
        <f t="shared" ref="H204:I204" si="274">H205+H215+H216+H225+H226+H227+H229</f>
        <v>0</v>
      </c>
      <c r="I204" s="113">
        <f t="shared" si="274"/>
        <v>0</v>
      </c>
      <c r="J204" s="102">
        <f>J205+J215+J216+J225+J226+J227+J229</f>
        <v>0</v>
      </c>
      <c r="K204" s="46">
        <f t="shared" ref="K204:L204" si="275">K205+K215+K216+K225+K226+K227+K229</f>
        <v>0</v>
      </c>
      <c r="L204" s="113">
        <f t="shared" si="275"/>
        <v>0</v>
      </c>
      <c r="M204" s="42">
        <f>M205+M215+M216+M225+M226+M227+M229</f>
        <v>0</v>
      </c>
      <c r="N204" s="46">
        <f t="shared" ref="N204:O204" si="276">N205+N215+N216+N225+N226+N227+N229</f>
        <v>0</v>
      </c>
      <c r="O204" s="113">
        <f t="shared" si="276"/>
        <v>0</v>
      </c>
      <c r="P204" s="119"/>
    </row>
    <row r="205" spans="1:16" hidden="1" x14ac:dyDescent="0.25">
      <c r="A205" s="103">
        <v>5210</v>
      </c>
      <c r="B205" s="74" t="s">
        <v>185</v>
      </c>
      <c r="C205" s="80">
        <f t="shared" si="187"/>
        <v>0</v>
      </c>
      <c r="D205" s="128">
        <f>SUM(D206:D214)</f>
        <v>0</v>
      </c>
      <c r="E205" s="440">
        <f t="shared" ref="E205:F205" si="277">SUM(E206:E214)</f>
        <v>0</v>
      </c>
      <c r="F205" s="441">
        <f t="shared" si="277"/>
        <v>0</v>
      </c>
      <c r="G205" s="128">
        <f>SUM(G206:G214)</f>
        <v>0</v>
      </c>
      <c r="H205" s="203">
        <f t="shared" ref="H205:I205" si="278">SUM(H206:H214)</f>
        <v>0</v>
      </c>
      <c r="I205" s="105">
        <f t="shared" si="278"/>
        <v>0</v>
      </c>
      <c r="J205" s="203">
        <f>SUM(J206:J214)</f>
        <v>0</v>
      </c>
      <c r="K205" s="104">
        <f t="shared" ref="K205:L205" si="279">SUM(K206:K214)</f>
        <v>0</v>
      </c>
      <c r="L205" s="105">
        <f t="shared" si="279"/>
        <v>0</v>
      </c>
      <c r="M205" s="80">
        <f>SUM(M206:M214)</f>
        <v>0</v>
      </c>
      <c r="N205" s="104">
        <f t="shared" ref="N205:O205" si="280">SUM(N206:N214)</f>
        <v>0</v>
      </c>
      <c r="O205" s="105">
        <f t="shared" si="280"/>
        <v>0</v>
      </c>
      <c r="P205" s="112"/>
    </row>
    <row r="206" spans="1:16" hidden="1" x14ac:dyDescent="0.25">
      <c r="A206" s="33">
        <v>5211</v>
      </c>
      <c r="B206" s="48" t="s">
        <v>186</v>
      </c>
      <c r="C206" s="49">
        <f t="shared" si="187"/>
        <v>0</v>
      </c>
      <c r="D206" s="225"/>
      <c r="E206" s="442"/>
      <c r="F206" s="443">
        <f t="shared" ref="F206:F215" si="281">D206+E206</f>
        <v>0</v>
      </c>
      <c r="G206" s="225"/>
      <c r="H206" s="256"/>
      <c r="I206" s="116">
        <f t="shared" ref="I206:I215" si="282">G206+H206</f>
        <v>0</v>
      </c>
      <c r="J206" s="256"/>
      <c r="K206" s="51"/>
      <c r="L206" s="116">
        <f t="shared" ref="L206:L215" si="283">J206+K206</f>
        <v>0</v>
      </c>
      <c r="M206" s="316"/>
      <c r="N206" s="51"/>
      <c r="O206" s="116">
        <f t="shared" ref="O206:O215" si="284">M206+N206</f>
        <v>0</v>
      </c>
      <c r="P206" s="106"/>
    </row>
    <row r="207" spans="1:16" hidden="1" x14ac:dyDescent="0.25">
      <c r="A207" s="38">
        <v>5212</v>
      </c>
      <c r="B207" s="53" t="s">
        <v>187</v>
      </c>
      <c r="C207" s="54">
        <f t="shared" si="187"/>
        <v>0</v>
      </c>
      <c r="D207" s="226"/>
      <c r="E207" s="444"/>
      <c r="F207" s="401">
        <f t="shared" si="281"/>
        <v>0</v>
      </c>
      <c r="G207" s="226"/>
      <c r="H207" s="257"/>
      <c r="I207" s="110">
        <f t="shared" si="282"/>
        <v>0</v>
      </c>
      <c r="J207" s="257"/>
      <c r="K207" s="56"/>
      <c r="L207" s="110">
        <f t="shared" si="283"/>
        <v>0</v>
      </c>
      <c r="M207" s="317"/>
      <c r="N207" s="56"/>
      <c r="O207" s="110">
        <f t="shared" si="284"/>
        <v>0</v>
      </c>
      <c r="P207" s="107"/>
    </row>
    <row r="208" spans="1:16" hidden="1" x14ac:dyDescent="0.25">
      <c r="A208" s="38">
        <v>5213</v>
      </c>
      <c r="B208" s="53" t="s">
        <v>188</v>
      </c>
      <c r="C208" s="54">
        <f t="shared" si="187"/>
        <v>0</v>
      </c>
      <c r="D208" s="226"/>
      <c r="E208" s="444"/>
      <c r="F208" s="401">
        <f t="shared" si="281"/>
        <v>0</v>
      </c>
      <c r="G208" s="226"/>
      <c r="H208" s="257"/>
      <c r="I208" s="110">
        <f t="shared" si="282"/>
        <v>0</v>
      </c>
      <c r="J208" s="257"/>
      <c r="K208" s="56"/>
      <c r="L208" s="110">
        <f t="shared" si="283"/>
        <v>0</v>
      </c>
      <c r="M208" s="317"/>
      <c r="N208" s="56"/>
      <c r="O208" s="110">
        <f t="shared" si="284"/>
        <v>0</v>
      </c>
      <c r="P208" s="107"/>
    </row>
    <row r="209" spans="1:16" hidden="1" x14ac:dyDescent="0.25">
      <c r="A209" s="38">
        <v>5214</v>
      </c>
      <c r="B209" s="53" t="s">
        <v>189</v>
      </c>
      <c r="C209" s="54">
        <f t="shared" si="187"/>
        <v>0</v>
      </c>
      <c r="D209" s="226"/>
      <c r="E209" s="444"/>
      <c r="F209" s="401">
        <f t="shared" si="281"/>
        <v>0</v>
      </c>
      <c r="G209" s="226"/>
      <c r="H209" s="257"/>
      <c r="I209" s="110">
        <f t="shared" si="282"/>
        <v>0</v>
      </c>
      <c r="J209" s="257"/>
      <c r="K209" s="56"/>
      <c r="L209" s="110">
        <f t="shared" si="283"/>
        <v>0</v>
      </c>
      <c r="M209" s="317"/>
      <c r="N209" s="56"/>
      <c r="O209" s="110">
        <f t="shared" si="284"/>
        <v>0</v>
      </c>
      <c r="P209" s="107"/>
    </row>
    <row r="210" spans="1:16" hidden="1" x14ac:dyDescent="0.25">
      <c r="A210" s="38">
        <v>5215</v>
      </c>
      <c r="B210" s="53" t="s">
        <v>190</v>
      </c>
      <c r="C210" s="54">
        <f t="shared" si="187"/>
        <v>0</v>
      </c>
      <c r="D210" s="226"/>
      <c r="E210" s="444"/>
      <c r="F210" s="401">
        <f t="shared" si="281"/>
        <v>0</v>
      </c>
      <c r="G210" s="226"/>
      <c r="H210" s="257"/>
      <c r="I210" s="110">
        <f t="shared" si="282"/>
        <v>0</v>
      </c>
      <c r="J210" s="257"/>
      <c r="K210" s="56"/>
      <c r="L210" s="110">
        <f t="shared" si="283"/>
        <v>0</v>
      </c>
      <c r="M210" s="317"/>
      <c r="N210" s="56"/>
      <c r="O210" s="110">
        <f t="shared" si="284"/>
        <v>0</v>
      </c>
      <c r="P210" s="107"/>
    </row>
    <row r="211" spans="1:16" ht="14.25" hidden="1" customHeight="1" x14ac:dyDescent="0.25">
      <c r="A211" s="38">
        <v>5216</v>
      </c>
      <c r="B211" s="53" t="s">
        <v>191</v>
      </c>
      <c r="C211" s="54">
        <f t="shared" si="187"/>
        <v>0</v>
      </c>
      <c r="D211" s="226"/>
      <c r="E211" s="444"/>
      <c r="F211" s="401">
        <f t="shared" si="281"/>
        <v>0</v>
      </c>
      <c r="G211" s="226"/>
      <c r="H211" s="257"/>
      <c r="I211" s="110">
        <f t="shared" si="282"/>
        <v>0</v>
      </c>
      <c r="J211" s="257"/>
      <c r="K211" s="56"/>
      <c r="L211" s="110">
        <f t="shared" si="283"/>
        <v>0</v>
      </c>
      <c r="M211" s="317"/>
      <c r="N211" s="56"/>
      <c r="O211" s="110">
        <f t="shared" si="284"/>
        <v>0</v>
      </c>
      <c r="P211" s="107"/>
    </row>
    <row r="212" spans="1:16" hidden="1" x14ac:dyDescent="0.25">
      <c r="A212" s="38">
        <v>5217</v>
      </c>
      <c r="B212" s="53" t="s">
        <v>192</v>
      </c>
      <c r="C212" s="54">
        <f t="shared" si="187"/>
        <v>0</v>
      </c>
      <c r="D212" s="226"/>
      <c r="E212" s="444"/>
      <c r="F212" s="401">
        <f t="shared" si="281"/>
        <v>0</v>
      </c>
      <c r="G212" s="226"/>
      <c r="H212" s="257"/>
      <c r="I212" s="110">
        <f t="shared" si="282"/>
        <v>0</v>
      </c>
      <c r="J212" s="257"/>
      <c r="K212" s="56"/>
      <c r="L212" s="110">
        <f t="shared" si="283"/>
        <v>0</v>
      </c>
      <c r="M212" s="317"/>
      <c r="N212" s="56"/>
      <c r="O212" s="110">
        <f t="shared" si="284"/>
        <v>0</v>
      </c>
      <c r="P212" s="107"/>
    </row>
    <row r="213" spans="1:16" hidden="1" x14ac:dyDescent="0.25">
      <c r="A213" s="38">
        <v>5218</v>
      </c>
      <c r="B213" s="53" t="s">
        <v>193</v>
      </c>
      <c r="C213" s="54">
        <f t="shared" ref="C213:C276" si="285">F213+I213+L213+O213</f>
        <v>0</v>
      </c>
      <c r="D213" s="226"/>
      <c r="E213" s="444"/>
      <c r="F213" s="401">
        <f t="shared" si="281"/>
        <v>0</v>
      </c>
      <c r="G213" s="226"/>
      <c r="H213" s="257"/>
      <c r="I213" s="110">
        <f t="shared" si="282"/>
        <v>0</v>
      </c>
      <c r="J213" s="257"/>
      <c r="K213" s="56"/>
      <c r="L213" s="110">
        <f t="shared" si="283"/>
        <v>0</v>
      </c>
      <c r="M213" s="317"/>
      <c r="N213" s="56"/>
      <c r="O213" s="110">
        <f t="shared" si="284"/>
        <v>0</v>
      </c>
      <c r="P213" s="107"/>
    </row>
    <row r="214" spans="1:16" hidden="1" x14ac:dyDescent="0.25">
      <c r="A214" s="38">
        <v>5219</v>
      </c>
      <c r="B214" s="53" t="s">
        <v>194</v>
      </c>
      <c r="C214" s="54">
        <f t="shared" si="285"/>
        <v>0</v>
      </c>
      <c r="D214" s="226"/>
      <c r="E214" s="444"/>
      <c r="F214" s="401">
        <f t="shared" si="281"/>
        <v>0</v>
      </c>
      <c r="G214" s="226"/>
      <c r="H214" s="257"/>
      <c r="I214" s="110">
        <f t="shared" si="282"/>
        <v>0</v>
      </c>
      <c r="J214" s="257"/>
      <c r="K214" s="56"/>
      <c r="L214" s="110">
        <f t="shared" si="283"/>
        <v>0</v>
      </c>
      <c r="M214" s="317"/>
      <c r="N214" s="56"/>
      <c r="O214" s="110">
        <f t="shared" si="284"/>
        <v>0</v>
      </c>
      <c r="P214" s="107"/>
    </row>
    <row r="215" spans="1:16" ht="13.5" hidden="1" customHeight="1" x14ac:dyDescent="0.25">
      <c r="A215" s="108">
        <v>5220</v>
      </c>
      <c r="B215" s="53" t="s">
        <v>195</v>
      </c>
      <c r="C215" s="54">
        <f t="shared" si="285"/>
        <v>0</v>
      </c>
      <c r="D215" s="226"/>
      <c r="E215" s="444"/>
      <c r="F215" s="401">
        <f t="shared" si="281"/>
        <v>0</v>
      </c>
      <c r="G215" s="226"/>
      <c r="H215" s="257"/>
      <c r="I215" s="110">
        <f t="shared" si="282"/>
        <v>0</v>
      </c>
      <c r="J215" s="257"/>
      <c r="K215" s="56"/>
      <c r="L215" s="110">
        <f t="shared" si="283"/>
        <v>0</v>
      </c>
      <c r="M215" s="317"/>
      <c r="N215" s="56"/>
      <c r="O215" s="110">
        <f t="shared" si="284"/>
        <v>0</v>
      </c>
      <c r="P215" s="107"/>
    </row>
    <row r="216" spans="1:16" hidden="1" x14ac:dyDescent="0.25">
      <c r="A216" s="108">
        <v>5230</v>
      </c>
      <c r="B216" s="53" t="s">
        <v>196</v>
      </c>
      <c r="C216" s="54">
        <f t="shared" si="285"/>
        <v>0</v>
      </c>
      <c r="D216" s="227">
        <f>SUM(D217:D224)</f>
        <v>0</v>
      </c>
      <c r="E216" s="445">
        <f t="shared" ref="E216:F216" si="286">SUM(E217:E224)</f>
        <v>0</v>
      </c>
      <c r="F216" s="401">
        <f t="shared" si="286"/>
        <v>0</v>
      </c>
      <c r="G216" s="227">
        <f>SUM(G217:G224)</f>
        <v>0</v>
      </c>
      <c r="H216" s="117">
        <f t="shared" ref="H216:I216" si="287">SUM(H217:H224)</f>
        <v>0</v>
      </c>
      <c r="I216" s="110">
        <f t="shared" si="287"/>
        <v>0</v>
      </c>
      <c r="J216" s="117">
        <f>SUM(J217:J224)</f>
        <v>0</v>
      </c>
      <c r="K216" s="109">
        <f t="shared" ref="K216:L216" si="288">SUM(K217:K224)</f>
        <v>0</v>
      </c>
      <c r="L216" s="110">
        <f t="shared" si="288"/>
        <v>0</v>
      </c>
      <c r="M216" s="54">
        <f>SUM(M217:M224)</f>
        <v>0</v>
      </c>
      <c r="N216" s="109">
        <f t="shared" ref="N216:O216" si="289">SUM(N217:N224)</f>
        <v>0</v>
      </c>
      <c r="O216" s="110">
        <f t="shared" si="289"/>
        <v>0</v>
      </c>
      <c r="P216" s="107"/>
    </row>
    <row r="217" spans="1:16" hidden="1" x14ac:dyDescent="0.25">
      <c r="A217" s="38">
        <v>5231</v>
      </c>
      <c r="B217" s="53" t="s">
        <v>197</v>
      </c>
      <c r="C217" s="54">
        <f t="shared" si="285"/>
        <v>0</v>
      </c>
      <c r="D217" s="226"/>
      <c r="E217" s="444"/>
      <c r="F217" s="401">
        <f t="shared" ref="F217:F226" si="290">D217+E217</f>
        <v>0</v>
      </c>
      <c r="G217" s="226"/>
      <c r="H217" s="257"/>
      <c r="I217" s="110">
        <f t="shared" ref="I217:I226" si="291">G217+H217</f>
        <v>0</v>
      </c>
      <c r="J217" s="257"/>
      <c r="K217" s="56"/>
      <c r="L217" s="110">
        <f t="shared" ref="L217:L226" si="292">J217+K217</f>
        <v>0</v>
      </c>
      <c r="M217" s="317"/>
      <c r="N217" s="56"/>
      <c r="O217" s="110">
        <f t="shared" ref="O217:O226" si="293">M217+N217</f>
        <v>0</v>
      </c>
      <c r="P217" s="107"/>
    </row>
    <row r="218" spans="1:16" hidden="1" x14ac:dyDescent="0.25">
      <c r="A218" s="38">
        <v>5232</v>
      </c>
      <c r="B218" s="53" t="s">
        <v>198</v>
      </c>
      <c r="C218" s="54">
        <f t="shared" si="285"/>
        <v>0</v>
      </c>
      <c r="D218" s="226"/>
      <c r="E218" s="444"/>
      <c r="F218" s="401">
        <f t="shared" si="290"/>
        <v>0</v>
      </c>
      <c r="G218" s="226"/>
      <c r="H218" s="257"/>
      <c r="I218" s="110">
        <f t="shared" si="291"/>
        <v>0</v>
      </c>
      <c r="J218" s="257"/>
      <c r="K218" s="56"/>
      <c r="L218" s="110">
        <f t="shared" si="292"/>
        <v>0</v>
      </c>
      <c r="M218" s="317"/>
      <c r="N218" s="56"/>
      <c r="O218" s="110">
        <f t="shared" si="293"/>
        <v>0</v>
      </c>
      <c r="P218" s="107"/>
    </row>
    <row r="219" spans="1:16" hidden="1" x14ac:dyDescent="0.25">
      <c r="A219" s="38">
        <v>5233</v>
      </c>
      <c r="B219" s="53" t="s">
        <v>199</v>
      </c>
      <c r="C219" s="54">
        <f t="shared" si="285"/>
        <v>0</v>
      </c>
      <c r="D219" s="226"/>
      <c r="E219" s="444"/>
      <c r="F219" s="401">
        <f t="shared" si="290"/>
        <v>0</v>
      </c>
      <c r="G219" s="226"/>
      <c r="H219" s="257"/>
      <c r="I219" s="110">
        <f t="shared" si="291"/>
        <v>0</v>
      </c>
      <c r="J219" s="257"/>
      <c r="K219" s="56"/>
      <c r="L219" s="110">
        <f t="shared" si="292"/>
        <v>0</v>
      </c>
      <c r="M219" s="317"/>
      <c r="N219" s="56"/>
      <c r="O219" s="110">
        <f t="shared" si="293"/>
        <v>0</v>
      </c>
      <c r="P219" s="107"/>
    </row>
    <row r="220" spans="1:16" ht="24" hidden="1" x14ac:dyDescent="0.25">
      <c r="A220" s="38">
        <v>5234</v>
      </c>
      <c r="B220" s="53" t="s">
        <v>200</v>
      </c>
      <c r="C220" s="54">
        <f t="shared" si="285"/>
        <v>0</v>
      </c>
      <c r="D220" s="226"/>
      <c r="E220" s="444"/>
      <c r="F220" s="401">
        <f t="shared" si="290"/>
        <v>0</v>
      </c>
      <c r="G220" s="226"/>
      <c r="H220" s="257"/>
      <c r="I220" s="110">
        <f t="shared" si="291"/>
        <v>0</v>
      </c>
      <c r="J220" s="257"/>
      <c r="K220" s="56"/>
      <c r="L220" s="110">
        <f t="shared" si="292"/>
        <v>0</v>
      </c>
      <c r="M220" s="317"/>
      <c r="N220" s="56"/>
      <c r="O220" s="110">
        <f t="shared" si="293"/>
        <v>0</v>
      </c>
      <c r="P220" s="107"/>
    </row>
    <row r="221" spans="1:16" ht="14.25" hidden="1" customHeight="1" x14ac:dyDescent="0.25">
      <c r="A221" s="38">
        <v>5236</v>
      </c>
      <c r="B221" s="53" t="s">
        <v>201</v>
      </c>
      <c r="C221" s="54">
        <f t="shared" si="285"/>
        <v>0</v>
      </c>
      <c r="D221" s="226"/>
      <c r="E221" s="444"/>
      <c r="F221" s="401">
        <f t="shared" si="290"/>
        <v>0</v>
      </c>
      <c r="G221" s="226"/>
      <c r="H221" s="257"/>
      <c r="I221" s="110">
        <f t="shared" si="291"/>
        <v>0</v>
      </c>
      <c r="J221" s="257"/>
      <c r="K221" s="56"/>
      <c r="L221" s="110">
        <f t="shared" si="292"/>
        <v>0</v>
      </c>
      <c r="M221" s="317"/>
      <c r="N221" s="56"/>
      <c r="O221" s="110">
        <f t="shared" si="293"/>
        <v>0</v>
      </c>
      <c r="P221" s="107"/>
    </row>
    <row r="222" spans="1:16" ht="14.25" hidden="1" customHeight="1" x14ac:dyDescent="0.25">
      <c r="A222" s="38">
        <v>5237</v>
      </c>
      <c r="B222" s="53" t="s">
        <v>202</v>
      </c>
      <c r="C222" s="54">
        <f t="shared" si="285"/>
        <v>0</v>
      </c>
      <c r="D222" s="226"/>
      <c r="E222" s="444"/>
      <c r="F222" s="401">
        <f t="shared" si="290"/>
        <v>0</v>
      </c>
      <c r="G222" s="226"/>
      <c r="H222" s="257"/>
      <c r="I222" s="110">
        <f t="shared" si="291"/>
        <v>0</v>
      </c>
      <c r="J222" s="257"/>
      <c r="K222" s="56"/>
      <c r="L222" s="110">
        <f t="shared" si="292"/>
        <v>0</v>
      </c>
      <c r="M222" s="317"/>
      <c r="N222" s="56"/>
      <c r="O222" s="110">
        <f t="shared" si="293"/>
        <v>0</v>
      </c>
      <c r="P222" s="107"/>
    </row>
    <row r="223" spans="1:16" ht="24" hidden="1" x14ac:dyDescent="0.25">
      <c r="A223" s="38">
        <v>5238</v>
      </c>
      <c r="B223" s="53" t="s">
        <v>203</v>
      </c>
      <c r="C223" s="54">
        <f t="shared" si="285"/>
        <v>0</v>
      </c>
      <c r="D223" s="226"/>
      <c r="E223" s="444"/>
      <c r="F223" s="401">
        <f t="shared" si="290"/>
        <v>0</v>
      </c>
      <c r="G223" s="226"/>
      <c r="H223" s="257"/>
      <c r="I223" s="110">
        <f t="shared" si="291"/>
        <v>0</v>
      </c>
      <c r="J223" s="257"/>
      <c r="K223" s="56"/>
      <c r="L223" s="110">
        <f t="shared" si="292"/>
        <v>0</v>
      </c>
      <c r="M223" s="317"/>
      <c r="N223" s="56"/>
      <c r="O223" s="110">
        <f t="shared" si="293"/>
        <v>0</v>
      </c>
      <c r="P223" s="107"/>
    </row>
    <row r="224" spans="1:16" ht="24" hidden="1" x14ac:dyDescent="0.25">
      <c r="A224" s="38">
        <v>5239</v>
      </c>
      <c r="B224" s="53" t="s">
        <v>204</v>
      </c>
      <c r="C224" s="54">
        <f t="shared" si="285"/>
        <v>0</v>
      </c>
      <c r="D224" s="226"/>
      <c r="E224" s="444"/>
      <c r="F224" s="401">
        <f t="shared" si="290"/>
        <v>0</v>
      </c>
      <c r="G224" s="226"/>
      <c r="H224" s="257"/>
      <c r="I224" s="110">
        <f t="shared" si="291"/>
        <v>0</v>
      </c>
      <c r="J224" s="257"/>
      <c r="K224" s="56"/>
      <c r="L224" s="110">
        <f t="shared" si="292"/>
        <v>0</v>
      </c>
      <c r="M224" s="317"/>
      <c r="N224" s="56"/>
      <c r="O224" s="110">
        <f t="shared" si="293"/>
        <v>0</v>
      </c>
      <c r="P224" s="107"/>
    </row>
    <row r="225" spans="1:16" ht="24" hidden="1" x14ac:dyDescent="0.25">
      <c r="A225" s="108">
        <v>5240</v>
      </c>
      <c r="B225" s="53" t="s">
        <v>205</v>
      </c>
      <c r="C225" s="54">
        <f t="shared" si="285"/>
        <v>0</v>
      </c>
      <c r="D225" s="226"/>
      <c r="E225" s="444"/>
      <c r="F225" s="401">
        <f t="shared" si="290"/>
        <v>0</v>
      </c>
      <c r="G225" s="226"/>
      <c r="H225" s="257"/>
      <c r="I225" s="110">
        <f t="shared" si="291"/>
        <v>0</v>
      </c>
      <c r="J225" s="257"/>
      <c r="K225" s="56"/>
      <c r="L225" s="110">
        <f t="shared" si="292"/>
        <v>0</v>
      </c>
      <c r="M225" s="317"/>
      <c r="N225" s="56"/>
      <c r="O225" s="110">
        <f t="shared" si="293"/>
        <v>0</v>
      </c>
      <c r="P225" s="107"/>
    </row>
    <row r="226" spans="1:16" x14ac:dyDescent="0.25">
      <c r="A226" s="108">
        <v>5250</v>
      </c>
      <c r="B226" s="53" t="s">
        <v>206</v>
      </c>
      <c r="C226" s="54">
        <f t="shared" si="285"/>
        <v>2100000</v>
      </c>
      <c r="D226" s="226">
        <v>1125000</v>
      </c>
      <c r="E226" s="444">
        <f>450000+525000</f>
        <v>975000</v>
      </c>
      <c r="F226" s="401">
        <f t="shared" si="290"/>
        <v>2100000</v>
      </c>
      <c r="G226" s="226"/>
      <c r="H226" s="257"/>
      <c r="I226" s="110">
        <f t="shared" si="291"/>
        <v>0</v>
      </c>
      <c r="J226" s="257"/>
      <c r="K226" s="56"/>
      <c r="L226" s="110">
        <f t="shared" si="292"/>
        <v>0</v>
      </c>
      <c r="M226" s="317"/>
      <c r="N226" s="56"/>
      <c r="O226" s="110">
        <f t="shared" si="293"/>
        <v>0</v>
      </c>
      <c r="P226" s="107"/>
    </row>
    <row r="227" spans="1:16" hidden="1" x14ac:dyDescent="0.25">
      <c r="A227" s="108">
        <v>5260</v>
      </c>
      <c r="B227" s="53" t="s">
        <v>207</v>
      </c>
      <c r="C227" s="54">
        <f t="shared" si="285"/>
        <v>0</v>
      </c>
      <c r="D227" s="227">
        <f>SUM(D228)</f>
        <v>0</v>
      </c>
      <c r="E227" s="445">
        <f t="shared" ref="E227:F227" si="294">SUM(E228)</f>
        <v>0</v>
      </c>
      <c r="F227" s="401">
        <f t="shared" si="294"/>
        <v>0</v>
      </c>
      <c r="G227" s="227">
        <f>SUM(G228)</f>
        <v>0</v>
      </c>
      <c r="H227" s="117">
        <f t="shared" ref="H227:I227" si="295">SUM(H228)</f>
        <v>0</v>
      </c>
      <c r="I227" s="110">
        <f t="shared" si="295"/>
        <v>0</v>
      </c>
      <c r="J227" s="117">
        <f>SUM(J228)</f>
        <v>0</v>
      </c>
      <c r="K227" s="109">
        <f t="shared" ref="K227:L227" si="296">SUM(K228)</f>
        <v>0</v>
      </c>
      <c r="L227" s="110">
        <f t="shared" si="296"/>
        <v>0</v>
      </c>
      <c r="M227" s="54">
        <f>SUM(M228)</f>
        <v>0</v>
      </c>
      <c r="N227" s="109">
        <f t="shared" ref="N227:O227" si="297">SUM(N228)</f>
        <v>0</v>
      </c>
      <c r="O227" s="110">
        <f t="shared" si="297"/>
        <v>0</v>
      </c>
      <c r="P227" s="107"/>
    </row>
    <row r="228" spans="1:16" ht="24" hidden="1" x14ac:dyDescent="0.25">
      <c r="A228" s="38">
        <v>5269</v>
      </c>
      <c r="B228" s="53" t="s">
        <v>208</v>
      </c>
      <c r="C228" s="54">
        <f t="shared" si="285"/>
        <v>0</v>
      </c>
      <c r="D228" s="226"/>
      <c r="E228" s="444"/>
      <c r="F228" s="401">
        <f t="shared" ref="F228:F229" si="298">D228+E228</f>
        <v>0</v>
      </c>
      <c r="G228" s="226"/>
      <c r="H228" s="257"/>
      <c r="I228" s="110">
        <f t="shared" ref="I228:I229" si="299">G228+H228</f>
        <v>0</v>
      </c>
      <c r="J228" s="257"/>
      <c r="K228" s="56"/>
      <c r="L228" s="110">
        <f t="shared" ref="L228:L229" si="300">J228+K228</f>
        <v>0</v>
      </c>
      <c r="M228" s="317"/>
      <c r="N228" s="56"/>
      <c r="O228" s="110">
        <f t="shared" ref="O228:O229" si="301">M228+N228</f>
        <v>0</v>
      </c>
      <c r="P228" s="107"/>
    </row>
    <row r="229" spans="1:16" ht="24" hidden="1" x14ac:dyDescent="0.25">
      <c r="A229" s="103">
        <v>5270</v>
      </c>
      <c r="B229" s="74" t="s">
        <v>209</v>
      </c>
      <c r="C229" s="80">
        <f t="shared" si="285"/>
        <v>0</v>
      </c>
      <c r="D229" s="228"/>
      <c r="E229" s="446"/>
      <c r="F229" s="441">
        <f t="shared" si="298"/>
        <v>0</v>
      </c>
      <c r="G229" s="228"/>
      <c r="H229" s="258"/>
      <c r="I229" s="105">
        <f t="shared" si="299"/>
        <v>0</v>
      </c>
      <c r="J229" s="258"/>
      <c r="K229" s="111"/>
      <c r="L229" s="105">
        <f t="shared" si="300"/>
        <v>0</v>
      </c>
      <c r="M229" s="318"/>
      <c r="N229" s="111"/>
      <c r="O229" s="105">
        <f t="shared" si="301"/>
        <v>0</v>
      </c>
      <c r="P229" s="112"/>
    </row>
    <row r="230" spans="1:16" hidden="1" x14ac:dyDescent="0.25">
      <c r="A230" s="97">
        <v>6000</v>
      </c>
      <c r="B230" s="97" t="s">
        <v>210</v>
      </c>
      <c r="C230" s="98">
        <f t="shared" si="285"/>
        <v>0</v>
      </c>
      <c r="D230" s="223">
        <f>D231+D251+D259</f>
        <v>0</v>
      </c>
      <c r="E230" s="437">
        <f t="shared" ref="E230:F230" si="302">E231+E251+E259</f>
        <v>0</v>
      </c>
      <c r="F230" s="438">
        <f t="shared" si="302"/>
        <v>0</v>
      </c>
      <c r="G230" s="223">
        <f>G231+G251+G259</f>
        <v>0</v>
      </c>
      <c r="H230" s="255">
        <f t="shared" ref="H230:I230" si="303">H231+H251+H259</f>
        <v>0</v>
      </c>
      <c r="I230" s="100">
        <f t="shared" si="303"/>
        <v>0</v>
      </c>
      <c r="J230" s="255">
        <f>J231+J251+J259</f>
        <v>0</v>
      </c>
      <c r="K230" s="99">
        <f t="shared" ref="K230:L230" si="304">K231+K251+K259</f>
        <v>0</v>
      </c>
      <c r="L230" s="100">
        <f t="shared" si="304"/>
        <v>0</v>
      </c>
      <c r="M230" s="98">
        <f>M231+M251+M259</f>
        <v>0</v>
      </c>
      <c r="N230" s="99">
        <f t="shared" ref="N230:O230" si="305">N231+N251+N259</f>
        <v>0</v>
      </c>
      <c r="O230" s="100">
        <f t="shared" si="305"/>
        <v>0</v>
      </c>
      <c r="P230" s="339"/>
    </row>
    <row r="231" spans="1:16" ht="14.25" hidden="1" customHeight="1" x14ac:dyDescent="0.25">
      <c r="A231" s="65">
        <v>6200</v>
      </c>
      <c r="B231" s="121" t="s">
        <v>211</v>
      </c>
      <c r="C231" s="126">
        <f t="shared" si="285"/>
        <v>0</v>
      </c>
      <c r="D231" s="232">
        <f>SUM(D232,D233,D235,D238,D244,D245,D246)</f>
        <v>0</v>
      </c>
      <c r="E231" s="451">
        <f t="shared" ref="E231:F231" si="306">SUM(E232,E233,E235,E238,E244,E245,E246)</f>
        <v>0</v>
      </c>
      <c r="F231" s="452">
        <f t="shared" si="306"/>
        <v>0</v>
      </c>
      <c r="G231" s="232">
        <f>SUM(G232,G233,G235,G238,G244,G245,G246)</f>
        <v>0</v>
      </c>
      <c r="H231" s="262">
        <f t="shared" ref="H231:I231" si="307">SUM(H232,H233,H235,H238,H244,H245,H246)</f>
        <v>0</v>
      </c>
      <c r="I231" s="287">
        <f t="shared" si="307"/>
        <v>0</v>
      </c>
      <c r="J231" s="262">
        <f>SUM(J232,J233,J235,J238,J244,J245,J246)</f>
        <v>0</v>
      </c>
      <c r="K231" s="127">
        <f t="shared" ref="K231:L231" si="308">SUM(K232,K233,K235,K238,K244,K245,K246)</f>
        <v>0</v>
      </c>
      <c r="L231" s="287">
        <f t="shared" si="308"/>
        <v>0</v>
      </c>
      <c r="M231" s="126">
        <f>SUM(M232,M233,M235,M238,M244,M245,M246)</f>
        <v>0</v>
      </c>
      <c r="N231" s="127">
        <f t="shared" ref="N231:O231" si="309">SUM(N232,N233,N235,N238,N244,N245,N246)</f>
        <v>0</v>
      </c>
      <c r="O231" s="287">
        <f t="shared" si="309"/>
        <v>0</v>
      </c>
      <c r="P231" s="340"/>
    </row>
    <row r="232" spans="1:16" ht="24" hidden="1" x14ac:dyDescent="0.25">
      <c r="A232" s="565">
        <v>6220</v>
      </c>
      <c r="B232" s="48" t="s">
        <v>212</v>
      </c>
      <c r="C232" s="49">
        <f t="shared" si="285"/>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5"/>
        <v>0</v>
      </c>
      <c r="D233" s="227">
        <f t="shared" ref="D233" si="310">SUM(D234)</f>
        <v>0</v>
      </c>
      <c r="E233" s="445">
        <f t="shared" ref="E233:O233" si="311">SUM(E234)</f>
        <v>0</v>
      </c>
      <c r="F233" s="401">
        <f t="shared" si="311"/>
        <v>0</v>
      </c>
      <c r="G233" s="227">
        <f t="shared" si="311"/>
        <v>0</v>
      </c>
      <c r="H233" s="117">
        <f t="shared" si="311"/>
        <v>0</v>
      </c>
      <c r="I233" s="110">
        <f t="shared" si="311"/>
        <v>0</v>
      </c>
      <c r="J233" s="117">
        <f t="shared" si="311"/>
        <v>0</v>
      </c>
      <c r="K233" s="109">
        <f t="shared" si="311"/>
        <v>0</v>
      </c>
      <c r="L233" s="110">
        <f t="shared" si="311"/>
        <v>0</v>
      </c>
      <c r="M233" s="54">
        <f t="shared" si="311"/>
        <v>0</v>
      </c>
      <c r="N233" s="109">
        <f t="shared" si="311"/>
        <v>0</v>
      </c>
      <c r="O233" s="110">
        <f t="shared" si="311"/>
        <v>0</v>
      </c>
      <c r="P233" s="107"/>
    </row>
    <row r="234" spans="1:16" ht="24" hidden="1" x14ac:dyDescent="0.25">
      <c r="A234" s="38">
        <v>6239</v>
      </c>
      <c r="B234" s="48" t="s">
        <v>214</v>
      </c>
      <c r="C234" s="54">
        <f t="shared" si="285"/>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5"/>
        <v>0</v>
      </c>
      <c r="D235" s="227">
        <f>SUM(D236:D237)</f>
        <v>0</v>
      </c>
      <c r="E235" s="445">
        <f t="shared" ref="E235:F235" si="312">SUM(E236:E237)</f>
        <v>0</v>
      </c>
      <c r="F235" s="401">
        <f t="shared" si="312"/>
        <v>0</v>
      </c>
      <c r="G235" s="227">
        <f>SUM(G236:G237)</f>
        <v>0</v>
      </c>
      <c r="H235" s="117">
        <f t="shared" ref="H235:I235" si="313">SUM(H236:H237)</f>
        <v>0</v>
      </c>
      <c r="I235" s="110">
        <f t="shared" si="313"/>
        <v>0</v>
      </c>
      <c r="J235" s="117">
        <f>SUM(J236:J237)</f>
        <v>0</v>
      </c>
      <c r="K235" s="109">
        <f t="shared" ref="K235:L235" si="314">SUM(K236:K237)</f>
        <v>0</v>
      </c>
      <c r="L235" s="110">
        <f t="shared" si="314"/>
        <v>0</v>
      </c>
      <c r="M235" s="54">
        <f>SUM(M236:M237)</f>
        <v>0</v>
      </c>
      <c r="N235" s="109">
        <f t="shared" ref="N235:O235" si="315">SUM(N236:N237)</f>
        <v>0</v>
      </c>
      <c r="O235" s="110">
        <f t="shared" si="315"/>
        <v>0</v>
      </c>
      <c r="P235" s="107"/>
    </row>
    <row r="236" spans="1:16" hidden="1" x14ac:dyDescent="0.25">
      <c r="A236" s="38">
        <v>6241</v>
      </c>
      <c r="B236" s="53" t="s">
        <v>216</v>
      </c>
      <c r="C236" s="54">
        <f t="shared" si="285"/>
        <v>0</v>
      </c>
      <c r="D236" s="226"/>
      <c r="E236" s="444"/>
      <c r="F236" s="401">
        <f t="shared" ref="F236:F237" si="316">D236+E236</f>
        <v>0</v>
      </c>
      <c r="G236" s="226"/>
      <c r="H236" s="257"/>
      <c r="I236" s="110">
        <f t="shared" ref="I236:I237" si="317">G236+H236</f>
        <v>0</v>
      </c>
      <c r="J236" s="257"/>
      <c r="K236" s="56"/>
      <c r="L236" s="110">
        <f t="shared" ref="L236:L237" si="318">J236+K236</f>
        <v>0</v>
      </c>
      <c r="M236" s="317"/>
      <c r="N236" s="56"/>
      <c r="O236" s="110">
        <f t="shared" ref="O236:O237" si="319">M236+N236</f>
        <v>0</v>
      </c>
      <c r="P236" s="107"/>
    </row>
    <row r="237" spans="1:16" hidden="1" x14ac:dyDescent="0.25">
      <c r="A237" s="38">
        <v>6242</v>
      </c>
      <c r="B237" s="53" t="s">
        <v>217</v>
      </c>
      <c r="C237" s="54">
        <f t="shared" si="285"/>
        <v>0</v>
      </c>
      <c r="D237" s="226"/>
      <c r="E237" s="444"/>
      <c r="F237" s="401">
        <f t="shared" si="316"/>
        <v>0</v>
      </c>
      <c r="G237" s="226"/>
      <c r="H237" s="257"/>
      <c r="I237" s="110">
        <f t="shared" si="317"/>
        <v>0</v>
      </c>
      <c r="J237" s="257"/>
      <c r="K237" s="56"/>
      <c r="L237" s="110">
        <f t="shared" si="318"/>
        <v>0</v>
      </c>
      <c r="M237" s="317"/>
      <c r="N237" s="56"/>
      <c r="O237" s="110">
        <f t="shared" si="319"/>
        <v>0</v>
      </c>
      <c r="P237" s="107"/>
    </row>
    <row r="238" spans="1:16" ht="25.5" hidden="1" customHeight="1" x14ac:dyDescent="0.25">
      <c r="A238" s="108">
        <v>6250</v>
      </c>
      <c r="B238" s="53" t="s">
        <v>218</v>
      </c>
      <c r="C238" s="54">
        <f t="shared" si="285"/>
        <v>0</v>
      </c>
      <c r="D238" s="227">
        <f>SUM(D239:D243)</f>
        <v>0</v>
      </c>
      <c r="E238" s="445">
        <f t="shared" ref="E238:F238" si="320">SUM(E239:E243)</f>
        <v>0</v>
      </c>
      <c r="F238" s="401">
        <f t="shared" si="320"/>
        <v>0</v>
      </c>
      <c r="G238" s="227">
        <f>SUM(G239:G243)</f>
        <v>0</v>
      </c>
      <c r="H238" s="117">
        <f t="shared" ref="H238:I238" si="321">SUM(H239:H243)</f>
        <v>0</v>
      </c>
      <c r="I238" s="110">
        <f t="shared" si="321"/>
        <v>0</v>
      </c>
      <c r="J238" s="117">
        <f>SUM(J239:J243)</f>
        <v>0</v>
      </c>
      <c r="K238" s="109">
        <f t="shared" ref="K238:L238" si="322">SUM(K239:K243)</f>
        <v>0</v>
      </c>
      <c r="L238" s="110">
        <f t="shared" si="322"/>
        <v>0</v>
      </c>
      <c r="M238" s="54">
        <f>SUM(M239:M243)</f>
        <v>0</v>
      </c>
      <c r="N238" s="109">
        <f t="shared" ref="N238:O238" si="323">SUM(N239:N243)</f>
        <v>0</v>
      </c>
      <c r="O238" s="110">
        <f t="shared" si="323"/>
        <v>0</v>
      </c>
      <c r="P238" s="107"/>
    </row>
    <row r="239" spans="1:16" ht="14.25" hidden="1" customHeight="1" x14ac:dyDescent="0.25">
      <c r="A239" s="38">
        <v>6252</v>
      </c>
      <c r="B239" s="53" t="s">
        <v>219</v>
      </c>
      <c r="C239" s="54">
        <f t="shared" si="285"/>
        <v>0</v>
      </c>
      <c r="D239" s="226"/>
      <c r="E239" s="444"/>
      <c r="F239" s="401">
        <f t="shared" ref="F239:F245" si="324">D239+E239</f>
        <v>0</v>
      </c>
      <c r="G239" s="226"/>
      <c r="H239" s="257"/>
      <c r="I239" s="110">
        <f t="shared" ref="I239:I245" si="325">G239+H239</f>
        <v>0</v>
      </c>
      <c r="J239" s="257"/>
      <c r="K239" s="56"/>
      <c r="L239" s="110">
        <f t="shared" ref="L239:L245" si="326">J239+K239</f>
        <v>0</v>
      </c>
      <c r="M239" s="317"/>
      <c r="N239" s="56"/>
      <c r="O239" s="110">
        <f t="shared" ref="O239:O245" si="327">M239+N239</f>
        <v>0</v>
      </c>
      <c r="P239" s="107"/>
    </row>
    <row r="240" spans="1:16" ht="14.25" hidden="1" customHeight="1" x14ac:dyDescent="0.25">
      <c r="A240" s="38">
        <v>6253</v>
      </c>
      <c r="B240" s="53" t="s">
        <v>220</v>
      </c>
      <c r="C240" s="54">
        <f t="shared" si="285"/>
        <v>0</v>
      </c>
      <c r="D240" s="226"/>
      <c r="E240" s="444"/>
      <c r="F240" s="401">
        <f t="shared" si="324"/>
        <v>0</v>
      </c>
      <c r="G240" s="226"/>
      <c r="H240" s="257"/>
      <c r="I240" s="110">
        <f t="shared" si="325"/>
        <v>0</v>
      </c>
      <c r="J240" s="257"/>
      <c r="K240" s="56"/>
      <c r="L240" s="110">
        <f t="shared" si="326"/>
        <v>0</v>
      </c>
      <c r="M240" s="317"/>
      <c r="N240" s="56"/>
      <c r="O240" s="110">
        <f t="shared" si="327"/>
        <v>0</v>
      </c>
      <c r="P240" s="107"/>
    </row>
    <row r="241" spans="1:16" ht="24" hidden="1" x14ac:dyDescent="0.25">
      <c r="A241" s="38">
        <v>6254</v>
      </c>
      <c r="B241" s="53" t="s">
        <v>221</v>
      </c>
      <c r="C241" s="54">
        <f t="shared" si="285"/>
        <v>0</v>
      </c>
      <c r="D241" s="226"/>
      <c r="E241" s="444"/>
      <c r="F241" s="401">
        <f t="shared" si="324"/>
        <v>0</v>
      </c>
      <c r="G241" s="226"/>
      <c r="H241" s="257"/>
      <c r="I241" s="110">
        <f t="shared" si="325"/>
        <v>0</v>
      </c>
      <c r="J241" s="257"/>
      <c r="K241" s="56"/>
      <c r="L241" s="110">
        <f t="shared" si="326"/>
        <v>0</v>
      </c>
      <c r="M241" s="317"/>
      <c r="N241" s="56"/>
      <c r="O241" s="110">
        <f t="shared" si="327"/>
        <v>0</v>
      </c>
      <c r="P241" s="107"/>
    </row>
    <row r="242" spans="1:16" ht="24" hidden="1" x14ac:dyDescent="0.25">
      <c r="A242" s="38">
        <v>6255</v>
      </c>
      <c r="B242" s="53" t="s">
        <v>222</v>
      </c>
      <c r="C242" s="54">
        <f t="shared" si="285"/>
        <v>0</v>
      </c>
      <c r="D242" s="226"/>
      <c r="E242" s="444"/>
      <c r="F242" s="401">
        <f t="shared" si="324"/>
        <v>0</v>
      </c>
      <c r="G242" s="226"/>
      <c r="H242" s="257"/>
      <c r="I242" s="110">
        <f t="shared" si="325"/>
        <v>0</v>
      </c>
      <c r="J242" s="257"/>
      <c r="K242" s="56"/>
      <c r="L242" s="110">
        <f t="shared" si="326"/>
        <v>0</v>
      </c>
      <c r="M242" s="317"/>
      <c r="N242" s="56"/>
      <c r="O242" s="110">
        <f t="shared" si="327"/>
        <v>0</v>
      </c>
      <c r="P242" s="107"/>
    </row>
    <row r="243" spans="1:16" hidden="1" x14ac:dyDescent="0.25">
      <c r="A243" s="38">
        <v>6259</v>
      </c>
      <c r="B243" s="53" t="s">
        <v>223</v>
      </c>
      <c r="C243" s="54">
        <f t="shared" si="285"/>
        <v>0</v>
      </c>
      <c r="D243" s="226"/>
      <c r="E243" s="444"/>
      <c r="F243" s="401">
        <f t="shared" si="324"/>
        <v>0</v>
      </c>
      <c r="G243" s="226"/>
      <c r="H243" s="257"/>
      <c r="I243" s="110">
        <f t="shared" si="325"/>
        <v>0</v>
      </c>
      <c r="J243" s="257"/>
      <c r="K243" s="56"/>
      <c r="L243" s="110">
        <f t="shared" si="326"/>
        <v>0</v>
      </c>
      <c r="M243" s="317"/>
      <c r="N243" s="56"/>
      <c r="O243" s="110">
        <f t="shared" si="327"/>
        <v>0</v>
      </c>
      <c r="P243" s="107"/>
    </row>
    <row r="244" spans="1:16" ht="24" hidden="1" x14ac:dyDescent="0.25">
      <c r="A244" s="108">
        <v>6260</v>
      </c>
      <c r="B244" s="53" t="s">
        <v>224</v>
      </c>
      <c r="C244" s="54">
        <f t="shared" si="285"/>
        <v>0</v>
      </c>
      <c r="D244" s="226"/>
      <c r="E244" s="444"/>
      <c r="F244" s="401">
        <f t="shared" si="324"/>
        <v>0</v>
      </c>
      <c r="G244" s="226"/>
      <c r="H244" s="257"/>
      <c r="I244" s="110">
        <f t="shared" si="325"/>
        <v>0</v>
      </c>
      <c r="J244" s="257"/>
      <c r="K244" s="56"/>
      <c r="L244" s="110">
        <f t="shared" si="326"/>
        <v>0</v>
      </c>
      <c r="M244" s="317"/>
      <c r="N244" s="56"/>
      <c r="O244" s="110">
        <f t="shared" si="327"/>
        <v>0</v>
      </c>
      <c r="P244" s="107"/>
    </row>
    <row r="245" spans="1:16" hidden="1" x14ac:dyDescent="0.25">
      <c r="A245" s="108">
        <v>6270</v>
      </c>
      <c r="B245" s="53" t="s">
        <v>225</v>
      </c>
      <c r="C245" s="54">
        <f t="shared" si="285"/>
        <v>0</v>
      </c>
      <c r="D245" s="226"/>
      <c r="E245" s="444"/>
      <c r="F245" s="401">
        <f t="shared" si="324"/>
        <v>0</v>
      </c>
      <c r="G245" s="226"/>
      <c r="H245" s="257"/>
      <c r="I245" s="110">
        <f t="shared" si="325"/>
        <v>0</v>
      </c>
      <c r="J245" s="257"/>
      <c r="K245" s="56"/>
      <c r="L245" s="110">
        <f t="shared" si="326"/>
        <v>0</v>
      </c>
      <c r="M245" s="317"/>
      <c r="N245" s="56"/>
      <c r="O245" s="110">
        <f t="shared" si="327"/>
        <v>0</v>
      </c>
      <c r="P245" s="107"/>
    </row>
    <row r="246" spans="1:16" ht="24" hidden="1" x14ac:dyDescent="0.25">
      <c r="A246" s="565">
        <v>6290</v>
      </c>
      <c r="B246" s="48" t="s">
        <v>226</v>
      </c>
      <c r="C246" s="123">
        <f t="shared" si="285"/>
        <v>0</v>
      </c>
      <c r="D246" s="229">
        <f>SUM(D247:D250)</f>
        <v>0</v>
      </c>
      <c r="E246" s="447">
        <f t="shared" ref="E246:O246" si="328">SUM(E247:E250)</f>
        <v>0</v>
      </c>
      <c r="F246" s="443">
        <f t="shared" si="328"/>
        <v>0</v>
      </c>
      <c r="G246" s="229">
        <f t="shared" si="328"/>
        <v>0</v>
      </c>
      <c r="H246" s="259">
        <f t="shared" si="328"/>
        <v>0</v>
      </c>
      <c r="I246" s="116">
        <f t="shared" si="328"/>
        <v>0</v>
      </c>
      <c r="J246" s="259">
        <f t="shared" si="328"/>
        <v>0</v>
      </c>
      <c r="K246" s="115">
        <f t="shared" si="328"/>
        <v>0</v>
      </c>
      <c r="L246" s="116">
        <f t="shared" si="328"/>
        <v>0</v>
      </c>
      <c r="M246" s="123">
        <f t="shared" si="328"/>
        <v>0</v>
      </c>
      <c r="N246" s="298">
        <f t="shared" si="328"/>
        <v>0</v>
      </c>
      <c r="O246" s="303">
        <f t="shared" si="328"/>
        <v>0</v>
      </c>
      <c r="P246" s="154"/>
    </row>
    <row r="247" spans="1:16" hidden="1" x14ac:dyDescent="0.25">
      <c r="A247" s="38">
        <v>6291</v>
      </c>
      <c r="B247" s="53" t="s">
        <v>227</v>
      </c>
      <c r="C247" s="54">
        <f t="shared" si="285"/>
        <v>0</v>
      </c>
      <c r="D247" s="226"/>
      <c r="E247" s="444"/>
      <c r="F247" s="401">
        <f t="shared" ref="F247:F250" si="329">D247+E247</f>
        <v>0</v>
      </c>
      <c r="G247" s="226"/>
      <c r="H247" s="257"/>
      <c r="I247" s="110">
        <f t="shared" ref="I247:I250" si="330">G247+H247</f>
        <v>0</v>
      </c>
      <c r="J247" s="257"/>
      <c r="K247" s="56"/>
      <c r="L247" s="110">
        <f t="shared" ref="L247:L250" si="331">J247+K247</f>
        <v>0</v>
      </c>
      <c r="M247" s="317"/>
      <c r="N247" s="56"/>
      <c r="O247" s="110">
        <f t="shared" ref="O247:O250" si="332">M247+N247</f>
        <v>0</v>
      </c>
      <c r="P247" s="107"/>
    </row>
    <row r="248" spans="1:16" hidden="1" x14ac:dyDescent="0.25">
      <c r="A248" s="38">
        <v>6292</v>
      </c>
      <c r="B248" s="53" t="s">
        <v>228</v>
      </c>
      <c r="C248" s="54">
        <f t="shared" si="285"/>
        <v>0</v>
      </c>
      <c r="D248" s="226"/>
      <c r="E248" s="444"/>
      <c r="F248" s="401">
        <f t="shared" si="329"/>
        <v>0</v>
      </c>
      <c r="G248" s="226"/>
      <c r="H248" s="257"/>
      <c r="I248" s="110">
        <f t="shared" si="330"/>
        <v>0</v>
      </c>
      <c r="J248" s="257"/>
      <c r="K248" s="56"/>
      <c r="L248" s="110">
        <f t="shared" si="331"/>
        <v>0</v>
      </c>
      <c r="M248" s="317"/>
      <c r="N248" s="56"/>
      <c r="O248" s="110">
        <f t="shared" si="332"/>
        <v>0</v>
      </c>
      <c r="P248" s="107"/>
    </row>
    <row r="249" spans="1:16" ht="72" hidden="1" x14ac:dyDescent="0.25">
      <c r="A249" s="38">
        <v>6296</v>
      </c>
      <c r="B249" s="53" t="s">
        <v>229</v>
      </c>
      <c r="C249" s="54">
        <f t="shared" si="285"/>
        <v>0</v>
      </c>
      <c r="D249" s="226"/>
      <c r="E249" s="444"/>
      <c r="F249" s="401">
        <f t="shared" si="329"/>
        <v>0</v>
      </c>
      <c r="G249" s="226"/>
      <c r="H249" s="257"/>
      <c r="I249" s="110">
        <f t="shared" si="330"/>
        <v>0</v>
      </c>
      <c r="J249" s="257"/>
      <c r="K249" s="56"/>
      <c r="L249" s="110">
        <f t="shared" si="331"/>
        <v>0</v>
      </c>
      <c r="M249" s="317"/>
      <c r="N249" s="56"/>
      <c r="O249" s="110">
        <f t="shared" si="332"/>
        <v>0</v>
      </c>
      <c r="P249" s="107"/>
    </row>
    <row r="250" spans="1:16" ht="39.75" hidden="1" customHeight="1" x14ac:dyDescent="0.25">
      <c r="A250" s="38">
        <v>6299</v>
      </c>
      <c r="B250" s="53" t="s">
        <v>230</v>
      </c>
      <c r="C250" s="54">
        <f t="shared" si="285"/>
        <v>0</v>
      </c>
      <c r="D250" s="226"/>
      <c r="E250" s="444"/>
      <c r="F250" s="401">
        <f t="shared" si="329"/>
        <v>0</v>
      </c>
      <c r="G250" s="226"/>
      <c r="H250" s="257"/>
      <c r="I250" s="110">
        <f t="shared" si="330"/>
        <v>0</v>
      </c>
      <c r="J250" s="257"/>
      <c r="K250" s="56"/>
      <c r="L250" s="110">
        <f t="shared" si="331"/>
        <v>0</v>
      </c>
      <c r="M250" s="317"/>
      <c r="N250" s="56"/>
      <c r="O250" s="110">
        <f t="shared" si="332"/>
        <v>0</v>
      </c>
      <c r="P250" s="107"/>
    </row>
    <row r="251" spans="1:16" hidden="1" x14ac:dyDescent="0.25">
      <c r="A251" s="41">
        <v>6300</v>
      </c>
      <c r="B251" s="101" t="s">
        <v>231</v>
      </c>
      <c r="C251" s="42">
        <f t="shared" si="285"/>
        <v>0</v>
      </c>
      <c r="D251" s="224">
        <f>SUM(D252,D257,D258)</f>
        <v>0</v>
      </c>
      <c r="E251" s="439">
        <f t="shared" ref="E251:O251" si="333">SUM(E252,E257,E258)</f>
        <v>0</v>
      </c>
      <c r="F251" s="406">
        <f t="shared" si="333"/>
        <v>0</v>
      </c>
      <c r="G251" s="224">
        <f t="shared" si="333"/>
        <v>0</v>
      </c>
      <c r="H251" s="102">
        <f t="shared" si="333"/>
        <v>0</v>
      </c>
      <c r="I251" s="113">
        <f t="shared" si="333"/>
        <v>0</v>
      </c>
      <c r="J251" s="102">
        <f t="shared" si="333"/>
        <v>0</v>
      </c>
      <c r="K251" s="46">
        <f t="shared" si="333"/>
        <v>0</v>
      </c>
      <c r="L251" s="113">
        <f t="shared" si="333"/>
        <v>0</v>
      </c>
      <c r="M251" s="162">
        <f t="shared" si="333"/>
        <v>0</v>
      </c>
      <c r="N251" s="163">
        <f t="shared" si="333"/>
        <v>0</v>
      </c>
      <c r="O251" s="164">
        <f t="shared" si="333"/>
        <v>0</v>
      </c>
      <c r="P251" s="341"/>
    </row>
    <row r="252" spans="1:16" ht="24" hidden="1" x14ac:dyDescent="0.25">
      <c r="A252" s="565">
        <v>6320</v>
      </c>
      <c r="B252" s="48" t="s">
        <v>303</v>
      </c>
      <c r="C252" s="123">
        <f t="shared" si="285"/>
        <v>0</v>
      </c>
      <c r="D252" s="229">
        <f>SUM(D253:D256)</f>
        <v>0</v>
      </c>
      <c r="E252" s="447">
        <f t="shared" ref="E252:O252" si="334">SUM(E253:E256)</f>
        <v>0</v>
      </c>
      <c r="F252" s="443">
        <f t="shared" si="334"/>
        <v>0</v>
      </c>
      <c r="G252" s="229">
        <f t="shared" si="334"/>
        <v>0</v>
      </c>
      <c r="H252" s="259">
        <f t="shared" si="334"/>
        <v>0</v>
      </c>
      <c r="I252" s="116">
        <f t="shared" si="334"/>
        <v>0</v>
      </c>
      <c r="J252" s="259">
        <f t="shared" si="334"/>
        <v>0</v>
      </c>
      <c r="K252" s="115">
        <f t="shared" si="334"/>
        <v>0</v>
      </c>
      <c r="L252" s="116">
        <f t="shared" si="334"/>
        <v>0</v>
      </c>
      <c r="M252" s="49">
        <f t="shared" si="334"/>
        <v>0</v>
      </c>
      <c r="N252" s="115">
        <f t="shared" si="334"/>
        <v>0</v>
      </c>
      <c r="O252" s="116">
        <f t="shared" si="334"/>
        <v>0</v>
      </c>
      <c r="P252" s="106"/>
    </row>
    <row r="253" spans="1:16" hidden="1" x14ac:dyDescent="0.25">
      <c r="A253" s="38">
        <v>6322</v>
      </c>
      <c r="B253" s="53" t="s">
        <v>232</v>
      </c>
      <c r="C253" s="54">
        <f t="shared" si="285"/>
        <v>0</v>
      </c>
      <c r="D253" s="226"/>
      <c r="E253" s="444"/>
      <c r="F253" s="401">
        <f t="shared" ref="F253:F258" si="335">D253+E253</f>
        <v>0</v>
      </c>
      <c r="G253" s="226"/>
      <c r="H253" s="257"/>
      <c r="I253" s="110">
        <f t="shared" ref="I253:I258" si="336">G253+H253</f>
        <v>0</v>
      </c>
      <c r="J253" s="257"/>
      <c r="K253" s="56"/>
      <c r="L253" s="110">
        <f t="shared" ref="L253:L258" si="337">J253+K253</f>
        <v>0</v>
      </c>
      <c r="M253" s="317"/>
      <c r="N253" s="56"/>
      <c r="O253" s="110">
        <f t="shared" ref="O253:O258" si="338">M253+N253</f>
        <v>0</v>
      </c>
      <c r="P253" s="107"/>
    </row>
    <row r="254" spans="1:16" ht="24" hidden="1" x14ac:dyDescent="0.25">
      <c r="A254" s="38">
        <v>6323</v>
      </c>
      <c r="B254" s="53" t="s">
        <v>233</v>
      </c>
      <c r="C254" s="54">
        <f t="shared" si="285"/>
        <v>0</v>
      </c>
      <c r="D254" s="226"/>
      <c r="E254" s="444"/>
      <c r="F254" s="401">
        <f t="shared" si="335"/>
        <v>0</v>
      </c>
      <c r="G254" s="226"/>
      <c r="H254" s="257"/>
      <c r="I254" s="110">
        <f t="shared" si="336"/>
        <v>0</v>
      </c>
      <c r="J254" s="257"/>
      <c r="K254" s="56"/>
      <c r="L254" s="110">
        <f t="shared" si="337"/>
        <v>0</v>
      </c>
      <c r="M254" s="317"/>
      <c r="N254" s="56"/>
      <c r="O254" s="110">
        <f t="shared" si="338"/>
        <v>0</v>
      </c>
      <c r="P254" s="107"/>
    </row>
    <row r="255" spans="1:16" ht="24" hidden="1" x14ac:dyDescent="0.25">
      <c r="A255" s="38">
        <v>6324</v>
      </c>
      <c r="B255" s="53" t="s">
        <v>287</v>
      </c>
      <c r="C255" s="54">
        <f t="shared" si="285"/>
        <v>0</v>
      </c>
      <c r="D255" s="226"/>
      <c r="E255" s="444"/>
      <c r="F255" s="401">
        <f t="shared" si="335"/>
        <v>0</v>
      </c>
      <c r="G255" s="226"/>
      <c r="H255" s="257"/>
      <c r="I255" s="110">
        <f t="shared" si="336"/>
        <v>0</v>
      </c>
      <c r="J255" s="257"/>
      <c r="K255" s="56"/>
      <c r="L255" s="110">
        <f t="shared" si="337"/>
        <v>0</v>
      </c>
      <c r="M255" s="317"/>
      <c r="N255" s="56"/>
      <c r="O255" s="110">
        <f t="shared" si="338"/>
        <v>0</v>
      </c>
      <c r="P255" s="107"/>
    </row>
    <row r="256" spans="1:16" hidden="1" x14ac:dyDescent="0.25">
      <c r="A256" s="33">
        <v>6329</v>
      </c>
      <c r="B256" s="48" t="s">
        <v>288</v>
      </c>
      <c r="C256" s="49">
        <f t="shared" si="285"/>
        <v>0</v>
      </c>
      <c r="D256" s="225"/>
      <c r="E256" s="442"/>
      <c r="F256" s="443">
        <f t="shared" si="335"/>
        <v>0</v>
      </c>
      <c r="G256" s="225"/>
      <c r="H256" s="256"/>
      <c r="I256" s="116">
        <f t="shared" si="336"/>
        <v>0</v>
      </c>
      <c r="J256" s="256"/>
      <c r="K256" s="51"/>
      <c r="L256" s="116">
        <f t="shared" si="337"/>
        <v>0</v>
      </c>
      <c r="M256" s="316"/>
      <c r="N256" s="51"/>
      <c r="O256" s="116">
        <f t="shared" si="338"/>
        <v>0</v>
      </c>
      <c r="P256" s="106"/>
    </row>
    <row r="257" spans="1:16" ht="24" hidden="1" x14ac:dyDescent="0.25">
      <c r="A257" s="139">
        <v>6330</v>
      </c>
      <c r="B257" s="140" t="s">
        <v>234</v>
      </c>
      <c r="C257" s="123">
        <f t="shared" si="285"/>
        <v>0</v>
      </c>
      <c r="D257" s="231"/>
      <c r="E257" s="449"/>
      <c r="F257" s="450">
        <f t="shared" si="335"/>
        <v>0</v>
      </c>
      <c r="G257" s="231"/>
      <c r="H257" s="261"/>
      <c r="I257" s="303">
        <f t="shared" si="336"/>
        <v>0</v>
      </c>
      <c r="J257" s="261"/>
      <c r="K257" s="125"/>
      <c r="L257" s="303">
        <f t="shared" si="337"/>
        <v>0</v>
      </c>
      <c r="M257" s="320"/>
      <c r="N257" s="125"/>
      <c r="O257" s="303">
        <f t="shared" si="338"/>
        <v>0</v>
      </c>
      <c r="P257" s="154"/>
    </row>
    <row r="258" spans="1:16" hidden="1" x14ac:dyDescent="0.25">
      <c r="A258" s="108">
        <v>6360</v>
      </c>
      <c r="B258" s="53" t="s">
        <v>235</v>
      </c>
      <c r="C258" s="54">
        <f t="shared" si="285"/>
        <v>0</v>
      </c>
      <c r="D258" s="226"/>
      <c r="E258" s="444"/>
      <c r="F258" s="401">
        <f t="shared" si="335"/>
        <v>0</v>
      </c>
      <c r="G258" s="226"/>
      <c r="H258" s="257"/>
      <c r="I258" s="110">
        <f t="shared" si="336"/>
        <v>0</v>
      </c>
      <c r="J258" s="257"/>
      <c r="K258" s="56"/>
      <c r="L258" s="110">
        <f t="shared" si="337"/>
        <v>0</v>
      </c>
      <c r="M258" s="317"/>
      <c r="N258" s="56"/>
      <c r="O258" s="110">
        <f t="shared" si="338"/>
        <v>0</v>
      </c>
      <c r="P258" s="107"/>
    </row>
    <row r="259" spans="1:16" ht="36" hidden="1" x14ac:dyDescent="0.25">
      <c r="A259" s="41">
        <v>6400</v>
      </c>
      <c r="B259" s="101" t="s">
        <v>236</v>
      </c>
      <c r="C259" s="42">
        <f t="shared" si="285"/>
        <v>0</v>
      </c>
      <c r="D259" s="224">
        <f>SUM(D260,D264)</f>
        <v>0</v>
      </c>
      <c r="E259" s="439">
        <f t="shared" ref="E259:O259" si="339">SUM(E260,E264)</f>
        <v>0</v>
      </c>
      <c r="F259" s="406">
        <f t="shared" si="339"/>
        <v>0</v>
      </c>
      <c r="G259" s="224">
        <f t="shared" si="339"/>
        <v>0</v>
      </c>
      <c r="H259" s="102">
        <f t="shared" si="339"/>
        <v>0</v>
      </c>
      <c r="I259" s="113">
        <f t="shared" si="339"/>
        <v>0</v>
      </c>
      <c r="J259" s="102">
        <f t="shared" si="339"/>
        <v>0</v>
      </c>
      <c r="K259" s="46">
        <f t="shared" si="339"/>
        <v>0</v>
      </c>
      <c r="L259" s="113">
        <f t="shared" si="339"/>
        <v>0</v>
      </c>
      <c r="M259" s="162">
        <f t="shared" si="339"/>
        <v>0</v>
      </c>
      <c r="N259" s="163">
        <f t="shared" si="339"/>
        <v>0</v>
      </c>
      <c r="O259" s="164">
        <f t="shared" si="339"/>
        <v>0</v>
      </c>
      <c r="P259" s="341"/>
    </row>
    <row r="260" spans="1:16" ht="24" hidden="1" x14ac:dyDescent="0.25">
      <c r="A260" s="565">
        <v>6410</v>
      </c>
      <c r="B260" s="48" t="s">
        <v>237</v>
      </c>
      <c r="C260" s="49">
        <f t="shared" si="285"/>
        <v>0</v>
      </c>
      <c r="D260" s="229">
        <f>SUM(D261:D263)</f>
        <v>0</v>
      </c>
      <c r="E260" s="447">
        <f t="shared" ref="E260:O260" si="340">SUM(E261:E263)</f>
        <v>0</v>
      </c>
      <c r="F260" s="443">
        <f t="shared" si="340"/>
        <v>0</v>
      </c>
      <c r="G260" s="229">
        <f t="shared" si="340"/>
        <v>0</v>
      </c>
      <c r="H260" s="259">
        <f t="shared" si="340"/>
        <v>0</v>
      </c>
      <c r="I260" s="116">
        <f t="shared" si="340"/>
        <v>0</v>
      </c>
      <c r="J260" s="259">
        <f t="shared" si="340"/>
        <v>0</v>
      </c>
      <c r="K260" s="115">
        <f t="shared" si="340"/>
        <v>0</v>
      </c>
      <c r="L260" s="116">
        <f t="shared" si="340"/>
        <v>0</v>
      </c>
      <c r="M260" s="60">
        <f t="shared" si="340"/>
        <v>0</v>
      </c>
      <c r="N260" s="297">
        <f t="shared" si="340"/>
        <v>0</v>
      </c>
      <c r="O260" s="302">
        <f t="shared" si="340"/>
        <v>0</v>
      </c>
      <c r="P260" s="151"/>
    </row>
    <row r="261" spans="1:16" hidden="1" x14ac:dyDescent="0.25">
      <c r="A261" s="38">
        <v>6411</v>
      </c>
      <c r="B261" s="142" t="s">
        <v>238</v>
      </c>
      <c r="C261" s="54">
        <f t="shared" si="285"/>
        <v>0</v>
      </c>
      <c r="D261" s="226"/>
      <c r="E261" s="444"/>
      <c r="F261" s="401">
        <f t="shared" ref="F261:F263" si="341">D261+E261</f>
        <v>0</v>
      </c>
      <c r="G261" s="226"/>
      <c r="H261" s="257"/>
      <c r="I261" s="110">
        <f t="shared" ref="I261:I263" si="342">G261+H261</f>
        <v>0</v>
      </c>
      <c r="J261" s="257"/>
      <c r="K261" s="56"/>
      <c r="L261" s="110">
        <f t="shared" ref="L261:L263" si="343">J261+K261</f>
        <v>0</v>
      </c>
      <c r="M261" s="317"/>
      <c r="N261" s="56"/>
      <c r="O261" s="110">
        <f t="shared" ref="O261:O263" si="344">M261+N261</f>
        <v>0</v>
      </c>
      <c r="P261" s="107"/>
    </row>
    <row r="262" spans="1:16" ht="36" hidden="1" x14ac:dyDescent="0.25">
      <c r="A262" s="38">
        <v>6412</v>
      </c>
      <c r="B262" s="53" t="s">
        <v>239</v>
      </c>
      <c r="C262" s="54">
        <f t="shared" si="285"/>
        <v>0</v>
      </c>
      <c r="D262" s="226"/>
      <c r="E262" s="444"/>
      <c r="F262" s="401">
        <f t="shared" si="341"/>
        <v>0</v>
      </c>
      <c r="G262" s="226"/>
      <c r="H262" s="257"/>
      <c r="I262" s="110">
        <f t="shared" si="342"/>
        <v>0</v>
      </c>
      <c r="J262" s="257"/>
      <c r="K262" s="56"/>
      <c r="L262" s="110">
        <f t="shared" si="343"/>
        <v>0</v>
      </c>
      <c r="M262" s="317"/>
      <c r="N262" s="56"/>
      <c r="O262" s="110">
        <f t="shared" si="344"/>
        <v>0</v>
      </c>
      <c r="P262" s="107"/>
    </row>
    <row r="263" spans="1:16" ht="36" hidden="1" x14ac:dyDescent="0.25">
      <c r="A263" s="38">
        <v>6419</v>
      </c>
      <c r="B263" s="53" t="s">
        <v>240</v>
      </c>
      <c r="C263" s="54">
        <f t="shared" si="285"/>
        <v>0</v>
      </c>
      <c r="D263" s="226"/>
      <c r="E263" s="444"/>
      <c r="F263" s="401">
        <f t="shared" si="341"/>
        <v>0</v>
      </c>
      <c r="G263" s="226"/>
      <c r="H263" s="257"/>
      <c r="I263" s="110">
        <f t="shared" si="342"/>
        <v>0</v>
      </c>
      <c r="J263" s="257"/>
      <c r="K263" s="56"/>
      <c r="L263" s="110">
        <f t="shared" si="343"/>
        <v>0</v>
      </c>
      <c r="M263" s="317"/>
      <c r="N263" s="56"/>
      <c r="O263" s="110">
        <f t="shared" si="344"/>
        <v>0</v>
      </c>
      <c r="P263" s="107"/>
    </row>
    <row r="264" spans="1:16" ht="36" hidden="1" x14ac:dyDescent="0.25">
      <c r="A264" s="108">
        <v>6420</v>
      </c>
      <c r="B264" s="53" t="s">
        <v>241</v>
      </c>
      <c r="C264" s="54">
        <f t="shared" si="285"/>
        <v>0</v>
      </c>
      <c r="D264" s="227">
        <f>SUM(D265:D268)</f>
        <v>0</v>
      </c>
      <c r="E264" s="445">
        <f t="shared" ref="E264:F264" si="345">SUM(E265:E268)</f>
        <v>0</v>
      </c>
      <c r="F264" s="401">
        <f t="shared" si="345"/>
        <v>0</v>
      </c>
      <c r="G264" s="227">
        <f>SUM(G265:G268)</f>
        <v>0</v>
      </c>
      <c r="H264" s="117">
        <f t="shared" ref="H264:I264" si="346">SUM(H265:H268)</f>
        <v>0</v>
      </c>
      <c r="I264" s="110">
        <f t="shared" si="346"/>
        <v>0</v>
      </c>
      <c r="J264" s="117">
        <f>SUM(J265:J268)</f>
        <v>0</v>
      </c>
      <c r="K264" s="109">
        <f t="shared" ref="K264:L264" si="347">SUM(K265:K268)</f>
        <v>0</v>
      </c>
      <c r="L264" s="110">
        <f t="shared" si="347"/>
        <v>0</v>
      </c>
      <c r="M264" s="54">
        <f>SUM(M265:M268)</f>
        <v>0</v>
      </c>
      <c r="N264" s="109">
        <f t="shared" ref="N264:O264" si="348">SUM(N265:N268)</f>
        <v>0</v>
      </c>
      <c r="O264" s="110">
        <f t="shared" si="348"/>
        <v>0</v>
      </c>
      <c r="P264" s="107"/>
    </row>
    <row r="265" spans="1:16" hidden="1" x14ac:dyDescent="0.25">
      <c r="A265" s="38">
        <v>6421</v>
      </c>
      <c r="B265" s="53" t="s">
        <v>242</v>
      </c>
      <c r="C265" s="54">
        <f t="shared" si="285"/>
        <v>0</v>
      </c>
      <c r="D265" s="226"/>
      <c r="E265" s="444"/>
      <c r="F265" s="401">
        <f t="shared" ref="F265:F268" si="349">D265+E265</f>
        <v>0</v>
      </c>
      <c r="G265" s="226"/>
      <c r="H265" s="257"/>
      <c r="I265" s="110">
        <f t="shared" ref="I265:I268" si="350">G265+H265</f>
        <v>0</v>
      </c>
      <c r="J265" s="257"/>
      <c r="K265" s="56"/>
      <c r="L265" s="110">
        <f t="shared" ref="L265:L268" si="351">J265+K265</f>
        <v>0</v>
      </c>
      <c r="M265" s="317"/>
      <c r="N265" s="56"/>
      <c r="O265" s="110">
        <f t="shared" ref="O265:O268" si="352">M265+N265</f>
        <v>0</v>
      </c>
      <c r="P265" s="107"/>
    </row>
    <row r="266" spans="1:16" hidden="1" x14ac:dyDescent="0.25">
      <c r="A266" s="38">
        <v>6422</v>
      </c>
      <c r="B266" s="53" t="s">
        <v>243</v>
      </c>
      <c r="C266" s="54">
        <f t="shared" si="285"/>
        <v>0</v>
      </c>
      <c r="D266" s="226"/>
      <c r="E266" s="444"/>
      <c r="F266" s="401">
        <f t="shared" si="349"/>
        <v>0</v>
      </c>
      <c r="G266" s="226"/>
      <c r="H266" s="257"/>
      <c r="I266" s="110">
        <f t="shared" si="350"/>
        <v>0</v>
      </c>
      <c r="J266" s="257"/>
      <c r="K266" s="56"/>
      <c r="L266" s="110">
        <f t="shared" si="351"/>
        <v>0</v>
      </c>
      <c r="M266" s="317"/>
      <c r="N266" s="56"/>
      <c r="O266" s="110">
        <f t="shared" si="352"/>
        <v>0</v>
      </c>
      <c r="P266" s="107"/>
    </row>
    <row r="267" spans="1:16" ht="13.5" hidden="1" customHeight="1" x14ac:dyDescent="0.25">
      <c r="A267" s="38">
        <v>6423</v>
      </c>
      <c r="B267" s="53" t="s">
        <v>244</v>
      </c>
      <c r="C267" s="54">
        <f t="shared" si="285"/>
        <v>0</v>
      </c>
      <c r="D267" s="226"/>
      <c r="E267" s="444"/>
      <c r="F267" s="401">
        <f t="shared" si="349"/>
        <v>0</v>
      </c>
      <c r="G267" s="226"/>
      <c r="H267" s="257"/>
      <c r="I267" s="110">
        <f t="shared" si="350"/>
        <v>0</v>
      </c>
      <c r="J267" s="257"/>
      <c r="K267" s="56"/>
      <c r="L267" s="110">
        <f t="shared" si="351"/>
        <v>0</v>
      </c>
      <c r="M267" s="317"/>
      <c r="N267" s="56"/>
      <c r="O267" s="110">
        <f t="shared" si="352"/>
        <v>0</v>
      </c>
      <c r="P267" s="107"/>
    </row>
    <row r="268" spans="1:16" ht="36" hidden="1" x14ac:dyDescent="0.25">
      <c r="A268" s="38">
        <v>6424</v>
      </c>
      <c r="B268" s="53" t="s">
        <v>245</v>
      </c>
      <c r="C268" s="54">
        <f t="shared" si="285"/>
        <v>0</v>
      </c>
      <c r="D268" s="226"/>
      <c r="E268" s="444"/>
      <c r="F268" s="401">
        <f t="shared" si="349"/>
        <v>0</v>
      </c>
      <c r="G268" s="226"/>
      <c r="H268" s="257"/>
      <c r="I268" s="110">
        <f t="shared" si="350"/>
        <v>0</v>
      </c>
      <c r="J268" s="257"/>
      <c r="K268" s="56"/>
      <c r="L268" s="110">
        <f t="shared" si="351"/>
        <v>0</v>
      </c>
      <c r="M268" s="317"/>
      <c r="N268" s="56"/>
      <c r="O268" s="110">
        <f t="shared" si="352"/>
        <v>0</v>
      </c>
      <c r="P268" s="107"/>
    </row>
    <row r="269" spans="1:16" ht="36" hidden="1" x14ac:dyDescent="0.25">
      <c r="A269" s="145">
        <v>7000</v>
      </c>
      <c r="B269" s="145" t="s">
        <v>246</v>
      </c>
      <c r="C269" s="148">
        <f t="shared" si="285"/>
        <v>0</v>
      </c>
      <c r="D269" s="233">
        <f>SUM(D270,D281)</f>
        <v>0</v>
      </c>
      <c r="E269" s="453">
        <f t="shared" ref="E269:F269" si="353">SUM(E270,E281)</f>
        <v>0</v>
      </c>
      <c r="F269" s="454">
        <f t="shared" si="353"/>
        <v>0</v>
      </c>
      <c r="G269" s="233">
        <f>SUM(G270,G281)</f>
        <v>0</v>
      </c>
      <c r="H269" s="263">
        <f t="shared" ref="H269:I269" si="354">SUM(H270,H281)</f>
        <v>0</v>
      </c>
      <c r="I269" s="288">
        <f t="shared" si="354"/>
        <v>0</v>
      </c>
      <c r="J269" s="263">
        <f>SUM(J270,J281)</f>
        <v>0</v>
      </c>
      <c r="K269" s="147">
        <f t="shared" ref="K269:L269" si="355">SUM(K270,K281)</f>
        <v>0</v>
      </c>
      <c r="L269" s="288">
        <f t="shared" si="355"/>
        <v>0</v>
      </c>
      <c r="M269" s="322">
        <f>SUM(M270,M281)</f>
        <v>0</v>
      </c>
      <c r="N269" s="300">
        <f t="shared" ref="N269:O269" si="356">SUM(N270,N281)</f>
        <v>0</v>
      </c>
      <c r="O269" s="305">
        <f t="shared" si="356"/>
        <v>0</v>
      </c>
      <c r="P269" s="343"/>
    </row>
    <row r="270" spans="1:16" ht="24" hidden="1" x14ac:dyDescent="0.25">
      <c r="A270" s="41">
        <v>7200</v>
      </c>
      <c r="B270" s="101" t="s">
        <v>247</v>
      </c>
      <c r="C270" s="42">
        <f t="shared" si="285"/>
        <v>0</v>
      </c>
      <c r="D270" s="224">
        <f>SUM(D271,D272,D275,D276,D280)</f>
        <v>0</v>
      </c>
      <c r="E270" s="439">
        <f t="shared" ref="E270:F270" si="357">SUM(E271,E272,E275,E276,E280)</f>
        <v>0</v>
      </c>
      <c r="F270" s="406">
        <f t="shared" si="357"/>
        <v>0</v>
      </c>
      <c r="G270" s="224">
        <f>SUM(G271,G272,G275,G276,G280)</f>
        <v>0</v>
      </c>
      <c r="H270" s="102">
        <f t="shared" ref="H270:I270" si="358">SUM(H271,H272,H275,H276,H280)</f>
        <v>0</v>
      </c>
      <c r="I270" s="113">
        <f t="shared" si="358"/>
        <v>0</v>
      </c>
      <c r="J270" s="102">
        <f>SUM(J271,J272,J275,J276,J280)</f>
        <v>0</v>
      </c>
      <c r="K270" s="46">
        <f t="shared" ref="K270:L270" si="359">SUM(K271,K272,K275,K276,K280)</f>
        <v>0</v>
      </c>
      <c r="L270" s="113">
        <f t="shared" si="359"/>
        <v>0</v>
      </c>
      <c r="M270" s="126">
        <f>SUM(M271,M272,M275,M276,M280)</f>
        <v>0</v>
      </c>
      <c r="N270" s="127">
        <f t="shared" ref="N270:O270" si="360">SUM(N271,N272,N275,N276,N280)</f>
        <v>0</v>
      </c>
      <c r="O270" s="287">
        <f t="shared" si="360"/>
        <v>0</v>
      </c>
      <c r="P270" s="340"/>
    </row>
    <row r="271" spans="1:16" ht="24" hidden="1" x14ac:dyDescent="0.25">
      <c r="A271" s="565">
        <v>7210</v>
      </c>
      <c r="B271" s="48" t="s">
        <v>248</v>
      </c>
      <c r="C271" s="49">
        <f t="shared" si="285"/>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5"/>
        <v>0</v>
      </c>
      <c r="D272" s="227">
        <f>SUM(D273:D274)</f>
        <v>0</v>
      </c>
      <c r="E272" s="445">
        <f t="shared" ref="E272:F272" si="361">SUM(E273:E274)</f>
        <v>0</v>
      </c>
      <c r="F272" s="401">
        <f t="shared" si="361"/>
        <v>0</v>
      </c>
      <c r="G272" s="227">
        <f>SUM(G273:G274)</f>
        <v>0</v>
      </c>
      <c r="H272" s="117">
        <f t="shared" ref="H272:I272" si="362">SUM(H273:H274)</f>
        <v>0</v>
      </c>
      <c r="I272" s="110">
        <f t="shared" si="362"/>
        <v>0</v>
      </c>
      <c r="J272" s="117">
        <f>SUM(J273:J274)</f>
        <v>0</v>
      </c>
      <c r="K272" s="109">
        <f t="shared" ref="K272:L272" si="363">SUM(K273:K274)</f>
        <v>0</v>
      </c>
      <c r="L272" s="110">
        <f t="shared" si="363"/>
        <v>0</v>
      </c>
      <c r="M272" s="54">
        <f>SUM(M273:M274)</f>
        <v>0</v>
      </c>
      <c r="N272" s="109">
        <f t="shared" ref="N272:O272" si="364">SUM(N273:N274)</f>
        <v>0</v>
      </c>
      <c r="O272" s="110">
        <f t="shared" si="364"/>
        <v>0</v>
      </c>
      <c r="P272" s="107"/>
    </row>
    <row r="273" spans="1:16" s="144" customFormat="1" ht="36" hidden="1" x14ac:dyDescent="0.25">
      <c r="A273" s="38">
        <v>7221</v>
      </c>
      <c r="B273" s="53" t="s">
        <v>250</v>
      </c>
      <c r="C273" s="54">
        <f t="shared" si="285"/>
        <v>0</v>
      </c>
      <c r="D273" s="226"/>
      <c r="E273" s="444"/>
      <c r="F273" s="401">
        <f t="shared" ref="F273:F275" si="365">D273+E273</f>
        <v>0</v>
      </c>
      <c r="G273" s="226"/>
      <c r="H273" s="257"/>
      <c r="I273" s="110">
        <f t="shared" ref="I273:I275" si="366">G273+H273</f>
        <v>0</v>
      </c>
      <c r="J273" s="257"/>
      <c r="K273" s="56"/>
      <c r="L273" s="110">
        <f t="shared" ref="L273:L275" si="367">J273+K273</f>
        <v>0</v>
      </c>
      <c r="M273" s="317"/>
      <c r="N273" s="56"/>
      <c r="O273" s="110">
        <f t="shared" ref="O273:O275" si="368">M273+N273</f>
        <v>0</v>
      </c>
      <c r="P273" s="107"/>
    </row>
    <row r="274" spans="1:16" s="144" customFormat="1" ht="36" hidden="1" x14ac:dyDescent="0.25">
      <c r="A274" s="38">
        <v>7222</v>
      </c>
      <c r="B274" s="53" t="s">
        <v>251</v>
      </c>
      <c r="C274" s="54">
        <f t="shared" si="285"/>
        <v>0</v>
      </c>
      <c r="D274" s="226"/>
      <c r="E274" s="444"/>
      <c r="F274" s="401">
        <f t="shared" si="365"/>
        <v>0</v>
      </c>
      <c r="G274" s="226"/>
      <c r="H274" s="257"/>
      <c r="I274" s="110">
        <f t="shared" si="366"/>
        <v>0</v>
      </c>
      <c r="J274" s="257"/>
      <c r="K274" s="56"/>
      <c r="L274" s="110">
        <f t="shared" si="367"/>
        <v>0</v>
      </c>
      <c r="M274" s="317"/>
      <c r="N274" s="56"/>
      <c r="O274" s="110">
        <f t="shared" si="368"/>
        <v>0</v>
      </c>
      <c r="P274" s="107"/>
    </row>
    <row r="275" spans="1:16" ht="24" hidden="1" x14ac:dyDescent="0.25">
      <c r="A275" s="108">
        <v>7230</v>
      </c>
      <c r="B275" s="53" t="s">
        <v>292</v>
      </c>
      <c r="C275" s="54">
        <f t="shared" si="285"/>
        <v>0</v>
      </c>
      <c r="D275" s="226"/>
      <c r="E275" s="444"/>
      <c r="F275" s="401">
        <f t="shared" si="365"/>
        <v>0</v>
      </c>
      <c r="G275" s="226"/>
      <c r="H275" s="257"/>
      <c r="I275" s="110">
        <f t="shared" si="366"/>
        <v>0</v>
      </c>
      <c r="J275" s="257"/>
      <c r="K275" s="56"/>
      <c r="L275" s="110">
        <f t="shared" si="367"/>
        <v>0</v>
      </c>
      <c r="M275" s="317"/>
      <c r="N275" s="56"/>
      <c r="O275" s="110">
        <f t="shared" si="368"/>
        <v>0</v>
      </c>
      <c r="P275" s="107"/>
    </row>
    <row r="276" spans="1:16" ht="24" hidden="1" x14ac:dyDescent="0.25">
      <c r="A276" s="108">
        <v>7240</v>
      </c>
      <c r="B276" s="53" t="s">
        <v>252</v>
      </c>
      <c r="C276" s="54">
        <f t="shared" si="285"/>
        <v>0</v>
      </c>
      <c r="D276" s="227">
        <f t="shared" ref="D276" si="369">SUM(D277:D279)</f>
        <v>0</v>
      </c>
      <c r="E276" s="445">
        <f t="shared" ref="E276:O276" si="370">SUM(E277:E279)</f>
        <v>0</v>
      </c>
      <c r="F276" s="401">
        <f t="shared" si="370"/>
        <v>0</v>
      </c>
      <c r="G276" s="227">
        <f t="shared" si="370"/>
        <v>0</v>
      </c>
      <c r="H276" s="117">
        <f t="shared" si="370"/>
        <v>0</v>
      </c>
      <c r="I276" s="110">
        <f t="shared" si="370"/>
        <v>0</v>
      </c>
      <c r="J276" s="117">
        <f>SUM(J277:J279)</f>
        <v>0</v>
      </c>
      <c r="K276" s="109">
        <f t="shared" ref="K276:L276" si="371">SUM(K277:K279)</f>
        <v>0</v>
      </c>
      <c r="L276" s="110">
        <f t="shared" si="371"/>
        <v>0</v>
      </c>
      <c r="M276" s="54">
        <f t="shared" si="370"/>
        <v>0</v>
      </c>
      <c r="N276" s="109">
        <f t="shared" si="370"/>
        <v>0</v>
      </c>
      <c r="O276" s="110">
        <f t="shared" si="370"/>
        <v>0</v>
      </c>
      <c r="P276" s="107"/>
    </row>
    <row r="277" spans="1:16" ht="48" hidden="1" x14ac:dyDescent="0.25">
      <c r="A277" s="38">
        <v>7245</v>
      </c>
      <c r="B277" s="53" t="s">
        <v>253</v>
      </c>
      <c r="C277" s="54">
        <f t="shared" ref="C277:C298" si="372">F277+I277+L277+O277</f>
        <v>0</v>
      </c>
      <c r="D277" s="226"/>
      <c r="E277" s="444"/>
      <c r="F277" s="401">
        <f t="shared" ref="F277:F280" si="373">D277+E277</f>
        <v>0</v>
      </c>
      <c r="G277" s="226"/>
      <c r="H277" s="257"/>
      <c r="I277" s="110">
        <f t="shared" ref="I277:I280" si="374">G277+H277</f>
        <v>0</v>
      </c>
      <c r="J277" s="257"/>
      <c r="K277" s="56"/>
      <c r="L277" s="110">
        <f t="shared" ref="L277:L280" si="375">J277+K277</f>
        <v>0</v>
      </c>
      <c r="M277" s="317"/>
      <c r="N277" s="56"/>
      <c r="O277" s="110">
        <f t="shared" ref="O277:O280" si="376">M277+N277</f>
        <v>0</v>
      </c>
      <c r="P277" s="107"/>
    </row>
    <row r="278" spans="1:16" ht="84.75" hidden="1" customHeight="1" x14ac:dyDescent="0.25">
      <c r="A278" s="38">
        <v>7246</v>
      </c>
      <c r="B278" s="53" t="s">
        <v>254</v>
      </c>
      <c r="C278" s="54">
        <f t="shared" si="372"/>
        <v>0</v>
      </c>
      <c r="D278" s="226"/>
      <c r="E278" s="444"/>
      <c r="F278" s="401">
        <f t="shared" si="373"/>
        <v>0</v>
      </c>
      <c r="G278" s="226"/>
      <c r="H278" s="257"/>
      <c r="I278" s="110">
        <f t="shared" si="374"/>
        <v>0</v>
      </c>
      <c r="J278" s="257"/>
      <c r="K278" s="56"/>
      <c r="L278" s="110">
        <f t="shared" si="375"/>
        <v>0</v>
      </c>
      <c r="M278" s="317"/>
      <c r="N278" s="56"/>
      <c r="O278" s="110">
        <f t="shared" si="376"/>
        <v>0</v>
      </c>
      <c r="P278" s="107"/>
    </row>
    <row r="279" spans="1:16" ht="36" hidden="1" x14ac:dyDescent="0.25">
      <c r="A279" s="38">
        <v>7247</v>
      </c>
      <c r="B279" s="53" t="s">
        <v>309</v>
      </c>
      <c r="C279" s="54">
        <f t="shared" si="372"/>
        <v>0</v>
      </c>
      <c r="D279" s="226"/>
      <c r="E279" s="444"/>
      <c r="F279" s="401">
        <f t="shared" si="373"/>
        <v>0</v>
      </c>
      <c r="G279" s="226"/>
      <c r="H279" s="257"/>
      <c r="I279" s="110">
        <f t="shared" si="374"/>
        <v>0</v>
      </c>
      <c r="J279" s="257"/>
      <c r="K279" s="56"/>
      <c r="L279" s="110">
        <f t="shared" si="375"/>
        <v>0</v>
      </c>
      <c r="M279" s="317"/>
      <c r="N279" s="56"/>
      <c r="O279" s="110">
        <f t="shared" si="376"/>
        <v>0</v>
      </c>
      <c r="P279" s="107"/>
    </row>
    <row r="280" spans="1:16" ht="24" hidden="1" x14ac:dyDescent="0.25">
      <c r="A280" s="565">
        <v>7260</v>
      </c>
      <c r="B280" s="48" t="s">
        <v>255</v>
      </c>
      <c r="C280" s="49">
        <f t="shared" si="372"/>
        <v>0</v>
      </c>
      <c r="D280" s="225"/>
      <c r="E280" s="442"/>
      <c r="F280" s="443">
        <f t="shared" si="373"/>
        <v>0</v>
      </c>
      <c r="G280" s="225"/>
      <c r="H280" s="256"/>
      <c r="I280" s="116">
        <f t="shared" si="374"/>
        <v>0</v>
      </c>
      <c r="J280" s="256"/>
      <c r="K280" s="51"/>
      <c r="L280" s="116">
        <f t="shared" si="375"/>
        <v>0</v>
      </c>
      <c r="M280" s="316"/>
      <c r="N280" s="51"/>
      <c r="O280" s="116">
        <f t="shared" si="376"/>
        <v>0</v>
      </c>
      <c r="P280" s="106"/>
    </row>
    <row r="281" spans="1:16" hidden="1" x14ac:dyDescent="0.25">
      <c r="A281" s="69">
        <v>7700</v>
      </c>
      <c r="B281" s="161" t="s">
        <v>284</v>
      </c>
      <c r="C281" s="162">
        <f t="shared" si="372"/>
        <v>0</v>
      </c>
      <c r="D281" s="234">
        <f t="shared" ref="D281" si="377">D282</f>
        <v>0</v>
      </c>
      <c r="E281" s="455">
        <f t="shared" ref="E281:O281" si="378">E282</f>
        <v>0</v>
      </c>
      <c r="F281" s="421">
        <f t="shared" si="378"/>
        <v>0</v>
      </c>
      <c r="G281" s="234">
        <f t="shared" si="378"/>
        <v>0</v>
      </c>
      <c r="H281" s="264">
        <f t="shared" si="378"/>
        <v>0</v>
      </c>
      <c r="I281" s="164">
        <f t="shared" si="378"/>
        <v>0</v>
      </c>
      <c r="J281" s="264">
        <f t="shared" si="378"/>
        <v>0</v>
      </c>
      <c r="K281" s="163">
        <f t="shared" si="378"/>
        <v>0</v>
      </c>
      <c r="L281" s="164">
        <f t="shared" si="378"/>
        <v>0</v>
      </c>
      <c r="M281" s="162">
        <f t="shared" si="378"/>
        <v>0</v>
      </c>
      <c r="N281" s="163">
        <f t="shared" si="378"/>
        <v>0</v>
      </c>
      <c r="O281" s="164">
        <f t="shared" si="378"/>
        <v>0</v>
      </c>
      <c r="P281" s="341"/>
    </row>
    <row r="282" spans="1:16" hidden="1" x14ac:dyDescent="0.25">
      <c r="A282" s="103">
        <v>7720</v>
      </c>
      <c r="B282" s="48" t="s">
        <v>285</v>
      </c>
      <c r="C282" s="60">
        <f t="shared" si="372"/>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72"/>
        <v>0</v>
      </c>
      <c r="D283" s="227">
        <f>SUM(D284:D285)</f>
        <v>0</v>
      </c>
      <c r="E283" s="445">
        <f t="shared" ref="E283:F283" si="379">SUM(E284:E285)</f>
        <v>0</v>
      </c>
      <c r="F283" s="401">
        <f t="shared" si="379"/>
        <v>0</v>
      </c>
      <c r="G283" s="227">
        <f>SUM(G284:G285)</f>
        <v>0</v>
      </c>
      <c r="H283" s="117">
        <f t="shared" ref="H283:I283" si="380">SUM(H284:H285)</f>
        <v>0</v>
      </c>
      <c r="I283" s="110">
        <f t="shared" si="380"/>
        <v>0</v>
      </c>
      <c r="J283" s="117">
        <f>SUM(J284:J285)</f>
        <v>0</v>
      </c>
      <c r="K283" s="109">
        <f t="shared" ref="K283:L283" si="381">SUM(K284:K285)</f>
        <v>0</v>
      </c>
      <c r="L283" s="110">
        <f t="shared" si="381"/>
        <v>0</v>
      </c>
      <c r="M283" s="54">
        <f>SUM(M284:M285)</f>
        <v>0</v>
      </c>
      <c r="N283" s="109">
        <f t="shared" ref="N283:O283" si="382">SUM(N284:N285)</f>
        <v>0</v>
      </c>
      <c r="O283" s="110">
        <f t="shared" si="382"/>
        <v>0</v>
      </c>
      <c r="P283" s="107"/>
    </row>
    <row r="284" spans="1:16" hidden="1" x14ac:dyDescent="0.25">
      <c r="A284" s="142" t="s">
        <v>257</v>
      </c>
      <c r="B284" s="38" t="s">
        <v>258</v>
      </c>
      <c r="C284" s="54">
        <f t="shared" si="372"/>
        <v>0</v>
      </c>
      <c r="D284" s="226"/>
      <c r="E284" s="444"/>
      <c r="F284" s="401">
        <f t="shared" ref="F284:F285" si="383">D284+E284</f>
        <v>0</v>
      </c>
      <c r="G284" s="226"/>
      <c r="H284" s="257"/>
      <c r="I284" s="110">
        <f t="shared" ref="I284:I285" si="384">G284+H284</f>
        <v>0</v>
      </c>
      <c r="J284" s="257"/>
      <c r="K284" s="56"/>
      <c r="L284" s="110">
        <f t="shared" ref="L284:L285" si="385">J284+K284</f>
        <v>0</v>
      </c>
      <c r="M284" s="317"/>
      <c r="N284" s="56"/>
      <c r="O284" s="110">
        <f t="shared" ref="O284:O285" si="386">M284+N284</f>
        <v>0</v>
      </c>
      <c r="P284" s="107"/>
    </row>
    <row r="285" spans="1:16" ht="24" hidden="1" x14ac:dyDescent="0.25">
      <c r="A285" s="142" t="s">
        <v>259</v>
      </c>
      <c r="B285" s="149" t="s">
        <v>260</v>
      </c>
      <c r="C285" s="49">
        <f t="shared" si="372"/>
        <v>0</v>
      </c>
      <c r="D285" s="225"/>
      <c r="E285" s="442"/>
      <c r="F285" s="443">
        <f t="shared" si="383"/>
        <v>0</v>
      </c>
      <c r="G285" s="225"/>
      <c r="H285" s="256"/>
      <c r="I285" s="116">
        <f t="shared" si="384"/>
        <v>0</v>
      </c>
      <c r="J285" s="256"/>
      <c r="K285" s="51"/>
      <c r="L285" s="116">
        <f t="shared" si="385"/>
        <v>0</v>
      </c>
      <c r="M285" s="316"/>
      <c r="N285" s="51"/>
      <c r="O285" s="116">
        <f t="shared" si="386"/>
        <v>0</v>
      </c>
      <c r="P285" s="106"/>
    </row>
    <row r="286" spans="1:16" ht="12.75" thickBot="1" x14ac:dyDescent="0.3">
      <c r="A286" s="170"/>
      <c r="B286" s="170" t="s">
        <v>261</v>
      </c>
      <c r="C286" s="306">
        <f t="shared" si="372"/>
        <v>2100000</v>
      </c>
      <c r="D286" s="236">
        <f t="shared" ref="D286" si="387">SUM(D283,D269,D230,D195,D187,D173,D75,D53)</f>
        <v>1125000</v>
      </c>
      <c r="E286" s="457">
        <f t="shared" ref="E286:O286" si="388">SUM(E283,E269,E230,E195,E187,E173,E75,E53)</f>
        <v>975000</v>
      </c>
      <c r="F286" s="458">
        <f t="shared" si="388"/>
        <v>2100000</v>
      </c>
      <c r="G286" s="236">
        <f t="shared" si="388"/>
        <v>0</v>
      </c>
      <c r="H286" s="172">
        <f t="shared" si="388"/>
        <v>0</v>
      </c>
      <c r="I286" s="289">
        <f t="shared" si="388"/>
        <v>0</v>
      </c>
      <c r="J286" s="172">
        <f t="shared" si="388"/>
        <v>0</v>
      </c>
      <c r="K286" s="171">
        <f t="shared" si="388"/>
        <v>0</v>
      </c>
      <c r="L286" s="289">
        <f t="shared" si="388"/>
        <v>0</v>
      </c>
      <c r="M286" s="306">
        <f t="shared" si="388"/>
        <v>0</v>
      </c>
      <c r="N286" s="171">
        <f t="shared" si="388"/>
        <v>0</v>
      </c>
      <c r="O286" s="289">
        <f t="shared" si="388"/>
        <v>0</v>
      </c>
      <c r="P286" s="344"/>
    </row>
    <row r="287" spans="1:16" s="21" customFormat="1" ht="13.5" hidden="1" thickTop="1" thickBot="1" x14ac:dyDescent="0.3">
      <c r="A287" s="1144" t="s">
        <v>262</v>
      </c>
      <c r="B287" s="1145"/>
      <c r="C287" s="179">
        <f t="shared" si="372"/>
        <v>0</v>
      </c>
      <c r="D287" s="237">
        <f>SUM(D24,D25,D41)-D51</f>
        <v>0</v>
      </c>
      <c r="E287" s="459">
        <f t="shared" ref="E287:F287" si="389">SUM(E24,E25,E41)-E51</f>
        <v>0</v>
      </c>
      <c r="F287" s="460">
        <f t="shared" si="389"/>
        <v>0</v>
      </c>
      <c r="G287" s="237">
        <f>SUM(G24,G25,G41)-G51</f>
        <v>0</v>
      </c>
      <c r="H287" s="266">
        <f t="shared" ref="H287:I287" si="390">SUM(H24,H25,H41)-H51</f>
        <v>0</v>
      </c>
      <c r="I287" s="290">
        <f t="shared" si="390"/>
        <v>0</v>
      </c>
      <c r="J287" s="266">
        <f>(J26+J43)-J51</f>
        <v>0</v>
      </c>
      <c r="K287" s="174">
        <f t="shared" ref="K287:L287" si="391">(K26+K43)-K51</f>
        <v>0</v>
      </c>
      <c r="L287" s="290">
        <f t="shared" si="391"/>
        <v>0</v>
      </c>
      <c r="M287" s="179">
        <f>M45-M51</f>
        <v>0</v>
      </c>
      <c r="N287" s="174">
        <f t="shared" ref="N287:O287" si="392">N45-N51</f>
        <v>0</v>
      </c>
      <c r="O287" s="290">
        <f t="shared" si="392"/>
        <v>0</v>
      </c>
      <c r="P287" s="181"/>
    </row>
    <row r="288" spans="1:16" s="21" customFormat="1" ht="12.75" hidden="1" thickTop="1" x14ac:dyDescent="0.25">
      <c r="A288" s="1134" t="s">
        <v>263</v>
      </c>
      <c r="B288" s="1135"/>
      <c r="C288" s="159">
        <f t="shared" si="372"/>
        <v>0</v>
      </c>
      <c r="D288" s="238">
        <f t="shared" ref="D288" si="393">SUM(D289,D290)-D297+D298</f>
        <v>0</v>
      </c>
      <c r="E288" s="461">
        <f t="shared" ref="E288:O288" si="394">SUM(E289,E290)-E297+E298</f>
        <v>0</v>
      </c>
      <c r="F288" s="462">
        <f t="shared" si="394"/>
        <v>0</v>
      </c>
      <c r="G288" s="238">
        <f t="shared" si="394"/>
        <v>0</v>
      </c>
      <c r="H288" s="267">
        <f t="shared" si="394"/>
        <v>0</v>
      </c>
      <c r="I288" s="157">
        <f t="shared" si="394"/>
        <v>0</v>
      </c>
      <c r="J288" s="267">
        <f t="shared" si="394"/>
        <v>0</v>
      </c>
      <c r="K288" s="156">
        <f t="shared" si="394"/>
        <v>0</v>
      </c>
      <c r="L288" s="157">
        <f t="shared" si="394"/>
        <v>0</v>
      </c>
      <c r="M288" s="159">
        <f t="shared" si="394"/>
        <v>0</v>
      </c>
      <c r="N288" s="156">
        <f t="shared" si="394"/>
        <v>0</v>
      </c>
      <c r="O288" s="157">
        <f t="shared" si="394"/>
        <v>0</v>
      </c>
      <c r="P288" s="345"/>
    </row>
    <row r="289" spans="1:16" s="21" customFormat="1" ht="13.5" hidden="1" thickTop="1" thickBot="1" x14ac:dyDescent="0.3">
      <c r="A289" s="84" t="s">
        <v>264</v>
      </c>
      <c r="B289" s="84" t="s">
        <v>265</v>
      </c>
      <c r="C289" s="85">
        <f t="shared" si="372"/>
        <v>0</v>
      </c>
      <c r="D289" s="220">
        <f t="shared" ref="D289" si="395">D21-D283</f>
        <v>0</v>
      </c>
      <c r="E289" s="431">
        <f t="shared" ref="E289:O289" si="396">E21-E283</f>
        <v>0</v>
      </c>
      <c r="F289" s="432">
        <f t="shared" si="396"/>
        <v>0</v>
      </c>
      <c r="G289" s="220">
        <f t="shared" si="396"/>
        <v>0</v>
      </c>
      <c r="H289" s="252">
        <f t="shared" si="396"/>
        <v>0</v>
      </c>
      <c r="I289" s="87">
        <f t="shared" si="396"/>
        <v>0</v>
      </c>
      <c r="J289" s="252">
        <f t="shared" si="396"/>
        <v>0</v>
      </c>
      <c r="K289" s="86">
        <f t="shared" si="396"/>
        <v>0</v>
      </c>
      <c r="L289" s="87">
        <f t="shared" si="396"/>
        <v>0</v>
      </c>
      <c r="M289" s="85">
        <f t="shared" si="396"/>
        <v>0</v>
      </c>
      <c r="N289" s="86">
        <f t="shared" si="396"/>
        <v>0</v>
      </c>
      <c r="O289" s="87">
        <f t="shared" si="396"/>
        <v>0</v>
      </c>
      <c r="P289" s="336"/>
    </row>
    <row r="290" spans="1:16" s="21" customFormat="1" ht="12.75" hidden="1" thickTop="1" x14ac:dyDescent="0.25">
      <c r="A290" s="176" t="s">
        <v>266</v>
      </c>
      <c r="B290" s="176" t="s">
        <v>267</v>
      </c>
      <c r="C290" s="159">
        <f t="shared" si="372"/>
        <v>0</v>
      </c>
      <c r="D290" s="238">
        <f t="shared" ref="D290" si="397">SUM(D291,D293,D295)-SUM(D292,D294,D296)</f>
        <v>0</v>
      </c>
      <c r="E290" s="461">
        <f t="shared" ref="E290:O290" si="398">SUM(E291,E293,E295)-SUM(E292,E294,E296)</f>
        <v>0</v>
      </c>
      <c r="F290" s="462">
        <f t="shared" si="398"/>
        <v>0</v>
      </c>
      <c r="G290" s="238">
        <f t="shared" si="398"/>
        <v>0</v>
      </c>
      <c r="H290" s="267">
        <f t="shared" si="398"/>
        <v>0</v>
      </c>
      <c r="I290" s="157">
        <f t="shared" si="398"/>
        <v>0</v>
      </c>
      <c r="J290" s="267">
        <f t="shared" si="398"/>
        <v>0</v>
      </c>
      <c r="K290" s="156">
        <f t="shared" si="398"/>
        <v>0</v>
      </c>
      <c r="L290" s="157">
        <f t="shared" si="398"/>
        <v>0</v>
      </c>
      <c r="M290" s="159">
        <f t="shared" si="398"/>
        <v>0</v>
      </c>
      <c r="N290" s="156">
        <f t="shared" si="398"/>
        <v>0</v>
      </c>
      <c r="O290" s="157">
        <f t="shared" si="398"/>
        <v>0</v>
      </c>
      <c r="P290" s="345"/>
    </row>
    <row r="291" spans="1:16" ht="12.75" hidden="1" thickTop="1" x14ac:dyDescent="0.25">
      <c r="A291" s="150" t="s">
        <v>268</v>
      </c>
      <c r="B291" s="79" t="s">
        <v>269</v>
      </c>
      <c r="C291" s="60">
        <f t="shared" si="372"/>
        <v>0</v>
      </c>
      <c r="D291" s="235"/>
      <c r="E291" s="456"/>
      <c r="F291" s="425">
        <f t="shared" ref="F291:F298" si="399">D291+E291</f>
        <v>0</v>
      </c>
      <c r="G291" s="235"/>
      <c r="H291" s="265"/>
      <c r="I291" s="302">
        <f t="shared" ref="I291:I298" si="400">G291+H291</f>
        <v>0</v>
      </c>
      <c r="J291" s="265"/>
      <c r="K291" s="62"/>
      <c r="L291" s="302">
        <f t="shared" ref="L291:L298" si="401">J291+K291</f>
        <v>0</v>
      </c>
      <c r="M291" s="323"/>
      <c r="N291" s="62"/>
      <c r="O291" s="302">
        <f t="shared" ref="O291:O298" si="402">M291+N291</f>
        <v>0</v>
      </c>
      <c r="P291" s="151"/>
    </row>
    <row r="292" spans="1:16" ht="24.75" hidden="1" thickTop="1" x14ac:dyDescent="0.25">
      <c r="A292" s="142" t="s">
        <v>270</v>
      </c>
      <c r="B292" s="37" t="s">
        <v>271</v>
      </c>
      <c r="C292" s="54">
        <f t="shared" si="372"/>
        <v>0</v>
      </c>
      <c r="D292" s="226"/>
      <c r="E292" s="444"/>
      <c r="F292" s="401">
        <f t="shared" si="399"/>
        <v>0</v>
      </c>
      <c r="G292" s="226"/>
      <c r="H292" s="257"/>
      <c r="I292" s="110">
        <f t="shared" si="400"/>
        <v>0</v>
      </c>
      <c r="J292" s="257"/>
      <c r="K292" s="56"/>
      <c r="L292" s="110">
        <f t="shared" si="401"/>
        <v>0</v>
      </c>
      <c r="M292" s="317"/>
      <c r="N292" s="56"/>
      <c r="O292" s="110">
        <f t="shared" si="402"/>
        <v>0</v>
      </c>
      <c r="P292" s="107"/>
    </row>
    <row r="293" spans="1:16" ht="12.75" hidden="1" thickTop="1" x14ac:dyDescent="0.25">
      <c r="A293" s="142" t="s">
        <v>272</v>
      </c>
      <c r="B293" s="37" t="s">
        <v>273</v>
      </c>
      <c r="C293" s="54">
        <f t="shared" si="372"/>
        <v>0</v>
      </c>
      <c r="D293" s="226"/>
      <c r="E293" s="444"/>
      <c r="F293" s="401">
        <f t="shared" si="399"/>
        <v>0</v>
      </c>
      <c r="G293" s="226"/>
      <c r="H293" s="257"/>
      <c r="I293" s="110">
        <f t="shared" si="400"/>
        <v>0</v>
      </c>
      <c r="J293" s="257"/>
      <c r="K293" s="56"/>
      <c r="L293" s="110">
        <f t="shared" si="401"/>
        <v>0</v>
      </c>
      <c r="M293" s="317"/>
      <c r="N293" s="56"/>
      <c r="O293" s="110">
        <f t="shared" si="402"/>
        <v>0</v>
      </c>
      <c r="P293" s="107"/>
    </row>
    <row r="294" spans="1:16" ht="24.75" hidden="1" thickTop="1" x14ac:dyDescent="0.25">
      <c r="A294" s="142" t="s">
        <v>274</v>
      </c>
      <c r="B294" s="37" t="s">
        <v>275</v>
      </c>
      <c r="C294" s="54">
        <f>F294+I294+L294+O294</f>
        <v>0</v>
      </c>
      <c r="D294" s="226"/>
      <c r="E294" s="444"/>
      <c r="F294" s="401">
        <f t="shared" si="399"/>
        <v>0</v>
      </c>
      <c r="G294" s="226"/>
      <c r="H294" s="257"/>
      <c r="I294" s="110">
        <f t="shared" si="400"/>
        <v>0</v>
      </c>
      <c r="J294" s="257"/>
      <c r="K294" s="56"/>
      <c r="L294" s="110">
        <f t="shared" si="401"/>
        <v>0</v>
      </c>
      <c r="M294" s="317"/>
      <c r="N294" s="56"/>
      <c r="O294" s="110">
        <f t="shared" si="402"/>
        <v>0</v>
      </c>
      <c r="P294" s="107"/>
    </row>
    <row r="295" spans="1:16" ht="12.75" hidden="1" thickTop="1" x14ac:dyDescent="0.25">
      <c r="A295" s="142" t="s">
        <v>276</v>
      </c>
      <c r="B295" s="37" t="s">
        <v>277</v>
      </c>
      <c r="C295" s="54">
        <f t="shared" si="372"/>
        <v>0</v>
      </c>
      <c r="D295" s="226"/>
      <c r="E295" s="444"/>
      <c r="F295" s="401">
        <f t="shared" si="399"/>
        <v>0</v>
      </c>
      <c r="G295" s="226"/>
      <c r="H295" s="257"/>
      <c r="I295" s="110">
        <f t="shared" si="400"/>
        <v>0</v>
      </c>
      <c r="J295" s="257"/>
      <c r="K295" s="56"/>
      <c r="L295" s="110">
        <f t="shared" si="401"/>
        <v>0</v>
      </c>
      <c r="M295" s="317"/>
      <c r="N295" s="56"/>
      <c r="O295" s="110">
        <f t="shared" si="402"/>
        <v>0</v>
      </c>
      <c r="P295" s="107"/>
    </row>
    <row r="296" spans="1:16" ht="24.75" hidden="1" thickTop="1" x14ac:dyDescent="0.25">
      <c r="A296" s="152" t="s">
        <v>278</v>
      </c>
      <c r="B296" s="153" t="s">
        <v>279</v>
      </c>
      <c r="C296" s="123">
        <f t="shared" si="372"/>
        <v>0</v>
      </c>
      <c r="D296" s="231"/>
      <c r="E296" s="449"/>
      <c r="F296" s="450">
        <f t="shared" si="399"/>
        <v>0</v>
      </c>
      <c r="G296" s="231"/>
      <c r="H296" s="261"/>
      <c r="I296" s="303">
        <f t="shared" si="400"/>
        <v>0</v>
      </c>
      <c r="J296" s="261"/>
      <c r="K296" s="125"/>
      <c r="L296" s="303">
        <f t="shared" si="401"/>
        <v>0</v>
      </c>
      <c r="M296" s="320"/>
      <c r="N296" s="125"/>
      <c r="O296" s="303">
        <f t="shared" si="402"/>
        <v>0</v>
      </c>
      <c r="P296" s="154"/>
    </row>
    <row r="297" spans="1:16" s="21" customFormat="1" ht="13.5" hidden="1" thickTop="1" thickBot="1" x14ac:dyDescent="0.3">
      <c r="A297" s="178" t="s">
        <v>280</v>
      </c>
      <c r="B297" s="178" t="s">
        <v>281</v>
      </c>
      <c r="C297" s="179">
        <f t="shared" si="372"/>
        <v>0</v>
      </c>
      <c r="D297" s="239"/>
      <c r="E297" s="463"/>
      <c r="F297" s="460">
        <f t="shared" si="399"/>
        <v>0</v>
      </c>
      <c r="G297" s="239"/>
      <c r="H297" s="268"/>
      <c r="I297" s="290">
        <f t="shared" si="400"/>
        <v>0</v>
      </c>
      <c r="J297" s="268"/>
      <c r="K297" s="180"/>
      <c r="L297" s="290">
        <f t="shared" si="401"/>
        <v>0</v>
      </c>
      <c r="M297" s="324"/>
      <c r="N297" s="180"/>
      <c r="O297" s="290">
        <f t="shared" si="402"/>
        <v>0</v>
      </c>
      <c r="P297" s="181"/>
    </row>
    <row r="298" spans="1:16" s="21" customFormat="1" ht="48.75" hidden="1" thickTop="1" x14ac:dyDescent="0.25">
      <c r="A298" s="176" t="s">
        <v>282</v>
      </c>
      <c r="B298" s="158" t="s">
        <v>283</v>
      </c>
      <c r="C298" s="159">
        <f t="shared" si="372"/>
        <v>0</v>
      </c>
      <c r="D298" s="230"/>
      <c r="E298" s="448"/>
      <c r="F298" s="406">
        <f t="shared" si="399"/>
        <v>0</v>
      </c>
      <c r="G298" s="230"/>
      <c r="H298" s="260"/>
      <c r="I298" s="113">
        <f t="shared" si="400"/>
        <v>0</v>
      </c>
      <c r="J298" s="260"/>
      <c r="K298" s="118"/>
      <c r="L298" s="113">
        <f t="shared" si="401"/>
        <v>0</v>
      </c>
      <c r="M298" s="319"/>
      <c r="N298" s="118"/>
      <c r="O298" s="113">
        <f t="shared" si="402"/>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vRHsEQbuHFLfjCQCA0k9q7MCh0JSp1ShcuWbhu7eGEGXZ7jjTJ3DCqeV2LLwimqThPnqPHCGtKm8uD1c7DhPOA==" saltValue="hrH+vFV2aVBj+s0Iz79waA==" spinCount="100000" sheet="1" objects="1" scenarios="1" formatCells="0" formatColumns="0" formatRows="0"/>
  <autoFilter ref="A18:P298">
    <filterColumn colId="2">
      <filters>
        <filter val="2 100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2018.gada 14.jūnija saistošajiem noteikumiem Nr.24
(protokols Nr.9, 4.punkts)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308"/>
  <sheetViews>
    <sheetView view="pageLayout" zoomScaleNormal="100" workbookViewId="0">
      <selection activeCell="O6" sqref="O6"/>
    </sheetView>
  </sheetViews>
  <sheetFormatPr defaultRowHeight="12" outlineLevelCol="1" x14ac:dyDescent="0.2"/>
  <cols>
    <col min="1" max="1" width="5.28515625" style="624" customWidth="1"/>
    <col min="2" max="2" width="27.85546875" style="624" customWidth="1"/>
    <col min="3" max="3" width="10" style="624" customWidth="1"/>
    <col min="4" max="4" width="10.7109375" style="624" hidden="1" customWidth="1" outlineLevel="1"/>
    <col min="5" max="5" width="9.5703125" style="624" hidden="1" customWidth="1" outlineLevel="1"/>
    <col min="6" max="6" width="10.85546875" style="624" hidden="1" customWidth="1" outlineLevel="1"/>
    <col min="7" max="7" width="9.5703125" style="624" hidden="1" customWidth="1" outlineLevel="1"/>
    <col min="8" max="8" width="11.42578125" style="624" customWidth="1" collapsed="1"/>
    <col min="9" max="9" width="9.5703125" style="624" customWidth="1"/>
    <col min="10" max="10" width="29.140625" style="624" hidden="1" customWidth="1" outlineLevel="1"/>
    <col min="11" max="11" width="17.7109375" style="624" customWidth="1" collapsed="1"/>
    <col min="12" max="16384" width="9.140625" style="624"/>
  </cols>
  <sheetData>
    <row r="1" spans="1:12" x14ac:dyDescent="0.2">
      <c r="K1" s="644" t="s">
        <v>513</v>
      </c>
    </row>
    <row r="2" spans="1:12" x14ac:dyDescent="0.2">
      <c r="K2" s="644" t="s">
        <v>433</v>
      </c>
    </row>
    <row r="3" spans="1:12" ht="12.75" customHeight="1" x14ac:dyDescent="0.2">
      <c r="A3" s="688" t="s">
        <v>734</v>
      </c>
      <c r="B3" s="646"/>
      <c r="C3" s="683"/>
      <c r="D3" s="683"/>
      <c r="E3" s="683"/>
      <c r="F3" s="647"/>
      <c r="G3" s="647"/>
      <c r="H3" s="647"/>
      <c r="I3" s="647"/>
      <c r="J3" s="647"/>
    </row>
    <row r="4" spans="1:12" ht="12.75" customHeight="1" x14ac:dyDescent="0.2">
      <c r="A4" s="689" t="s">
        <v>735</v>
      </c>
      <c r="B4" s="646"/>
      <c r="C4" s="690"/>
      <c r="D4" s="690"/>
      <c r="E4" s="690"/>
      <c r="F4" s="648"/>
      <c r="G4" s="648"/>
      <c r="H4" s="648"/>
      <c r="I4" s="648"/>
      <c r="J4" s="648"/>
    </row>
    <row r="5" spans="1:12" ht="15.75" x14ac:dyDescent="0.25">
      <c r="A5" s="1259" t="s">
        <v>514</v>
      </c>
      <c r="B5" s="1259"/>
      <c r="C5" s="1259"/>
      <c r="D5" s="1259"/>
      <c r="E5" s="1259"/>
      <c r="F5" s="1259"/>
      <c r="G5" s="1259"/>
      <c r="H5" s="1259"/>
      <c r="I5" s="1259"/>
      <c r="J5" s="1259"/>
      <c r="K5" s="1259"/>
      <c r="L5" s="649"/>
    </row>
    <row r="6" spans="1:12" ht="15.75" x14ac:dyDescent="0.25">
      <c r="A6" s="686"/>
      <c r="B6" s="686"/>
      <c r="C6" s="686"/>
      <c r="D6" s="686"/>
      <c r="E6" s="686"/>
      <c r="F6" s="686"/>
      <c r="G6" s="686"/>
      <c r="H6" s="686"/>
      <c r="I6" s="686"/>
      <c r="J6" s="686"/>
      <c r="K6" s="686"/>
      <c r="L6" s="649"/>
    </row>
    <row r="7" spans="1:12" ht="12.75" customHeight="1" x14ac:dyDescent="0.25">
      <c r="A7" s="1260" t="s">
        <v>435</v>
      </c>
      <c r="B7" s="1260"/>
      <c r="C7" s="685" t="s">
        <v>499</v>
      </c>
      <c r="D7" s="683"/>
      <c r="E7" s="683"/>
      <c r="F7" s="683"/>
      <c r="G7" s="683"/>
      <c r="H7" s="683"/>
      <c r="I7" s="683"/>
      <c r="J7" s="683"/>
      <c r="K7" s="683"/>
    </row>
    <row r="8" spans="1:12" ht="12.75" customHeight="1" x14ac:dyDescent="0.2">
      <c r="A8" s="645" t="s">
        <v>437</v>
      </c>
      <c r="B8" s="645"/>
      <c r="C8" s="683" t="s">
        <v>503</v>
      </c>
      <c r="D8" s="683"/>
      <c r="E8" s="683"/>
      <c r="F8" s="683"/>
      <c r="G8" s="683"/>
      <c r="H8" s="683"/>
      <c r="I8" s="683"/>
      <c r="J8" s="683"/>
      <c r="K8" s="683"/>
    </row>
    <row r="9" spans="1:12" ht="12.75" customHeight="1" x14ac:dyDescent="0.2">
      <c r="A9" s="650" t="s">
        <v>438</v>
      </c>
      <c r="B9" s="650"/>
      <c r="C9" s="687" t="s">
        <v>502</v>
      </c>
      <c r="D9" s="684"/>
      <c r="E9" s="684"/>
      <c r="F9" s="684"/>
      <c r="G9" s="684"/>
      <c r="H9" s="684"/>
      <c r="I9" s="684"/>
      <c r="J9" s="684"/>
      <c r="K9" s="684"/>
    </row>
    <row r="10" spans="1:12" ht="36" customHeight="1" x14ac:dyDescent="0.2">
      <c r="A10" s="1178" t="s">
        <v>439</v>
      </c>
      <c r="B10" s="1178" t="s">
        <v>440</v>
      </c>
      <c r="C10" s="1178" t="s">
        <v>441</v>
      </c>
      <c r="D10" s="1272" t="s">
        <v>442</v>
      </c>
      <c r="E10" s="1273"/>
      <c r="F10" s="1272" t="s">
        <v>443</v>
      </c>
      <c r="G10" s="1273"/>
      <c r="H10" s="1272" t="s">
        <v>444</v>
      </c>
      <c r="I10" s="1273"/>
      <c r="J10" s="1178" t="s">
        <v>318</v>
      </c>
      <c r="K10" s="1178" t="s">
        <v>445</v>
      </c>
    </row>
    <row r="11" spans="1:12" ht="24" x14ac:dyDescent="0.2">
      <c r="A11" s="1179"/>
      <c r="B11" s="1179"/>
      <c r="C11" s="1179"/>
      <c r="D11" s="651" t="s">
        <v>515</v>
      </c>
      <c r="E11" s="651" t="s">
        <v>516</v>
      </c>
      <c r="F11" s="651" t="s">
        <v>515</v>
      </c>
      <c r="G11" s="651" t="s">
        <v>516</v>
      </c>
      <c r="H11" s="651" t="s">
        <v>515</v>
      </c>
      <c r="I11" s="651" t="s">
        <v>516</v>
      </c>
      <c r="J11" s="1179"/>
      <c r="K11" s="1179"/>
    </row>
    <row r="12" spans="1:12" x14ac:dyDescent="0.2">
      <c r="A12" s="1261" t="s">
        <v>517</v>
      </c>
      <c r="B12" s="1262"/>
      <c r="C12" s="652"/>
      <c r="D12" s="653">
        <f t="shared" ref="D12:I12" si="0">SUM(D13,D20,D29,D59,D88,D134,D143,D159,D204,D233)</f>
        <v>498672</v>
      </c>
      <c r="E12" s="653">
        <f t="shared" si="0"/>
        <v>19969</v>
      </c>
      <c r="F12" s="653">
        <f t="shared" si="0"/>
        <v>11674</v>
      </c>
      <c r="G12" s="653">
        <f t="shared" si="0"/>
        <v>0</v>
      </c>
      <c r="H12" s="653">
        <f t="shared" si="0"/>
        <v>510346</v>
      </c>
      <c r="I12" s="653">
        <f t="shared" si="0"/>
        <v>19969</v>
      </c>
      <c r="J12" s="654"/>
      <c r="K12" s="691"/>
    </row>
    <row r="13" spans="1:12" ht="15.75" customHeight="1" x14ac:dyDescent="0.2">
      <c r="A13" s="1263">
        <v>1</v>
      </c>
      <c r="B13" s="1266" t="s">
        <v>518</v>
      </c>
      <c r="C13" s="653"/>
      <c r="D13" s="611">
        <f>SUM(D14:D19)</f>
        <v>40920</v>
      </c>
      <c r="E13" s="611">
        <f t="shared" ref="E13:I13" si="1">SUM(E14:E19)</f>
        <v>0</v>
      </c>
      <c r="F13" s="611">
        <f t="shared" si="1"/>
        <v>0</v>
      </c>
      <c r="G13" s="611">
        <f t="shared" si="1"/>
        <v>0</v>
      </c>
      <c r="H13" s="611">
        <f t="shared" si="1"/>
        <v>40920</v>
      </c>
      <c r="I13" s="611">
        <f t="shared" si="1"/>
        <v>0</v>
      </c>
      <c r="J13" s="655"/>
      <c r="K13" s="1254" t="s">
        <v>519</v>
      </c>
    </row>
    <row r="14" spans="1:12" ht="12.75" customHeight="1" x14ac:dyDescent="0.2">
      <c r="A14" s="1264"/>
      <c r="B14" s="1267"/>
      <c r="C14" s="697">
        <v>1150</v>
      </c>
      <c r="D14" s="658">
        <v>10000</v>
      </c>
      <c r="E14" s="717"/>
      <c r="F14" s="717"/>
      <c r="G14" s="717"/>
      <c r="H14" s="717">
        <f t="shared" ref="H14:I32" si="2">D14+F14</f>
        <v>10000</v>
      </c>
      <c r="I14" s="717">
        <f t="shared" si="2"/>
        <v>0</v>
      </c>
      <c r="J14" s="655"/>
      <c r="K14" s="1254"/>
    </row>
    <row r="15" spans="1:12" ht="12.75" customHeight="1" x14ac:dyDescent="0.2">
      <c r="A15" s="1264"/>
      <c r="B15" s="1267"/>
      <c r="C15" s="697">
        <v>1210</v>
      </c>
      <c r="D15" s="658">
        <v>500</v>
      </c>
      <c r="E15" s="717"/>
      <c r="F15" s="717"/>
      <c r="G15" s="717"/>
      <c r="H15" s="717">
        <f t="shared" si="2"/>
        <v>500</v>
      </c>
      <c r="I15" s="717">
        <f t="shared" si="2"/>
        <v>0</v>
      </c>
      <c r="J15" s="655"/>
      <c r="K15" s="1254"/>
    </row>
    <row r="16" spans="1:12" ht="12.75" customHeight="1" x14ac:dyDescent="0.2">
      <c r="A16" s="1264"/>
      <c r="B16" s="1267"/>
      <c r="C16" s="697">
        <v>2262</v>
      </c>
      <c r="D16" s="658">
        <v>310</v>
      </c>
      <c r="E16" s="717"/>
      <c r="F16" s="717"/>
      <c r="G16" s="717"/>
      <c r="H16" s="717">
        <f t="shared" si="2"/>
        <v>310</v>
      </c>
      <c r="I16" s="717">
        <f t="shared" si="2"/>
        <v>0</v>
      </c>
      <c r="J16" s="655"/>
      <c r="K16" s="1254"/>
    </row>
    <row r="17" spans="1:11" ht="12.75" customHeight="1" x14ac:dyDescent="0.2">
      <c r="A17" s="1264"/>
      <c r="B17" s="1267"/>
      <c r="C17" s="697">
        <v>2264</v>
      </c>
      <c r="D17" s="658">
        <v>18000</v>
      </c>
      <c r="E17" s="717"/>
      <c r="F17" s="717"/>
      <c r="G17" s="717"/>
      <c r="H17" s="717">
        <f t="shared" si="2"/>
        <v>18000</v>
      </c>
      <c r="I17" s="717">
        <f t="shared" si="2"/>
        <v>0</v>
      </c>
      <c r="J17" s="655"/>
      <c r="K17" s="1254"/>
    </row>
    <row r="18" spans="1:11" ht="12.75" customHeight="1" x14ac:dyDescent="0.2">
      <c r="A18" s="1264"/>
      <c r="B18" s="1267"/>
      <c r="C18" s="697">
        <v>2279</v>
      </c>
      <c r="D18" s="658">
        <v>8215</v>
      </c>
      <c r="E18" s="717"/>
      <c r="F18" s="717"/>
      <c r="G18" s="717"/>
      <c r="H18" s="717">
        <f t="shared" si="2"/>
        <v>8215</v>
      </c>
      <c r="I18" s="717">
        <f t="shared" si="2"/>
        <v>0</v>
      </c>
      <c r="J18" s="655"/>
      <c r="K18" s="1254"/>
    </row>
    <row r="19" spans="1:11" ht="12.75" customHeight="1" x14ac:dyDescent="0.2">
      <c r="A19" s="1265"/>
      <c r="B19" s="1268"/>
      <c r="C19" s="667">
        <v>2314</v>
      </c>
      <c r="D19" s="658">
        <v>3895</v>
      </c>
      <c r="E19" s="717"/>
      <c r="F19" s="717"/>
      <c r="G19" s="717"/>
      <c r="H19" s="717">
        <f t="shared" si="2"/>
        <v>3895</v>
      </c>
      <c r="I19" s="717">
        <f t="shared" si="2"/>
        <v>0</v>
      </c>
      <c r="J19" s="655"/>
      <c r="K19" s="1254"/>
    </row>
    <row r="20" spans="1:11" ht="16.5" customHeight="1" x14ac:dyDescent="0.2">
      <c r="A20" s="1263">
        <v>2</v>
      </c>
      <c r="B20" s="1269" t="s">
        <v>520</v>
      </c>
      <c r="C20" s="692"/>
      <c r="D20" s="718">
        <f>SUM(D21:D28)</f>
        <v>107179</v>
      </c>
      <c r="E20" s="718">
        <f t="shared" ref="E20:I20" si="3">SUM(E21:E28)</f>
        <v>0</v>
      </c>
      <c r="F20" s="718">
        <f t="shared" si="3"/>
        <v>0</v>
      </c>
      <c r="G20" s="718">
        <f t="shared" si="3"/>
        <v>0</v>
      </c>
      <c r="H20" s="718">
        <f t="shared" si="3"/>
        <v>107179</v>
      </c>
      <c r="I20" s="718">
        <f t="shared" si="3"/>
        <v>0</v>
      </c>
      <c r="J20" s="655"/>
      <c r="K20" s="1254" t="s">
        <v>521</v>
      </c>
    </row>
    <row r="21" spans="1:11" ht="12.75" customHeight="1" x14ac:dyDescent="0.2">
      <c r="A21" s="1264"/>
      <c r="B21" s="1270"/>
      <c r="C21" s="697">
        <v>1150</v>
      </c>
      <c r="D21" s="658">
        <v>16190</v>
      </c>
      <c r="E21" s="717"/>
      <c r="F21" s="717"/>
      <c r="G21" s="717"/>
      <c r="H21" s="717">
        <f t="shared" si="2"/>
        <v>16190</v>
      </c>
      <c r="I21" s="717">
        <f t="shared" si="2"/>
        <v>0</v>
      </c>
      <c r="J21" s="655"/>
      <c r="K21" s="1254"/>
    </row>
    <row r="22" spans="1:11" ht="12.75" customHeight="1" x14ac:dyDescent="0.2">
      <c r="A22" s="1264"/>
      <c r="B22" s="1270"/>
      <c r="C22" s="697">
        <v>1210</v>
      </c>
      <c r="D22" s="658">
        <v>810</v>
      </c>
      <c r="E22" s="717"/>
      <c r="F22" s="717"/>
      <c r="G22" s="717"/>
      <c r="H22" s="717">
        <f t="shared" si="2"/>
        <v>810</v>
      </c>
      <c r="I22" s="717">
        <f t="shared" si="2"/>
        <v>0</v>
      </c>
      <c r="J22" s="655"/>
      <c r="K22" s="1254"/>
    </row>
    <row r="23" spans="1:11" ht="12.75" customHeight="1" x14ac:dyDescent="0.2">
      <c r="A23" s="1264"/>
      <c r="B23" s="1270"/>
      <c r="C23" s="697">
        <v>2231</v>
      </c>
      <c r="D23" s="658">
        <v>600</v>
      </c>
      <c r="E23" s="717"/>
      <c r="F23" s="717"/>
      <c r="G23" s="717"/>
      <c r="H23" s="717">
        <f t="shared" si="2"/>
        <v>600</v>
      </c>
      <c r="I23" s="717">
        <f t="shared" si="2"/>
        <v>0</v>
      </c>
      <c r="J23" s="655"/>
      <c r="K23" s="1254"/>
    </row>
    <row r="24" spans="1:11" ht="12.75" customHeight="1" x14ac:dyDescent="0.2">
      <c r="A24" s="1264"/>
      <c r="B24" s="1270"/>
      <c r="C24" s="697">
        <v>2262</v>
      </c>
      <c r="D24" s="658">
        <v>1180</v>
      </c>
      <c r="E24" s="717"/>
      <c r="F24" s="717"/>
      <c r="G24" s="717"/>
      <c r="H24" s="717">
        <f t="shared" si="2"/>
        <v>1180</v>
      </c>
      <c r="I24" s="717">
        <f t="shared" si="2"/>
        <v>0</v>
      </c>
      <c r="J24" s="655"/>
      <c r="K24" s="1254"/>
    </row>
    <row r="25" spans="1:11" ht="12.75" customHeight="1" x14ac:dyDescent="0.2">
      <c r="A25" s="1264"/>
      <c r="B25" s="1270"/>
      <c r="C25" s="697">
        <v>2264</v>
      </c>
      <c r="D25" s="658">
        <v>52345</v>
      </c>
      <c r="E25" s="717"/>
      <c r="F25" s="717"/>
      <c r="G25" s="717"/>
      <c r="H25" s="717">
        <f t="shared" si="2"/>
        <v>52345</v>
      </c>
      <c r="I25" s="717">
        <f t="shared" si="2"/>
        <v>0</v>
      </c>
      <c r="J25" s="655"/>
      <c r="K25" s="1254"/>
    </row>
    <row r="26" spans="1:11" s="645" customFormat="1" ht="12.75" customHeight="1" x14ac:dyDescent="0.2">
      <c r="A26" s="1264"/>
      <c r="B26" s="1270"/>
      <c r="C26" s="697">
        <v>2269</v>
      </c>
      <c r="D26" s="658">
        <v>930</v>
      </c>
      <c r="E26" s="717"/>
      <c r="F26" s="717"/>
      <c r="G26" s="717"/>
      <c r="H26" s="717">
        <f t="shared" si="2"/>
        <v>930</v>
      </c>
      <c r="I26" s="717">
        <f t="shared" si="2"/>
        <v>0</v>
      </c>
      <c r="J26" s="657"/>
      <c r="K26" s="1254"/>
    </row>
    <row r="27" spans="1:11" s="645" customFormat="1" ht="12.75" customHeight="1" x14ac:dyDescent="0.2">
      <c r="A27" s="1264"/>
      <c r="B27" s="1270"/>
      <c r="C27" s="697">
        <v>2279</v>
      </c>
      <c r="D27" s="658">
        <v>29967</v>
      </c>
      <c r="E27" s="717"/>
      <c r="F27" s="717"/>
      <c r="G27" s="717"/>
      <c r="H27" s="717">
        <f t="shared" si="2"/>
        <v>29967</v>
      </c>
      <c r="I27" s="717">
        <f t="shared" si="2"/>
        <v>0</v>
      </c>
      <c r="J27" s="657"/>
      <c r="K27" s="1254"/>
    </row>
    <row r="28" spans="1:11" s="645" customFormat="1" ht="12.75" customHeight="1" x14ac:dyDescent="0.2">
      <c r="A28" s="1265"/>
      <c r="B28" s="1271"/>
      <c r="C28" s="667">
        <v>2314</v>
      </c>
      <c r="D28" s="658">
        <v>5157</v>
      </c>
      <c r="E28" s="658"/>
      <c r="F28" s="658"/>
      <c r="G28" s="658"/>
      <c r="H28" s="717">
        <f t="shared" si="2"/>
        <v>5157</v>
      </c>
      <c r="I28" s="717">
        <f t="shared" si="2"/>
        <v>0</v>
      </c>
      <c r="J28" s="658"/>
      <c r="K28" s="1254"/>
    </row>
    <row r="29" spans="1:11" s="645" customFormat="1" ht="24.75" customHeight="1" x14ac:dyDescent="0.2">
      <c r="A29" s="659">
        <v>3</v>
      </c>
      <c r="B29" s="659" t="s">
        <v>522</v>
      </c>
      <c r="C29" s="698"/>
      <c r="D29" s="718">
        <f>SUM(D30,D36,D44,D52)</f>
        <v>136371</v>
      </c>
      <c r="E29" s="718">
        <f t="shared" ref="E29:I29" si="4">SUM(E30,E36,E44,E52)</f>
        <v>0</v>
      </c>
      <c r="F29" s="718">
        <f t="shared" si="4"/>
        <v>0</v>
      </c>
      <c r="G29" s="718">
        <f t="shared" si="4"/>
        <v>0</v>
      </c>
      <c r="H29" s="718">
        <f t="shared" si="4"/>
        <v>136371</v>
      </c>
      <c r="I29" s="718">
        <f t="shared" si="4"/>
        <v>0</v>
      </c>
      <c r="J29" s="660"/>
      <c r="K29" s="660"/>
    </row>
    <row r="30" spans="1:11" s="645" customFormat="1" ht="13.5" customHeight="1" x14ac:dyDescent="0.2">
      <c r="A30" s="1224" t="s">
        <v>523</v>
      </c>
      <c r="B30" s="1236" t="s">
        <v>524</v>
      </c>
      <c r="C30" s="699"/>
      <c r="D30" s="718">
        <f>SUM(D31:D35)</f>
        <v>4800</v>
      </c>
      <c r="E30" s="718">
        <f t="shared" ref="E30:I30" si="5">SUM(E31:E35)</f>
        <v>0</v>
      </c>
      <c r="F30" s="718">
        <f t="shared" si="5"/>
        <v>0</v>
      </c>
      <c r="G30" s="718">
        <f t="shared" si="5"/>
        <v>0</v>
      </c>
      <c r="H30" s="718">
        <f t="shared" si="5"/>
        <v>4800</v>
      </c>
      <c r="I30" s="718">
        <f t="shared" si="5"/>
        <v>0</v>
      </c>
      <c r="J30" s="656"/>
      <c r="K30" s="1254" t="s">
        <v>525</v>
      </c>
    </row>
    <row r="31" spans="1:11" s="645" customFormat="1" ht="14.25" customHeight="1" x14ac:dyDescent="0.2">
      <c r="A31" s="1225"/>
      <c r="B31" s="1247"/>
      <c r="C31" s="697">
        <v>1150</v>
      </c>
      <c r="D31" s="658">
        <v>889</v>
      </c>
      <c r="E31" s="717"/>
      <c r="F31" s="717"/>
      <c r="G31" s="717"/>
      <c r="H31" s="717">
        <f t="shared" si="2"/>
        <v>889</v>
      </c>
      <c r="I31" s="717">
        <f t="shared" si="2"/>
        <v>0</v>
      </c>
      <c r="J31" s="656"/>
      <c r="K31" s="1254"/>
    </row>
    <row r="32" spans="1:11" s="645" customFormat="1" ht="15" customHeight="1" x14ac:dyDescent="0.2">
      <c r="A32" s="1225"/>
      <c r="B32" s="1247"/>
      <c r="C32" s="697">
        <v>1210</v>
      </c>
      <c r="D32" s="658">
        <v>45</v>
      </c>
      <c r="E32" s="717"/>
      <c r="F32" s="717"/>
      <c r="G32" s="717"/>
      <c r="H32" s="717">
        <f t="shared" si="2"/>
        <v>45</v>
      </c>
      <c r="I32" s="717">
        <f t="shared" si="2"/>
        <v>0</v>
      </c>
      <c r="J32" s="656"/>
      <c r="K32" s="1254"/>
    </row>
    <row r="33" spans="1:11" s="645" customFormat="1" ht="15.75" customHeight="1" x14ac:dyDescent="0.2">
      <c r="A33" s="1225"/>
      <c r="B33" s="1247"/>
      <c r="C33" s="697">
        <v>2264</v>
      </c>
      <c r="D33" s="658">
        <v>3297</v>
      </c>
      <c r="E33" s="717"/>
      <c r="F33" s="717"/>
      <c r="G33" s="717"/>
      <c r="H33" s="717">
        <f>D33+F33</f>
        <v>3297</v>
      </c>
      <c r="I33" s="717">
        <f>E33+G33</f>
        <v>0</v>
      </c>
      <c r="J33" s="656"/>
      <c r="K33" s="1254"/>
    </row>
    <row r="34" spans="1:11" s="645" customFormat="1" ht="14.25" customHeight="1" x14ac:dyDescent="0.2">
      <c r="A34" s="1225"/>
      <c r="B34" s="1247"/>
      <c r="C34" s="697">
        <v>2279</v>
      </c>
      <c r="D34" s="658">
        <v>303</v>
      </c>
      <c r="E34" s="717"/>
      <c r="F34" s="717"/>
      <c r="G34" s="717"/>
      <c r="H34" s="717">
        <f t="shared" ref="H34:I51" si="6">D34+F34</f>
        <v>303</v>
      </c>
      <c r="I34" s="717">
        <f t="shared" si="6"/>
        <v>0</v>
      </c>
      <c r="J34" s="656"/>
      <c r="K34" s="1254"/>
    </row>
    <row r="35" spans="1:11" s="645" customFormat="1" ht="14.25" customHeight="1" x14ac:dyDescent="0.2">
      <c r="A35" s="1226"/>
      <c r="B35" s="1237"/>
      <c r="C35" s="667">
        <v>2314</v>
      </c>
      <c r="D35" s="658">
        <v>266</v>
      </c>
      <c r="E35" s="717"/>
      <c r="F35" s="717"/>
      <c r="G35" s="717"/>
      <c r="H35" s="717">
        <f t="shared" si="6"/>
        <v>266</v>
      </c>
      <c r="I35" s="717">
        <f t="shared" si="6"/>
        <v>0</v>
      </c>
      <c r="J35" s="656"/>
      <c r="K35" s="1254"/>
    </row>
    <row r="36" spans="1:11" s="645" customFormat="1" ht="15" customHeight="1" x14ac:dyDescent="0.2">
      <c r="A36" s="1224" t="s">
        <v>526</v>
      </c>
      <c r="B36" s="1236" t="s">
        <v>527</v>
      </c>
      <c r="C36" s="692"/>
      <c r="D36" s="718">
        <f>SUM(D37:D43)</f>
        <v>50671</v>
      </c>
      <c r="E36" s="718">
        <f t="shared" ref="E36:I36" si="7">SUM(E37:E43)</f>
        <v>0</v>
      </c>
      <c r="F36" s="718">
        <f t="shared" si="7"/>
        <v>0</v>
      </c>
      <c r="G36" s="718">
        <f t="shared" si="7"/>
        <v>0</v>
      </c>
      <c r="H36" s="718">
        <f t="shared" si="7"/>
        <v>50671</v>
      </c>
      <c r="I36" s="718">
        <f t="shared" si="7"/>
        <v>0</v>
      </c>
      <c r="J36" s="655"/>
      <c r="K36" s="1254" t="s">
        <v>528</v>
      </c>
    </row>
    <row r="37" spans="1:11" s="645" customFormat="1" ht="12.75" customHeight="1" x14ac:dyDescent="0.2">
      <c r="A37" s="1225"/>
      <c r="B37" s="1247"/>
      <c r="C37" s="697">
        <v>1150</v>
      </c>
      <c r="D37" s="658">
        <v>10067</v>
      </c>
      <c r="E37" s="717"/>
      <c r="F37" s="717"/>
      <c r="G37" s="717"/>
      <c r="H37" s="717">
        <f t="shared" si="6"/>
        <v>10067</v>
      </c>
      <c r="I37" s="717">
        <f t="shared" si="6"/>
        <v>0</v>
      </c>
      <c r="J37" s="655"/>
      <c r="K37" s="1254"/>
    </row>
    <row r="38" spans="1:11" s="645" customFormat="1" ht="12.75" customHeight="1" x14ac:dyDescent="0.2">
      <c r="A38" s="1225"/>
      <c r="B38" s="1247"/>
      <c r="C38" s="697">
        <v>1210</v>
      </c>
      <c r="D38" s="658">
        <v>504</v>
      </c>
      <c r="E38" s="717"/>
      <c r="F38" s="717"/>
      <c r="G38" s="717"/>
      <c r="H38" s="717">
        <f t="shared" si="6"/>
        <v>504</v>
      </c>
      <c r="I38" s="717">
        <f t="shared" si="6"/>
        <v>0</v>
      </c>
      <c r="J38" s="655"/>
      <c r="K38" s="1254"/>
    </row>
    <row r="39" spans="1:11" s="645" customFormat="1" ht="12.75" customHeight="1" x14ac:dyDescent="0.2">
      <c r="A39" s="1225"/>
      <c r="B39" s="1247"/>
      <c r="C39" s="697">
        <v>2231</v>
      </c>
      <c r="D39" s="658">
        <v>250</v>
      </c>
      <c r="E39" s="717"/>
      <c r="F39" s="717"/>
      <c r="G39" s="717"/>
      <c r="H39" s="717">
        <f t="shared" si="6"/>
        <v>250</v>
      </c>
      <c r="I39" s="717">
        <f t="shared" si="6"/>
        <v>0</v>
      </c>
      <c r="J39" s="655"/>
      <c r="K39" s="1254"/>
    </row>
    <row r="40" spans="1:11" s="645" customFormat="1" ht="12.75" customHeight="1" x14ac:dyDescent="0.2">
      <c r="A40" s="1225"/>
      <c r="B40" s="1247"/>
      <c r="C40" s="697">
        <v>2262</v>
      </c>
      <c r="D40" s="658">
        <v>550</v>
      </c>
      <c r="E40" s="717"/>
      <c r="F40" s="717"/>
      <c r="G40" s="717"/>
      <c r="H40" s="717">
        <f t="shared" si="6"/>
        <v>550</v>
      </c>
      <c r="I40" s="717">
        <f t="shared" si="6"/>
        <v>0</v>
      </c>
      <c r="J40" s="655"/>
      <c r="K40" s="1254"/>
    </row>
    <row r="41" spans="1:11" s="645" customFormat="1" ht="12.75" customHeight="1" x14ac:dyDescent="0.2">
      <c r="A41" s="1225"/>
      <c r="B41" s="1247"/>
      <c r="C41" s="697">
        <v>2264</v>
      </c>
      <c r="D41" s="658">
        <v>22200</v>
      </c>
      <c r="E41" s="717"/>
      <c r="F41" s="717"/>
      <c r="G41" s="717"/>
      <c r="H41" s="717">
        <f t="shared" si="6"/>
        <v>22200</v>
      </c>
      <c r="I41" s="717">
        <f t="shared" si="6"/>
        <v>0</v>
      </c>
      <c r="J41" s="655"/>
      <c r="K41" s="1254"/>
    </row>
    <row r="42" spans="1:11" ht="12.75" customHeight="1" x14ac:dyDescent="0.2">
      <c r="A42" s="1225"/>
      <c r="B42" s="1247"/>
      <c r="C42" s="697">
        <v>2279</v>
      </c>
      <c r="D42" s="658">
        <v>17000</v>
      </c>
      <c r="E42" s="717"/>
      <c r="F42" s="717"/>
      <c r="G42" s="717"/>
      <c r="H42" s="717">
        <f t="shared" si="6"/>
        <v>17000</v>
      </c>
      <c r="I42" s="717">
        <f t="shared" si="6"/>
        <v>0</v>
      </c>
      <c r="J42" s="655"/>
      <c r="K42" s="1254"/>
    </row>
    <row r="43" spans="1:11" ht="12.75" customHeight="1" x14ac:dyDescent="0.2">
      <c r="A43" s="1226"/>
      <c r="B43" s="1237"/>
      <c r="C43" s="667">
        <v>2314</v>
      </c>
      <c r="D43" s="658">
        <v>100</v>
      </c>
      <c r="E43" s="717"/>
      <c r="F43" s="717"/>
      <c r="G43" s="717"/>
      <c r="H43" s="717">
        <f t="shared" si="6"/>
        <v>100</v>
      </c>
      <c r="I43" s="717">
        <f t="shared" si="6"/>
        <v>0</v>
      </c>
      <c r="J43" s="655"/>
      <c r="K43" s="1254"/>
    </row>
    <row r="44" spans="1:11" ht="14.25" customHeight="1" x14ac:dyDescent="0.2">
      <c r="A44" s="1224" t="s">
        <v>529</v>
      </c>
      <c r="B44" s="1236" t="s">
        <v>530</v>
      </c>
      <c r="C44" s="692"/>
      <c r="D44" s="718">
        <f>SUM(D45:D51)</f>
        <v>68900</v>
      </c>
      <c r="E44" s="718">
        <f t="shared" ref="E44:I44" si="8">SUM(E45:E51)</f>
        <v>0</v>
      </c>
      <c r="F44" s="718">
        <f t="shared" si="8"/>
        <v>0</v>
      </c>
      <c r="G44" s="718">
        <f t="shared" si="8"/>
        <v>0</v>
      </c>
      <c r="H44" s="718">
        <f t="shared" si="8"/>
        <v>68900</v>
      </c>
      <c r="I44" s="718">
        <f t="shared" si="8"/>
        <v>0</v>
      </c>
      <c r="J44" s="655"/>
      <c r="K44" s="1254" t="s">
        <v>531</v>
      </c>
    </row>
    <row r="45" spans="1:11" ht="12.75" customHeight="1" x14ac:dyDescent="0.2">
      <c r="A45" s="1225"/>
      <c r="B45" s="1247"/>
      <c r="C45" s="697">
        <v>1150</v>
      </c>
      <c r="D45" s="658">
        <v>20952</v>
      </c>
      <c r="E45" s="717"/>
      <c r="F45" s="717"/>
      <c r="G45" s="717"/>
      <c r="H45" s="717">
        <f t="shared" si="6"/>
        <v>20952</v>
      </c>
      <c r="I45" s="717">
        <f t="shared" si="6"/>
        <v>0</v>
      </c>
      <c r="J45" s="655"/>
      <c r="K45" s="1254"/>
    </row>
    <row r="46" spans="1:11" ht="12.75" customHeight="1" x14ac:dyDescent="0.2">
      <c r="A46" s="1225"/>
      <c r="B46" s="1247"/>
      <c r="C46" s="697">
        <v>1210</v>
      </c>
      <c r="D46" s="658">
        <v>1048</v>
      </c>
      <c r="E46" s="717"/>
      <c r="F46" s="717"/>
      <c r="G46" s="717"/>
      <c r="H46" s="717">
        <f t="shared" si="6"/>
        <v>1048</v>
      </c>
      <c r="I46" s="717">
        <f t="shared" si="6"/>
        <v>0</v>
      </c>
      <c r="J46" s="657"/>
      <c r="K46" s="1254"/>
    </row>
    <row r="47" spans="1:11" ht="12.75" customHeight="1" x14ac:dyDescent="0.2">
      <c r="A47" s="1225"/>
      <c r="B47" s="1247"/>
      <c r="C47" s="697">
        <v>2262</v>
      </c>
      <c r="D47" s="658">
        <v>600</v>
      </c>
      <c r="E47" s="658"/>
      <c r="F47" s="658"/>
      <c r="G47" s="658"/>
      <c r="H47" s="717">
        <f t="shared" si="6"/>
        <v>600</v>
      </c>
      <c r="I47" s="717">
        <f t="shared" si="6"/>
        <v>0</v>
      </c>
      <c r="J47" s="657"/>
      <c r="K47" s="1254"/>
    </row>
    <row r="48" spans="1:11" ht="12.75" customHeight="1" x14ac:dyDescent="0.2">
      <c r="A48" s="1225"/>
      <c r="B48" s="1247"/>
      <c r="C48" s="697">
        <v>2264</v>
      </c>
      <c r="D48" s="658">
        <v>26000</v>
      </c>
      <c r="E48" s="692"/>
      <c r="F48" s="692"/>
      <c r="G48" s="692"/>
      <c r="H48" s="717">
        <f t="shared" si="6"/>
        <v>26000</v>
      </c>
      <c r="I48" s="717">
        <f t="shared" si="6"/>
        <v>0</v>
      </c>
      <c r="J48" s="658"/>
      <c r="K48" s="1254"/>
    </row>
    <row r="49" spans="1:11" ht="12.75" customHeight="1" x14ac:dyDescent="0.2">
      <c r="A49" s="1225"/>
      <c r="B49" s="1247"/>
      <c r="C49" s="697">
        <v>2279</v>
      </c>
      <c r="D49" s="658">
        <v>16600</v>
      </c>
      <c r="E49" s="658"/>
      <c r="F49" s="658"/>
      <c r="G49" s="658"/>
      <c r="H49" s="717">
        <f t="shared" si="6"/>
        <v>16600</v>
      </c>
      <c r="I49" s="717">
        <f t="shared" si="6"/>
        <v>0</v>
      </c>
      <c r="J49" s="660"/>
      <c r="K49" s="1254"/>
    </row>
    <row r="50" spans="1:11" ht="12.75" customHeight="1" x14ac:dyDescent="0.2">
      <c r="A50" s="1225"/>
      <c r="B50" s="1247"/>
      <c r="C50" s="700">
        <v>2312</v>
      </c>
      <c r="D50" s="658">
        <v>200</v>
      </c>
      <c r="E50" s="717"/>
      <c r="F50" s="717"/>
      <c r="G50" s="717"/>
      <c r="H50" s="717">
        <f t="shared" si="6"/>
        <v>200</v>
      </c>
      <c r="I50" s="717">
        <f t="shared" si="6"/>
        <v>0</v>
      </c>
      <c r="J50" s="656"/>
      <c r="K50" s="1254"/>
    </row>
    <row r="51" spans="1:11" ht="12.75" customHeight="1" x14ac:dyDescent="0.2">
      <c r="A51" s="1226"/>
      <c r="B51" s="1237"/>
      <c r="C51" s="701">
        <v>2314</v>
      </c>
      <c r="D51" s="658">
        <v>3500</v>
      </c>
      <c r="E51" s="717"/>
      <c r="F51" s="717"/>
      <c r="G51" s="717"/>
      <c r="H51" s="717">
        <f t="shared" si="6"/>
        <v>3500</v>
      </c>
      <c r="I51" s="717">
        <f t="shared" si="6"/>
        <v>0</v>
      </c>
      <c r="J51" s="655"/>
      <c r="K51" s="1254"/>
    </row>
    <row r="52" spans="1:11" ht="14.25" customHeight="1" x14ac:dyDescent="0.2">
      <c r="A52" s="1224" t="s">
        <v>532</v>
      </c>
      <c r="B52" s="1236" t="s">
        <v>533</v>
      </c>
      <c r="C52" s="702"/>
      <c r="D52" s="718">
        <f>SUM(D53:D58)</f>
        <v>12000</v>
      </c>
      <c r="E52" s="718">
        <f t="shared" ref="E52:I52" si="9">SUM(E53:E58)</f>
        <v>0</v>
      </c>
      <c r="F52" s="718">
        <f t="shared" si="9"/>
        <v>0</v>
      </c>
      <c r="G52" s="718">
        <f t="shared" si="9"/>
        <v>0</v>
      </c>
      <c r="H52" s="718">
        <f t="shared" si="9"/>
        <v>12000</v>
      </c>
      <c r="I52" s="718">
        <f t="shared" si="9"/>
        <v>0</v>
      </c>
      <c r="J52" s="655"/>
      <c r="K52" s="1258" t="s">
        <v>534</v>
      </c>
    </row>
    <row r="53" spans="1:11" ht="12" customHeight="1" x14ac:dyDescent="0.2">
      <c r="A53" s="1225"/>
      <c r="B53" s="1247"/>
      <c r="C53" s="697">
        <v>1150</v>
      </c>
      <c r="D53" s="658">
        <v>1142</v>
      </c>
      <c r="E53" s="717"/>
      <c r="F53" s="717"/>
      <c r="G53" s="717"/>
      <c r="H53" s="717">
        <f>D53+F53</f>
        <v>1142</v>
      </c>
      <c r="I53" s="717">
        <f>E53+G53</f>
        <v>0</v>
      </c>
      <c r="J53" s="655"/>
      <c r="K53" s="1258"/>
    </row>
    <row r="54" spans="1:11" ht="12.75" customHeight="1" x14ac:dyDescent="0.2">
      <c r="A54" s="1225"/>
      <c r="B54" s="1247"/>
      <c r="C54" s="697">
        <v>1210</v>
      </c>
      <c r="D54" s="658">
        <v>58</v>
      </c>
      <c r="E54" s="717"/>
      <c r="F54" s="717"/>
      <c r="G54" s="717"/>
      <c r="H54" s="717">
        <f t="shared" ref="H54:I72" si="10">D54+F54</f>
        <v>58</v>
      </c>
      <c r="I54" s="717">
        <f t="shared" si="10"/>
        <v>0</v>
      </c>
      <c r="J54" s="655"/>
      <c r="K54" s="1258"/>
    </row>
    <row r="55" spans="1:11" ht="12.75" customHeight="1" x14ac:dyDescent="0.2">
      <c r="A55" s="1225"/>
      <c r="B55" s="1247"/>
      <c r="C55" s="697">
        <v>2231</v>
      </c>
      <c r="D55" s="658">
        <v>200</v>
      </c>
      <c r="E55" s="717"/>
      <c r="F55" s="717"/>
      <c r="G55" s="717"/>
      <c r="H55" s="717">
        <f t="shared" si="10"/>
        <v>200</v>
      </c>
      <c r="I55" s="717">
        <f t="shared" si="10"/>
        <v>0</v>
      </c>
      <c r="J55" s="655"/>
      <c r="K55" s="1258"/>
    </row>
    <row r="56" spans="1:11" ht="12.75" customHeight="1" x14ac:dyDescent="0.2">
      <c r="A56" s="1225"/>
      <c r="B56" s="1247"/>
      <c r="C56" s="697">
        <v>2264</v>
      </c>
      <c r="D56" s="658">
        <v>6500</v>
      </c>
      <c r="E56" s="717"/>
      <c r="F56" s="717"/>
      <c r="G56" s="717"/>
      <c r="H56" s="717">
        <f t="shared" si="10"/>
        <v>6500</v>
      </c>
      <c r="I56" s="717">
        <f t="shared" si="10"/>
        <v>0</v>
      </c>
      <c r="J56" s="655"/>
      <c r="K56" s="1258"/>
    </row>
    <row r="57" spans="1:11" ht="12.75" customHeight="1" x14ac:dyDescent="0.2">
      <c r="A57" s="1225"/>
      <c r="B57" s="1247"/>
      <c r="C57" s="697">
        <v>2279</v>
      </c>
      <c r="D57" s="658">
        <v>3900</v>
      </c>
      <c r="E57" s="717"/>
      <c r="F57" s="717"/>
      <c r="G57" s="717"/>
      <c r="H57" s="717">
        <f t="shared" si="10"/>
        <v>3900</v>
      </c>
      <c r="I57" s="717">
        <f t="shared" si="10"/>
        <v>0</v>
      </c>
      <c r="J57" s="655"/>
      <c r="K57" s="1258"/>
    </row>
    <row r="58" spans="1:11" ht="12.75" customHeight="1" x14ac:dyDescent="0.2">
      <c r="A58" s="1226"/>
      <c r="B58" s="1237"/>
      <c r="C58" s="701">
        <v>2314</v>
      </c>
      <c r="D58" s="658">
        <v>200</v>
      </c>
      <c r="E58" s="717"/>
      <c r="F58" s="717"/>
      <c r="G58" s="717"/>
      <c r="H58" s="717">
        <f t="shared" si="10"/>
        <v>200</v>
      </c>
      <c r="I58" s="717">
        <f t="shared" si="10"/>
        <v>0</v>
      </c>
      <c r="J58" s="655"/>
      <c r="K58" s="1258"/>
    </row>
    <row r="59" spans="1:11" x14ac:dyDescent="0.2">
      <c r="A59" s="661" t="s">
        <v>535</v>
      </c>
      <c r="B59" s="662" t="s">
        <v>536</v>
      </c>
      <c r="C59" s="703"/>
      <c r="D59" s="718">
        <f>SUM(D60,D65,D70,D74,D79,D83)</f>
        <v>10230</v>
      </c>
      <c r="E59" s="718">
        <f t="shared" ref="E59:I59" si="11">SUM(E60,E65,E70,E74,E79,E83)</f>
        <v>7040</v>
      </c>
      <c r="F59" s="718">
        <f t="shared" si="11"/>
        <v>0</v>
      </c>
      <c r="G59" s="718">
        <f t="shared" si="11"/>
        <v>0</v>
      </c>
      <c r="H59" s="718">
        <f t="shared" si="11"/>
        <v>10230</v>
      </c>
      <c r="I59" s="718">
        <f t="shared" si="11"/>
        <v>7040</v>
      </c>
      <c r="J59" s="655"/>
      <c r="K59" s="655"/>
    </row>
    <row r="60" spans="1:11" ht="12.75" customHeight="1" x14ac:dyDescent="0.2">
      <c r="A60" s="1224" t="s">
        <v>537</v>
      </c>
      <c r="B60" s="1236" t="s">
        <v>538</v>
      </c>
      <c r="C60" s="704"/>
      <c r="D60" s="718">
        <v>4005</v>
      </c>
      <c r="E60" s="718">
        <f t="shared" ref="E60:I60" si="12">SUM(E61:E64)</f>
        <v>0</v>
      </c>
      <c r="F60" s="718"/>
      <c r="G60" s="718">
        <f t="shared" si="12"/>
        <v>0</v>
      </c>
      <c r="H60" s="718">
        <f t="shared" si="12"/>
        <v>4005</v>
      </c>
      <c r="I60" s="718">
        <f t="shared" si="12"/>
        <v>0</v>
      </c>
      <c r="J60" s="656"/>
      <c r="K60" s="1254" t="s">
        <v>539</v>
      </c>
    </row>
    <row r="61" spans="1:11" ht="14.25" customHeight="1" x14ac:dyDescent="0.2">
      <c r="A61" s="1225"/>
      <c r="B61" s="1247"/>
      <c r="C61" s="697">
        <v>1150</v>
      </c>
      <c r="D61" s="658">
        <v>1559</v>
      </c>
      <c r="E61" s="717"/>
      <c r="F61" s="717"/>
      <c r="G61" s="717"/>
      <c r="H61" s="717">
        <f t="shared" si="10"/>
        <v>1559</v>
      </c>
      <c r="I61" s="717">
        <f t="shared" si="10"/>
        <v>0</v>
      </c>
      <c r="J61" s="656"/>
      <c r="K61" s="1254"/>
    </row>
    <row r="62" spans="1:11" ht="12.75" customHeight="1" x14ac:dyDescent="0.2">
      <c r="A62" s="1225"/>
      <c r="B62" s="1247"/>
      <c r="C62" s="697">
        <v>1210</v>
      </c>
      <c r="D62" s="658">
        <v>78</v>
      </c>
      <c r="E62" s="717"/>
      <c r="F62" s="717"/>
      <c r="G62" s="717"/>
      <c r="H62" s="717">
        <f t="shared" si="10"/>
        <v>78</v>
      </c>
      <c r="I62" s="717">
        <f t="shared" si="10"/>
        <v>0</v>
      </c>
      <c r="J62" s="656"/>
      <c r="K62" s="1254"/>
    </row>
    <row r="63" spans="1:11" ht="15.75" customHeight="1" x14ac:dyDescent="0.2">
      <c r="A63" s="1225"/>
      <c r="B63" s="1247"/>
      <c r="C63" s="697">
        <v>2279</v>
      </c>
      <c r="D63" s="658">
        <v>2150</v>
      </c>
      <c r="E63" s="717"/>
      <c r="F63" s="717"/>
      <c r="G63" s="717"/>
      <c r="H63" s="717">
        <f t="shared" si="10"/>
        <v>2150</v>
      </c>
      <c r="I63" s="717">
        <f t="shared" si="10"/>
        <v>0</v>
      </c>
      <c r="J63" s="656"/>
      <c r="K63" s="1254"/>
    </row>
    <row r="64" spans="1:11" ht="12.75" customHeight="1" x14ac:dyDescent="0.2">
      <c r="A64" s="1226"/>
      <c r="B64" s="1237"/>
      <c r="C64" s="701">
        <v>2314</v>
      </c>
      <c r="D64" s="658">
        <v>218</v>
      </c>
      <c r="E64" s="717"/>
      <c r="F64" s="717"/>
      <c r="G64" s="717"/>
      <c r="H64" s="717">
        <f t="shared" si="10"/>
        <v>218</v>
      </c>
      <c r="I64" s="717">
        <f t="shared" si="10"/>
        <v>0</v>
      </c>
      <c r="J64" s="656"/>
      <c r="K64" s="1254"/>
    </row>
    <row r="65" spans="1:11" ht="12.75" customHeight="1" x14ac:dyDescent="0.2">
      <c r="A65" s="1224" t="s">
        <v>540</v>
      </c>
      <c r="B65" s="1236" t="s">
        <v>541</v>
      </c>
      <c r="C65" s="702"/>
      <c r="D65" s="718">
        <f>SUM(D66:D69)</f>
        <v>970</v>
      </c>
      <c r="E65" s="718">
        <f t="shared" ref="E65:I65" si="13">SUM(E66:E69)</f>
        <v>0</v>
      </c>
      <c r="F65" s="718">
        <f t="shared" si="13"/>
        <v>0</v>
      </c>
      <c r="G65" s="718">
        <f t="shared" si="13"/>
        <v>0</v>
      </c>
      <c r="H65" s="718">
        <f t="shared" si="13"/>
        <v>970</v>
      </c>
      <c r="I65" s="718">
        <f t="shared" si="13"/>
        <v>0</v>
      </c>
      <c r="J65" s="656"/>
      <c r="K65" s="1254" t="s">
        <v>539</v>
      </c>
    </row>
    <row r="66" spans="1:11" ht="12.75" customHeight="1" x14ac:dyDescent="0.2">
      <c r="A66" s="1225"/>
      <c r="B66" s="1247"/>
      <c r="C66" s="701">
        <v>1150</v>
      </c>
      <c r="D66" s="658">
        <v>571</v>
      </c>
      <c r="E66" s="717"/>
      <c r="F66" s="717"/>
      <c r="G66" s="717"/>
      <c r="H66" s="717">
        <f t="shared" si="10"/>
        <v>571</v>
      </c>
      <c r="I66" s="717">
        <f t="shared" si="10"/>
        <v>0</v>
      </c>
      <c r="J66" s="656"/>
      <c r="K66" s="1254"/>
    </row>
    <row r="67" spans="1:11" ht="12.75" customHeight="1" x14ac:dyDescent="0.2">
      <c r="A67" s="1225"/>
      <c r="B67" s="1247"/>
      <c r="C67" s="697">
        <v>1210</v>
      </c>
      <c r="D67" s="658">
        <v>29</v>
      </c>
      <c r="E67" s="658"/>
      <c r="F67" s="658"/>
      <c r="G67" s="658"/>
      <c r="H67" s="717">
        <f t="shared" si="10"/>
        <v>29</v>
      </c>
      <c r="I67" s="717">
        <f t="shared" si="10"/>
        <v>0</v>
      </c>
      <c r="J67" s="656"/>
      <c r="K67" s="1254"/>
    </row>
    <row r="68" spans="1:11" ht="12.75" customHeight="1" x14ac:dyDescent="0.2">
      <c r="A68" s="1225"/>
      <c r="B68" s="1247"/>
      <c r="C68" s="705">
        <v>2279</v>
      </c>
      <c r="D68" s="658">
        <v>300</v>
      </c>
      <c r="E68" s="692"/>
      <c r="F68" s="692"/>
      <c r="G68" s="692"/>
      <c r="H68" s="717">
        <f t="shared" si="10"/>
        <v>300</v>
      </c>
      <c r="I68" s="717">
        <f t="shared" si="10"/>
        <v>0</v>
      </c>
      <c r="J68" s="658"/>
      <c r="K68" s="1254"/>
    </row>
    <row r="69" spans="1:11" ht="12.75" customHeight="1" x14ac:dyDescent="0.2">
      <c r="A69" s="1226"/>
      <c r="B69" s="1237"/>
      <c r="C69" s="701">
        <v>2314</v>
      </c>
      <c r="D69" s="658">
        <v>70</v>
      </c>
      <c r="E69" s="658"/>
      <c r="F69" s="658"/>
      <c r="G69" s="658"/>
      <c r="H69" s="717">
        <f t="shared" si="10"/>
        <v>70</v>
      </c>
      <c r="I69" s="717">
        <f t="shared" si="10"/>
        <v>0</v>
      </c>
      <c r="J69" s="660"/>
      <c r="K69" s="1254"/>
    </row>
    <row r="70" spans="1:11" ht="15.75" customHeight="1" x14ac:dyDescent="0.2">
      <c r="A70" s="1224" t="s">
        <v>542</v>
      </c>
      <c r="B70" s="1236" t="s">
        <v>543</v>
      </c>
      <c r="C70" s="702"/>
      <c r="D70" s="718">
        <f>SUM(D71:D73)</f>
        <v>464</v>
      </c>
      <c r="E70" s="718">
        <f t="shared" ref="E70:I70" si="14">SUM(E71:E73)</f>
        <v>536</v>
      </c>
      <c r="F70" s="718">
        <f t="shared" si="14"/>
        <v>0</v>
      </c>
      <c r="G70" s="718">
        <f t="shared" si="14"/>
        <v>0</v>
      </c>
      <c r="H70" s="718">
        <f t="shared" si="14"/>
        <v>464</v>
      </c>
      <c r="I70" s="718">
        <f t="shared" si="14"/>
        <v>536</v>
      </c>
      <c r="J70" s="656"/>
      <c r="K70" s="1254" t="s">
        <v>544</v>
      </c>
    </row>
    <row r="71" spans="1:11" ht="12.75" customHeight="1" x14ac:dyDescent="0.2">
      <c r="A71" s="1225"/>
      <c r="B71" s="1247"/>
      <c r="C71" s="706">
        <v>1150</v>
      </c>
      <c r="D71" s="658">
        <v>251</v>
      </c>
      <c r="E71" s="717">
        <v>510</v>
      </c>
      <c r="F71" s="717"/>
      <c r="G71" s="717"/>
      <c r="H71" s="717">
        <f t="shared" si="10"/>
        <v>251</v>
      </c>
      <c r="I71" s="717">
        <f t="shared" si="10"/>
        <v>510</v>
      </c>
      <c r="J71" s="655"/>
      <c r="K71" s="1254"/>
    </row>
    <row r="72" spans="1:11" ht="12.75" customHeight="1" x14ac:dyDescent="0.2">
      <c r="A72" s="1225"/>
      <c r="B72" s="1247"/>
      <c r="C72" s="706">
        <v>1210</v>
      </c>
      <c r="D72" s="658">
        <v>13</v>
      </c>
      <c r="E72" s="717">
        <v>26</v>
      </c>
      <c r="F72" s="717"/>
      <c r="G72" s="717"/>
      <c r="H72" s="717">
        <f t="shared" si="10"/>
        <v>13</v>
      </c>
      <c r="I72" s="717">
        <f t="shared" si="10"/>
        <v>26</v>
      </c>
      <c r="J72" s="655"/>
      <c r="K72" s="1254"/>
    </row>
    <row r="73" spans="1:11" ht="12.75" customHeight="1" x14ac:dyDescent="0.2">
      <c r="A73" s="1226"/>
      <c r="B73" s="1237"/>
      <c r="C73" s="701">
        <v>2314</v>
      </c>
      <c r="D73" s="658">
        <v>200</v>
      </c>
      <c r="E73" s="717">
        <v>0</v>
      </c>
      <c r="F73" s="717"/>
      <c r="G73" s="717"/>
      <c r="H73" s="717">
        <f t="shared" ref="H73:I93" si="15">D73+F73</f>
        <v>200</v>
      </c>
      <c r="I73" s="717">
        <f t="shared" si="15"/>
        <v>0</v>
      </c>
      <c r="J73" s="655"/>
      <c r="K73" s="1254"/>
    </row>
    <row r="74" spans="1:11" x14ac:dyDescent="0.2">
      <c r="A74" s="1224" t="s">
        <v>545</v>
      </c>
      <c r="B74" s="1236" t="s">
        <v>546</v>
      </c>
      <c r="C74" s="702"/>
      <c r="D74" s="718">
        <f>SUM(D75:D78)</f>
        <v>3141</v>
      </c>
      <c r="E74" s="718">
        <f t="shared" ref="E74:I74" si="16">SUM(E75:E78)</f>
        <v>4469</v>
      </c>
      <c r="F74" s="718">
        <f t="shared" si="16"/>
        <v>0</v>
      </c>
      <c r="G74" s="718">
        <f t="shared" si="16"/>
        <v>0</v>
      </c>
      <c r="H74" s="718">
        <f t="shared" si="16"/>
        <v>3141</v>
      </c>
      <c r="I74" s="718">
        <f t="shared" si="16"/>
        <v>4469</v>
      </c>
      <c r="J74" s="656"/>
      <c r="K74" s="1254" t="s">
        <v>547</v>
      </c>
    </row>
    <row r="75" spans="1:11" ht="12.75" customHeight="1" x14ac:dyDescent="0.2">
      <c r="A75" s="1225"/>
      <c r="B75" s="1247"/>
      <c r="C75" s="697">
        <v>1150</v>
      </c>
      <c r="D75" s="658">
        <v>1491</v>
      </c>
      <c r="E75" s="717">
        <v>675</v>
      </c>
      <c r="F75" s="717"/>
      <c r="G75" s="717"/>
      <c r="H75" s="717">
        <f t="shared" si="15"/>
        <v>1491</v>
      </c>
      <c r="I75" s="717">
        <f t="shared" si="15"/>
        <v>675</v>
      </c>
      <c r="J75" s="656"/>
      <c r="K75" s="1254"/>
    </row>
    <row r="76" spans="1:11" ht="12.75" customHeight="1" x14ac:dyDescent="0.2">
      <c r="A76" s="1225"/>
      <c r="B76" s="1247"/>
      <c r="C76" s="697">
        <v>1210</v>
      </c>
      <c r="D76" s="658">
        <v>79</v>
      </c>
      <c r="E76" s="717">
        <v>34</v>
      </c>
      <c r="F76" s="717"/>
      <c r="G76" s="717"/>
      <c r="H76" s="717">
        <f t="shared" si="15"/>
        <v>79</v>
      </c>
      <c r="I76" s="717">
        <f t="shared" si="15"/>
        <v>34</v>
      </c>
      <c r="J76" s="656"/>
      <c r="K76" s="1254"/>
    </row>
    <row r="77" spans="1:11" ht="12.75" customHeight="1" x14ac:dyDescent="0.2">
      <c r="A77" s="1225"/>
      <c r="B77" s="1247"/>
      <c r="C77" s="697">
        <v>2279</v>
      </c>
      <c r="D77" s="658">
        <v>1571</v>
      </c>
      <c r="E77" s="717">
        <v>3460</v>
      </c>
      <c r="F77" s="717"/>
      <c r="G77" s="717"/>
      <c r="H77" s="717">
        <f t="shared" si="15"/>
        <v>1571</v>
      </c>
      <c r="I77" s="717">
        <f t="shared" si="15"/>
        <v>3460</v>
      </c>
      <c r="J77" s="656"/>
      <c r="K77" s="1254"/>
    </row>
    <row r="78" spans="1:11" ht="12.75" customHeight="1" x14ac:dyDescent="0.2">
      <c r="A78" s="1226"/>
      <c r="B78" s="1237"/>
      <c r="C78" s="701">
        <v>2314</v>
      </c>
      <c r="D78" s="658">
        <v>0</v>
      </c>
      <c r="E78" s="717">
        <v>300</v>
      </c>
      <c r="F78" s="717"/>
      <c r="G78" s="717"/>
      <c r="H78" s="717">
        <f t="shared" si="15"/>
        <v>0</v>
      </c>
      <c r="I78" s="717">
        <f t="shared" si="15"/>
        <v>300</v>
      </c>
      <c r="J78" s="656"/>
      <c r="K78" s="1254"/>
    </row>
    <row r="79" spans="1:11" ht="14.25" customHeight="1" x14ac:dyDescent="0.2">
      <c r="A79" s="1224" t="s">
        <v>548</v>
      </c>
      <c r="B79" s="1236" t="s">
        <v>549</v>
      </c>
      <c r="C79" s="707"/>
      <c r="D79" s="718">
        <f>SUM(D80:D82)</f>
        <v>1500</v>
      </c>
      <c r="E79" s="718">
        <f t="shared" ref="E79:I79" si="17">SUM(E80:E82)</f>
        <v>0</v>
      </c>
      <c r="F79" s="718">
        <f t="shared" si="17"/>
        <v>0</v>
      </c>
      <c r="G79" s="718">
        <f t="shared" si="17"/>
        <v>0</v>
      </c>
      <c r="H79" s="718">
        <f t="shared" si="17"/>
        <v>1500</v>
      </c>
      <c r="I79" s="718">
        <f t="shared" si="17"/>
        <v>0</v>
      </c>
      <c r="J79" s="655"/>
      <c r="K79" s="1254" t="s">
        <v>550</v>
      </c>
    </row>
    <row r="80" spans="1:11" x14ac:dyDescent="0.2">
      <c r="A80" s="1225"/>
      <c r="B80" s="1247"/>
      <c r="C80" s="701" t="s">
        <v>551</v>
      </c>
      <c r="D80" s="658">
        <v>100</v>
      </c>
      <c r="E80" s="658">
        <v>0</v>
      </c>
      <c r="F80" s="658"/>
      <c r="G80" s="658"/>
      <c r="H80" s="717">
        <f t="shared" si="15"/>
        <v>100</v>
      </c>
      <c r="I80" s="717">
        <f t="shared" si="15"/>
        <v>0</v>
      </c>
      <c r="J80" s="656"/>
      <c r="K80" s="1254"/>
    </row>
    <row r="81" spans="1:11" ht="13.5" customHeight="1" x14ac:dyDescent="0.2">
      <c r="A81" s="1225"/>
      <c r="B81" s="1247"/>
      <c r="C81" s="701" t="s">
        <v>552</v>
      </c>
      <c r="D81" s="658">
        <v>100</v>
      </c>
      <c r="E81" s="658">
        <v>0</v>
      </c>
      <c r="F81" s="658"/>
      <c r="G81" s="658"/>
      <c r="H81" s="717">
        <f t="shared" si="15"/>
        <v>100</v>
      </c>
      <c r="I81" s="717">
        <f t="shared" si="15"/>
        <v>0</v>
      </c>
      <c r="J81" s="656"/>
      <c r="K81" s="1254"/>
    </row>
    <row r="82" spans="1:11" ht="27" customHeight="1" x14ac:dyDescent="0.2">
      <c r="A82" s="1226"/>
      <c r="B82" s="1237"/>
      <c r="C82" s="701">
        <v>2314</v>
      </c>
      <c r="D82" s="658">
        <v>1300</v>
      </c>
      <c r="E82" s="717">
        <v>0</v>
      </c>
      <c r="F82" s="717"/>
      <c r="G82" s="717"/>
      <c r="H82" s="717">
        <f t="shared" si="15"/>
        <v>1300</v>
      </c>
      <c r="I82" s="717">
        <f t="shared" si="15"/>
        <v>0</v>
      </c>
      <c r="J82" s="656"/>
      <c r="K82" s="1254"/>
    </row>
    <row r="83" spans="1:11" x14ac:dyDescent="0.2">
      <c r="A83" s="1224" t="s">
        <v>553</v>
      </c>
      <c r="B83" s="1236" t="s">
        <v>554</v>
      </c>
      <c r="C83" s="702"/>
      <c r="D83" s="718">
        <f>SUM(D84:D87)</f>
        <v>150</v>
      </c>
      <c r="E83" s="718">
        <f t="shared" ref="E83:I83" si="18">SUM(E84:E87)</f>
        <v>2035</v>
      </c>
      <c r="F83" s="718">
        <f t="shared" si="18"/>
        <v>0</v>
      </c>
      <c r="G83" s="718">
        <f t="shared" si="18"/>
        <v>0</v>
      </c>
      <c r="H83" s="718">
        <f t="shared" si="18"/>
        <v>150</v>
      </c>
      <c r="I83" s="718">
        <f t="shared" si="18"/>
        <v>2035</v>
      </c>
      <c r="J83" s="655"/>
      <c r="K83" s="1254" t="s">
        <v>555</v>
      </c>
    </row>
    <row r="84" spans="1:11" x14ac:dyDescent="0.2">
      <c r="A84" s="1225"/>
      <c r="B84" s="1247"/>
      <c r="C84" s="697">
        <v>1150</v>
      </c>
      <c r="D84" s="658">
        <v>0</v>
      </c>
      <c r="E84" s="717">
        <v>0</v>
      </c>
      <c r="F84" s="717"/>
      <c r="G84" s="717"/>
      <c r="H84" s="717">
        <f t="shared" si="15"/>
        <v>0</v>
      </c>
      <c r="I84" s="717">
        <f t="shared" si="15"/>
        <v>0</v>
      </c>
      <c r="J84" s="656"/>
      <c r="K84" s="1254"/>
    </row>
    <row r="85" spans="1:11" x14ac:dyDescent="0.2">
      <c r="A85" s="1225"/>
      <c r="B85" s="1247"/>
      <c r="C85" s="697">
        <v>1210</v>
      </c>
      <c r="D85" s="658">
        <v>0</v>
      </c>
      <c r="E85" s="717">
        <v>0</v>
      </c>
      <c r="F85" s="717"/>
      <c r="G85" s="717"/>
      <c r="H85" s="717">
        <f t="shared" si="15"/>
        <v>0</v>
      </c>
      <c r="I85" s="717">
        <f t="shared" si="15"/>
        <v>0</v>
      </c>
      <c r="J85" s="656"/>
      <c r="K85" s="1254"/>
    </row>
    <row r="86" spans="1:11" x14ac:dyDescent="0.2">
      <c r="A86" s="1225"/>
      <c r="B86" s="1247"/>
      <c r="C86" s="697">
        <v>2269</v>
      </c>
      <c r="D86" s="658">
        <v>0</v>
      </c>
      <c r="E86" s="717">
        <v>300</v>
      </c>
      <c r="F86" s="717"/>
      <c r="G86" s="717"/>
      <c r="H86" s="717">
        <f t="shared" si="15"/>
        <v>0</v>
      </c>
      <c r="I86" s="717">
        <f t="shared" si="15"/>
        <v>300</v>
      </c>
      <c r="J86" s="656"/>
      <c r="K86" s="1254"/>
    </row>
    <row r="87" spans="1:11" x14ac:dyDescent="0.2">
      <c r="A87" s="1226"/>
      <c r="B87" s="1237"/>
      <c r="C87" s="701">
        <v>2279</v>
      </c>
      <c r="D87" s="658">
        <v>150</v>
      </c>
      <c r="E87" s="719">
        <v>1735</v>
      </c>
      <c r="F87" s="658"/>
      <c r="G87" s="658"/>
      <c r="H87" s="717">
        <f t="shared" si="15"/>
        <v>150</v>
      </c>
      <c r="I87" s="717">
        <f t="shared" si="15"/>
        <v>1735</v>
      </c>
      <c r="J87" s="656"/>
      <c r="K87" s="1254"/>
    </row>
    <row r="88" spans="1:11" x14ac:dyDescent="0.2">
      <c r="A88" s="663" t="s">
        <v>556</v>
      </c>
      <c r="B88" s="664" t="s">
        <v>557</v>
      </c>
      <c r="C88" s="703"/>
      <c r="D88" s="718">
        <f t="shared" ref="D88:I88" si="19">SUM(D89,D92,D96,D100,D106,D110,D115,D120,D125,D129)</f>
        <v>7673</v>
      </c>
      <c r="E88" s="718">
        <f t="shared" si="19"/>
        <v>3534</v>
      </c>
      <c r="F88" s="718">
        <f t="shared" si="19"/>
        <v>0</v>
      </c>
      <c r="G88" s="718">
        <f t="shared" si="19"/>
        <v>0</v>
      </c>
      <c r="H88" s="718">
        <f t="shared" si="19"/>
        <v>7673</v>
      </c>
      <c r="I88" s="718">
        <f t="shared" si="19"/>
        <v>3534</v>
      </c>
      <c r="J88" s="656"/>
      <c r="K88" s="657"/>
    </row>
    <row r="89" spans="1:11" ht="21" customHeight="1" x14ac:dyDescent="0.2">
      <c r="A89" s="1224" t="s">
        <v>558</v>
      </c>
      <c r="B89" s="1255" t="s">
        <v>559</v>
      </c>
      <c r="C89" s="702"/>
      <c r="D89" s="718">
        <f>SUM(D90:D91)</f>
        <v>115</v>
      </c>
      <c r="E89" s="718">
        <f t="shared" ref="E89:I89" si="20">SUM(E90:E91)</f>
        <v>0</v>
      </c>
      <c r="F89" s="718">
        <f t="shared" si="20"/>
        <v>0</v>
      </c>
      <c r="G89" s="718">
        <f t="shared" si="20"/>
        <v>0</v>
      </c>
      <c r="H89" s="718">
        <f t="shared" si="20"/>
        <v>115</v>
      </c>
      <c r="I89" s="718">
        <f t="shared" si="20"/>
        <v>0</v>
      </c>
      <c r="J89" s="658"/>
      <c r="K89" s="1254" t="s">
        <v>560</v>
      </c>
    </row>
    <row r="90" spans="1:11" ht="12.75" customHeight="1" x14ac:dyDescent="0.2">
      <c r="A90" s="1225"/>
      <c r="B90" s="1256"/>
      <c r="C90" s="701">
        <v>1150</v>
      </c>
      <c r="D90" s="658">
        <v>109</v>
      </c>
      <c r="E90" s="717"/>
      <c r="F90" s="717"/>
      <c r="G90" s="717"/>
      <c r="H90" s="717">
        <f t="shared" si="15"/>
        <v>109</v>
      </c>
      <c r="I90" s="717">
        <f t="shared" si="15"/>
        <v>0</v>
      </c>
      <c r="J90" s="660"/>
      <c r="K90" s="1254"/>
    </row>
    <row r="91" spans="1:11" ht="12.75" customHeight="1" x14ac:dyDescent="0.2">
      <c r="A91" s="1226"/>
      <c r="B91" s="1257"/>
      <c r="C91" s="701">
        <v>1210</v>
      </c>
      <c r="D91" s="658">
        <v>6</v>
      </c>
      <c r="E91" s="717"/>
      <c r="F91" s="717"/>
      <c r="G91" s="717"/>
      <c r="H91" s="717">
        <f t="shared" si="15"/>
        <v>6</v>
      </c>
      <c r="I91" s="717">
        <f t="shared" si="15"/>
        <v>0</v>
      </c>
      <c r="J91" s="656"/>
      <c r="K91" s="1254"/>
    </row>
    <row r="92" spans="1:11" ht="14.25" customHeight="1" x14ac:dyDescent="0.2">
      <c r="A92" s="1224" t="s">
        <v>561</v>
      </c>
      <c r="B92" s="1236" t="s">
        <v>562</v>
      </c>
      <c r="C92" s="702"/>
      <c r="D92" s="718">
        <f>SUM(D93:D95)</f>
        <v>200</v>
      </c>
      <c r="E92" s="718">
        <f t="shared" ref="E92:I92" si="21">SUM(E93:E95)</f>
        <v>0</v>
      </c>
      <c r="F92" s="718">
        <f t="shared" si="21"/>
        <v>0</v>
      </c>
      <c r="G92" s="718">
        <f t="shared" si="21"/>
        <v>0</v>
      </c>
      <c r="H92" s="718">
        <f t="shared" si="21"/>
        <v>200</v>
      </c>
      <c r="I92" s="718">
        <f t="shared" si="21"/>
        <v>0</v>
      </c>
      <c r="J92" s="655"/>
      <c r="K92" s="1254" t="s">
        <v>563</v>
      </c>
    </row>
    <row r="93" spans="1:11" ht="12.75" customHeight="1" x14ac:dyDescent="0.2">
      <c r="A93" s="1225"/>
      <c r="B93" s="1247"/>
      <c r="C93" s="701">
        <v>1150</v>
      </c>
      <c r="D93" s="658">
        <v>95</v>
      </c>
      <c r="E93" s="717"/>
      <c r="F93" s="717"/>
      <c r="G93" s="717"/>
      <c r="H93" s="717">
        <f t="shared" si="15"/>
        <v>95</v>
      </c>
      <c r="I93" s="717">
        <f t="shared" si="15"/>
        <v>0</v>
      </c>
      <c r="J93" s="655"/>
      <c r="K93" s="1254"/>
    </row>
    <row r="94" spans="1:11" ht="12.75" customHeight="1" x14ac:dyDescent="0.2">
      <c r="A94" s="1225"/>
      <c r="B94" s="1247"/>
      <c r="C94" s="701">
        <v>1210</v>
      </c>
      <c r="D94" s="658">
        <v>5</v>
      </c>
      <c r="E94" s="717"/>
      <c r="F94" s="717"/>
      <c r="G94" s="717"/>
      <c r="H94" s="717">
        <f>D94+F94</f>
        <v>5</v>
      </c>
      <c r="I94" s="717">
        <f>E94+G94</f>
        <v>0</v>
      </c>
      <c r="J94" s="655"/>
      <c r="K94" s="1254"/>
    </row>
    <row r="95" spans="1:11" ht="12.75" customHeight="1" x14ac:dyDescent="0.2">
      <c r="A95" s="1226"/>
      <c r="B95" s="1237"/>
      <c r="C95" s="701">
        <v>2314</v>
      </c>
      <c r="D95" s="658">
        <v>100</v>
      </c>
      <c r="E95" s="717"/>
      <c r="F95" s="717"/>
      <c r="G95" s="717"/>
      <c r="H95" s="717">
        <f t="shared" ref="H95:I112" si="22">D95+F95</f>
        <v>100</v>
      </c>
      <c r="I95" s="717">
        <f t="shared" si="22"/>
        <v>0</v>
      </c>
      <c r="J95" s="655"/>
      <c r="K95" s="1254"/>
    </row>
    <row r="96" spans="1:11" x14ac:dyDescent="0.2">
      <c r="A96" s="1224" t="s">
        <v>564</v>
      </c>
      <c r="B96" s="1236" t="s">
        <v>565</v>
      </c>
      <c r="C96" s="702"/>
      <c r="D96" s="718">
        <f>SUM(D97:D99)</f>
        <v>200</v>
      </c>
      <c r="E96" s="718">
        <f t="shared" ref="E96:I96" si="23">SUM(E97:E99)</f>
        <v>0</v>
      </c>
      <c r="F96" s="718">
        <f t="shared" si="23"/>
        <v>0</v>
      </c>
      <c r="G96" s="718">
        <f t="shared" si="23"/>
        <v>0</v>
      </c>
      <c r="H96" s="718">
        <f t="shared" si="23"/>
        <v>200</v>
      </c>
      <c r="I96" s="718">
        <f t="shared" si="23"/>
        <v>0</v>
      </c>
      <c r="J96" s="655"/>
      <c r="K96" s="1254" t="s">
        <v>563</v>
      </c>
    </row>
    <row r="97" spans="1:11" ht="12.75" customHeight="1" x14ac:dyDescent="0.2">
      <c r="A97" s="1225"/>
      <c r="B97" s="1247"/>
      <c r="C97" s="701">
        <v>1150</v>
      </c>
      <c r="D97" s="658">
        <v>95</v>
      </c>
      <c r="E97" s="717"/>
      <c r="F97" s="717"/>
      <c r="G97" s="717"/>
      <c r="H97" s="717">
        <f t="shared" si="22"/>
        <v>95</v>
      </c>
      <c r="I97" s="717">
        <f t="shared" si="22"/>
        <v>0</v>
      </c>
      <c r="J97" s="655"/>
      <c r="K97" s="1254"/>
    </row>
    <row r="98" spans="1:11" ht="12.75" customHeight="1" x14ac:dyDescent="0.2">
      <c r="A98" s="1225"/>
      <c r="B98" s="1247"/>
      <c r="C98" s="701">
        <v>1210</v>
      </c>
      <c r="D98" s="658">
        <v>5</v>
      </c>
      <c r="E98" s="717"/>
      <c r="F98" s="717"/>
      <c r="G98" s="717"/>
      <c r="H98" s="717">
        <f t="shared" si="22"/>
        <v>5</v>
      </c>
      <c r="I98" s="717">
        <f t="shared" si="22"/>
        <v>0</v>
      </c>
      <c r="J98" s="655"/>
      <c r="K98" s="1254"/>
    </row>
    <row r="99" spans="1:11" ht="12.75" customHeight="1" x14ac:dyDescent="0.2">
      <c r="A99" s="1226"/>
      <c r="B99" s="1237"/>
      <c r="C99" s="701">
        <v>2314</v>
      </c>
      <c r="D99" s="658">
        <v>100</v>
      </c>
      <c r="E99" s="717"/>
      <c r="F99" s="717"/>
      <c r="G99" s="717"/>
      <c r="H99" s="717">
        <f t="shared" si="22"/>
        <v>100</v>
      </c>
      <c r="I99" s="717">
        <f t="shared" si="22"/>
        <v>0</v>
      </c>
      <c r="J99" s="655"/>
      <c r="K99" s="1254"/>
    </row>
    <row r="100" spans="1:11" x14ac:dyDescent="0.2">
      <c r="A100" s="1224" t="s">
        <v>566</v>
      </c>
      <c r="B100" s="1236" t="s">
        <v>567</v>
      </c>
      <c r="C100" s="702"/>
      <c r="D100" s="718">
        <f>SUM(D101:D105)</f>
        <v>2977</v>
      </c>
      <c r="E100" s="718">
        <f t="shared" ref="E100:I100" si="24">SUM(E101:E105)</f>
        <v>0</v>
      </c>
      <c r="F100" s="718">
        <f t="shared" si="24"/>
        <v>0</v>
      </c>
      <c r="G100" s="718">
        <f t="shared" si="24"/>
        <v>0</v>
      </c>
      <c r="H100" s="718">
        <f t="shared" si="24"/>
        <v>2977</v>
      </c>
      <c r="I100" s="718">
        <f t="shared" si="24"/>
        <v>0</v>
      </c>
      <c r="J100" s="655"/>
      <c r="K100" s="1254" t="s">
        <v>568</v>
      </c>
    </row>
    <row r="101" spans="1:11" x14ac:dyDescent="0.2">
      <c r="A101" s="1225"/>
      <c r="B101" s="1247"/>
      <c r="C101" s="697">
        <v>1150</v>
      </c>
      <c r="D101" s="658">
        <v>708</v>
      </c>
      <c r="E101" s="717"/>
      <c r="F101" s="717"/>
      <c r="G101" s="717"/>
      <c r="H101" s="717">
        <f t="shared" si="22"/>
        <v>708</v>
      </c>
      <c r="I101" s="717">
        <f t="shared" si="22"/>
        <v>0</v>
      </c>
      <c r="J101" s="656"/>
      <c r="K101" s="1254"/>
    </row>
    <row r="102" spans="1:11" x14ac:dyDescent="0.2">
      <c r="A102" s="1225"/>
      <c r="B102" s="1247"/>
      <c r="C102" s="697">
        <v>1210</v>
      </c>
      <c r="D102" s="658">
        <v>36</v>
      </c>
      <c r="E102" s="717"/>
      <c r="F102" s="717"/>
      <c r="G102" s="717"/>
      <c r="H102" s="717">
        <f t="shared" si="22"/>
        <v>36</v>
      </c>
      <c r="I102" s="717">
        <f t="shared" si="22"/>
        <v>0</v>
      </c>
      <c r="J102" s="656"/>
      <c r="K102" s="1254"/>
    </row>
    <row r="103" spans="1:11" x14ac:dyDescent="0.2">
      <c r="A103" s="1225"/>
      <c r="B103" s="1247"/>
      <c r="C103" s="697">
        <v>2264</v>
      </c>
      <c r="D103" s="658">
        <v>800</v>
      </c>
      <c r="E103" s="717"/>
      <c r="F103" s="717"/>
      <c r="G103" s="717"/>
      <c r="H103" s="717">
        <f t="shared" si="22"/>
        <v>800</v>
      </c>
      <c r="I103" s="717">
        <f t="shared" si="22"/>
        <v>0</v>
      </c>
      <c r="J103" s="656"/>
      <c r="K103" s="1254"/>
    </row>
    <row r="104" spans="1:11" x14ac:dyDescent="0.2">
      <c r="A104" s="1225"/>
      <c r="B104" s="1247"/>
      <c r="C104" s="697">
        <v>2279</v>
      </c>
      <c r="D104" s="658">
        <v>1271</v>
      </c>
      <c r="E104" s="717"/>
      <c r="F104" s="717"/>
      <c r="G104" s="717"/>
      <c r="H104" s="717">
        <f t="shared" si="22"/>
        <v>1271</v>
      </c>
      <c r="I104" s="717">
        <f t="shared" si="22"/>
        <v>0</v>
      </c>
      <c r="J104" s="656"/>
      <c r="K104" s="1254"/>
    </row>
    <row r="105" spans="1:11" x14ac:dyDescent="0.2">
      <c r="A105" s="1226"/>
      <c r="B105" s="1237"/>
      <c r="C105" s="701">
        <v>2314</v>
      </c>
      <c r="D105" s="658">
        <v>162</v>
      </c>
      <c r="E105" s="717"/>
      <c r="F105" s="717"/>
      <c r="G105" s="717"/>
      <c r="H105" s="717">
        <f t="shared" si="22"/>
        <v>162</v>
      </c>
      <c r="I105" s="717">
        <f t="shared" si="22"/>
        <v>0</v>
      </c>
      <c r="J105" s="656"/>
      <c r="K105" s="1254"/>
    </row>
    <row r="106" spans="1:11" x14ac:dyDescent="0.2">
      <c r="A106" s="1224" t="s">
        <v>569</v>
      </c>
      <c r="B106" s="1236" t="s">
        <v>543</v>
      </c>
      <c r="C106" s="702"/>
      <c r="D106" s="718">
        <f>SUM(D107:D109)</f>
        <v>316</v>
      </c>
      <c r="E106" s="718">
        <f t="shared" ref="E106:I106" si="25">SUM(E107:E109)</f>
        <v>684</v>
      </c>
      <c r="F106" s="718">
        <f t="shared" si="25"/>
        <v>0</v>
      </c>
      <c r="G106" s="718">
        <f t="shared" si="25"/>
        <v>0</v>
      </c>
      <c r="H106" s="718">
        <f t="shared" si="25"/>
        <v>316</v>
      </c>
      <c r="I106" s="718">
        <f t="shared" si="25"/>
        <v>684</v>
      </c>
      <c r="J106" s="655"/>
      <c r="K106" s="1254" t="s">
        <v>570</v>
      </c>
    </row>
    <row r="107" spans="1:11" ht="12.75" customHeight="1" x14ac:dyDescent="0.2">
      <c r="A107" s="1225"/>
      <c r="B107" s="1247"/>
      <c r="C107" s="697">
        <v>1150</v>
      </c>
      <c r="D107" s="658">
        <v>110</v>
      </c>
      <c r="E107" s="658">
        <v>651</v>
      </c>
      <c r="F107" s="658"/>
      <c r="G107" s="658"/>
      <c r="H107" s="717">
        <f t="shared" si="22"/>
        <v>110</v>
      </c>
      <c r="I107" s="717">
        <f t="shared" si="22"/>
        <v>651</v>
      </c>
      <c r="J107" s="657"/>
      <c r="K107" s="1254"/>
    </row>
    <row r="108" spans="1:11" ht="12.75" customHeight="1" x14ac:dyDescent="0.2">
      <c r="A108" s="1225"/>
      <c r="B108" s="1247"/>
      <c r="C108" s="697">
        <v>1210</v>
      </c>
      <c r="D108" s="658">
        <v>6</v>
      </c>
      <c r="E108" s="719">
        <v>33</v>
      </c>
      <c r="F108" s="692"/>
      <c r="G108" s="692"/>
      <c r="H108" s="717">
        <f t="shared" si="22"/>
        <v>6</v>
      </c>
      <c r="I108" s="717">
        <f t="shared" si="22"/>
        <v>33</v>
      </c>
      <c r="J108" s="657"/>
      <c r="K108" s="1254"/>
    </row>
    <row r="109" spans="1:11" ht="12.75" customHeight="1" x14ac:dyDescent="0.2">
      <c r="A109" s="1226"/>
      <c r="B109" s="1237"/>
      <c r="C109" s="701">
        <v>2314</v>
      </c>
      <c r="D109" s="658">
        <v>200</v>
      </c>
      <c r="E109" s="717">
        <v>0</v>
      </c>
      <c r="F109" s="717"/>
      <c r="G109" s="717"/>
      <c r="H109" s="717">
        <f t="shared" si="22"/>
        <v>200</v>
      </c>
      <c r="I109" s="717">
        <f t="shared" si="22"/>
        <v>0</v>
      </c>
      <c r="J109" s="660"/>
      <c r="K109" s="1254"/>
    </row>
    <row r="110" spans="1:11" ht="14.25" customHeight="1" x14ac:dyDescent="0.2">
      <c r="A110" s="1224" t="s">
        <v>571</v>
      </c>
      <c r="B110" s="1236" t="s">
        <v>554</v>
      </c>
      <c r="C110" s="702"/>
      <c r="D110" s="718">
        <f>SUM(D111:D114)</f>
        <v>150</v>
      </c>
      <c r="E110" s="718">
        <f t="shared" ref="E110:I110" si="26">SUM(E111:E114)</f>
        <v>2035</v>
      </c>
      <c r="F110" s="718">
        <f t="shared" si="26"/>
        <v>0</v>
      </c>
      <c r="G110" s="718">
        <f t="shared" si="26"/>
        <v>0</v>
      </c>
      <c r="H110" s="718">
        <f t="shared" si="26"/>
        <v>150</v>
      </c>
      <c r="I110" s="718">
        <f t="shared" si="26"/>
        <v>2035</v>
      </c>
      <c r="J110" s="656"/>
      <c r="K110" s="1254" t="s">
        <v>555</v>
      </c>
    </row>
    <row r="111" spans="1:11" ht="15" customHeight="1" x14ac:dyDescent="0.2">
      <c r="A111" s="1225"/>
      <c r="B111" s="1247"/>
      <c r="C111" s="697">
        <v>1150</v>
      </c>
      <c r="D111" s="658">
        <v>0</v>
      </c>
      <c r="E111" s="717">
        <v>0</v>
      </c>
      <c r="F111" s="717"/>
      <c r="G111" s="717"/>
      <c r="H111" s="717">
        <f t="shared" si="22"/>
        <v>0</v>
      </c>
      <c r="I111" s="717">
        <f t="shared" si="22"/>
        <v>0</v>
      </c>
      <c r="J111" s="656"/>
      <c r="K111" s="1254"/>
    </row>
    <row r="112" spans="1:11" ht="14.25" customHeight="1" x14ac:dyDescent="0.2">
      <c r="A112" s="1225"/>
      <c r="B112" s="1247"/>
      <c r="C112" s="697">
        <v>1210</v>
      </c>
      <c r="D112" s="658">
        <v>0</v>
      </c>
      <c r="E112" s="717">
        <v>0</v>
      </c>
      <c r="F112" s="717"/>
      <c r="G112" s="717"/>
      <c r="H112" s="717">
        <f t="shared" si="22"/>
        <v>0</v>
      </c>
      <c r="I112" s="717">
        <f t="shared" si="22"/>
        <v>0</v>
      </c>
      <c r="J112" s="656"/>
      <c r="K112" s="1254"/>
    </row>
    <row r="113" spans="1:11" ht="12.75" customHeight="1" x14ac:dyDescent="0.2">
      <c r="A113" s="1225"/>
      <c r="B113" s="1247"/>
      <c r="C113" s="697">
        <v>2269</v>
      </c>
      <c r="D113" s="658">
        <v>0</v>
      </c>
      <c r="E113" s="717">
        <v>500</v>
      </c>
      <c r="F113" s="717"/>
      <c r="G113" s="717"/>
      <c r="H113" s="717">
        <f>D113+F113</f>
        <v>0</v>
      </c>
      <c r="I113" s="717">
        <f>E113+G113</f>
        <v>500</v>
      </c>
      <c r="J113" s="656"/>
      <c r="K113" s="1254"/>
    </row>
    <row r="114" spans="1:11" ht="14.25" customHeight="1" x14ac:dyDescent="0.2">
      <c r="A114" s="1226"/>
      <c r="B114" s="1237"/>
      <c r="C114" s="701">
        <v>2279</v>
      </c>
      <c r="D114" s="658">
        <v>150</v>
      </c>
      <c r="E114" s="717">
        <v>1535</v>
      </c>
      <c r="F114" s="717"/>
      <c r="G114" s="717"/>
      <c r="H114" s="717">
        <f t="shared" ref="H114:I133" si="27">D114+F114</f>
        <v>150</v>
      </c>
      <c r="I114" s="717">
        <f t="shared" si="27"/>
        <v>1535</v>
      </c>
      <c r="J114" s="656"/>
      <c r="K114" s="1254"/>
    </row>
    <row r="115" spans="1:11" ht="15" customHeight="1" x14ac:dyDescent="0.2">
      <c r="A115" s="1224" t="s">
        <v>572</v>
      </c>
      <c r="B115" s="1236" t="s">
        <v>541</v>
      </c>
      <c r="C115" s="702"/>
      <c r="D115" s="718">
        <f>SUM(D116:D119)</f>
        <v>2280</v>
      </c>
      <c r="E115" s="718">
        <f t="shared" ref="E115:I115" si="28">SUM(E116:E119)</f>
        <v>0</v>
      </c>
      <c r="F115" s="718">
        <f t="shared" si="28"/>
        <v>0</v>
      </c>
      <c r="G115" s="718">
        <f t="shared" si="28"/>
        <v>0</v>
      </c>
      <c r="H115" s="718">
        <f t="shared" si="28"/>
        <v>2280</v>
      </c>
      <c r="I115" s="718">
        <f t="shared" si="28"/>
        <v>0</v>
      </c>
      <c r="J115" s="655"/>
      <c r="K115" s="1254" t="s">
        <v>573</v>
      </c>
    </row>
    <row r="116" spans="1:11" ht="12.75" customHeight="1" x14ac:dyDescent="0.2">
      <c r="A116" s="1225"/>
      <c r="B116" s="1247"/>
      <c r="C116" s="701">
        <v>1150</v>
      </c>
      <c r="D116" s="658">
        <v>666</v>
      </c>
      <c r="E116" s="717"/>
      <c r="F116" s="717"/>
      <c r="G116" s="717"/>
      <c r="H116" s="717">
        <f t="shared" si="27"/>
        <v>666</v>
      </c>
      <c r="I116" s="717">
        <f t="shared" si="27"/>
        <v>0</v>
      </c>
      <c r="J116" s="655"/>
      <c r="K116" s="1254"/>
    </row>
    <row r="117" spans="1:11" ht="12.75" customHeight="1" x14ac:dyDescent="0.2">
      <c r="A117" s="1225"/>
      <c r="B117" s="1247"/>
      <c r="C117" s="697">
        <v>1210</v>
      </c>
      <c r="D117" s="658">
        <v>34</v>
      </c>
      <c r="E117" s="717"/>
      <c r="F117" s="717"/>
      <c r="G117" s="717"/>
      <c r="H117" s="717">
        <f t="shared" si="27"/>
        <v>34</v>
      </c>
      <c r="I117" s="717">
        <f t="shared" si="27"/>
        <v>0</v>
      </c>
      <c r="J117" s="655"/>
      <c r="K117" s="1254"/>
    </row>
    <row r="118" spans="1:11" ht="12.75" customHeight="1" x14ac:dyDescent="0.2">
      <c r="A118" s="1225"/>
      <c r="B118" s="1247"/>
      <c r="C118" s="705">
        <v>2264</v>
      </c>
      <c r="D118" s="658">
        <v>1280</v>
      </c>
      <c r="E118" s="717"/>
      <c r="F118" s="717"/>
      <c r="G118" s="717"/>
      <c r="H118" s="717">
        <f t="shared" si="27"/>
        <v>1280</v>
      </c>
      <c r="I118" s="717">
        <f t="shared" si="27"/>
        <v>0</v>
      </c>
      <c r="J118" s="655"/>
      <c r="K118" s="1254"/>
    </row>
    <row r="119" spans="1:11" ht="12.75" customHeight="1" x14ac:dyDescent="0.2">
      <c r="A119" s="1226"/>
      <c r="B119" s="1237"/>
      <c r="C119" s="701">
        <v>2314</v>
      </c>
      <c r="D119" s="658">
        <v>300</v>
      </c>
      <c r="E119" s="717"/>
      <c r="F119" s="717"/>
      <c r="G119" s="717"/>
      <c r="H119" s="717">
        <f t="shared" si="27"/>
        <v>300</v>
      </c>
      <c r="I119" s="717">
        <f t="shared" si="27"/>
        <v>0</v>
      </c>
      <c r="J119" s="655"/>
      <c r="K119" s="1254"/>
    </row>
    <row r="120" spans="1:11" ht="15.75" customHeight="1" x14ac:dyDescent="0.2">
      <c r="A120" s="1224" t="s">
        <v>574</v>
      </c>
      <c r="B120" s="1236" t="s">
        <v>575</v>
      </c>
      <c r="C120" s="702"/>
      <c r="D120" s="718">
        <f t="shared" ref="D120:I120" si="29">SUM(D121:D124)</f>
        <v>700</v>
      </c>
      <c r="E120" s="718">
        <f t="shared" si="29"/>
        <v>0</v>
      </c>
      <c r="F120" s="718">
        <f t="shared" si="29"/>
        <v>0</v>
      </c>
      <c r="G120" s="718">
        <f t="shared" si="29"/>
        <v>0</v>
      </c>
      <c r="H120" s="718">
        <f t="shared" si="29"/>
        <v>700</v>
      </c>
      <c r="I120" s="718">
        <f t="shared" si="29"/>
        <v>0</v>
      </c>
      <c r="J120" s="655"/>
      <c r="K120" s="1254" t="s">
        <v>576</v>
      </c>
    </row>
    <row r="121" spans="1:11" ht="12.75" customHeight="1" x14ac:dyDescent="0.2">
      <c r="A121" s="1225"/>
      <c r="B121" s="1247"/>
      <c r="C121" s="697">
        <v>1150</v>
      </c>
      <c r="D121" s="658">
        <v>285</v>
      </c>
      <c r="E121" s="717"/>
      <c r="F121" s="717"/>
      <c r="G121" s="717"/>
      <c r="H121" s="717">
        <f t="shared" si="27"/>
        <v>285</v>
      </c>
      <c r="I121" s="717">
        <f t="shared" si="27"/>
        <v>0</v>
      </c>
      <c r="J121" s="655"/>
      <c r="K121" s="1254"/>
    </row>
    <row r="122" spans="1:11" ht="12.75" customHeight="1" x14ac:dyDescent="0.2">
      <c r="A122" s="1225"/>
      <c r="B122" s="1247"/>
      <c r="C122" s="697">
        <v>1210</v>
      </c>
      <c r="D122" s="658">
        <v>15</v>
      </c>
      <c r="E122" s="717"/>
      <c r="F122" s="717"/>
      <c r="G122" s="717"/>
      <c r="H122" s="717">
        <f t="shared" si="27"/>
        <v>15</v>
      </c>
      <c r="I122" s="717">
        <f t="shared" si="27"/>
        <v>0</v>
      </c>
      <c r="J122" s="655"/>
      <c r="K122" s="1254"/>
    </row>
    <row r="123" spans="1:11" ht="13.5" customHeight="1" x14ac:dyDescent="0.2">
      <c r="A123" s="1225"/>
      <c r="B123" s="1247"/>
      <c r="C123" s="697">
        <v>2279</v>
      </c>
      <c r="D123" s="614">
        <v>30</v>
      </c>
      <c r="E123" s="56"/>
      <c r="F123" s="56"/>
      <c r="G123" s="56"/>
      <c r="H123" s="56">
        <f t="shared" si="27"/>
        <v>30</v>
      </c>
      <c r="I123" s="56">
        <f t="shared" si="27"/>
        <v>0</v>
      </c>
      <c r="J123" s="665"/>
      <c r="K123" s="1254"/>
    </row>
    <row r="124" spans="1:11" ht="14.25" customHeight="1" x14ac:dyDescent="0.2">
      <c r="A124" s="1226"/>
      <c r="B124" s="1237"/>
      <c r="C124" s="701">
        <v>2314</v>
      </c>
      <c r="D124" s="614">
        <v>370</v>
      </c>
      <c r="E124" s="56"/>
      <c r="F124" s="56"/>
      <c r="G124" s="56"/>
      <c r="H124" s="56">
        <f t="shared" si="27"/>
        <v>370</v>
      </c>
      <c r="I124" s="56">
        <f t="shared" si="27"/>
        <v>0</v>
      </c>
      <c r="J124" s="665"/>
      <c r="K124" s="1254"/>
    </row>
    <row r="125" spans="1:11" x14ac:dyDescent="0.2">
      <c r="A125" s="1224" t="s">
        <v>577</v>
      </c>
      <c r="B125" s="1236" t="s">
        <v>578</v>
      </c>
      <c r="C125" s="702"/>
      <c r="D125" s="718">
        <f>SUM(D126:D128)</f>
        <v>550</v>
      </c>
      <c r="E125" s="718">
        <f t="shared" ref="E125:I125" si="30">SUM(E126:E128)</f>
        <v>0</v>
      </c>
      <c r="F125" s="718">
        <f t="shared" si="30"/>
        <v>0</v>
      </c>
      <c r="G125" s="718">
        <f t="shared" si="30"/>
        <v>0</v>
      </c>
      <c r="H125" s="718">
        <f t="shared" si="30"/>
        <v>550</v>
      </c>
      <c r="I125" s="718">
        <f t="shared" si="30"/>
        <v>0</v>
      </c>
      <c r="J125" s="655"/>
      <c r="K125" s="1254" t="s">
        <v>579</v>
      </c>
    </row>
    <row r="126" spans="1:11" ht="12.75" customHeight="1" x14ac:dyDescent="0.2">
      <c r="A126" s="1225"/>
      <c r="B126" s="1247"/>
      <c r="C126" s="697">
        <v>1150</v>
      </c>
      <c r="D126" s="658">
        <v>380</v>
      </c>
      <c r="E126" s="658"/>
      <c r="F126" s="658"/>
      <c r="G126" s="658"/>
      <c r="H126" s="717">
        <f t="shared" si="27"/>
        <v>380</v>
      </c>
      <c r="I126" s="717">
        <f t="shared" si="27"/>
        <v>0</v>
      </c>
      <c r="J126" s="655"/>
      <c r="K126" s="1254"/>
    </row>
    <row r="127" spans="1:11" ht="12.75" customHeight="1" x14ac:dyDescent="0.2">
      <c r="A127" s="1225"/>
      <c r="B127" s="1247"/>
      <c r="C127" s="697">
        <v>1210</v>
      </c>
      <c r="D127" s="658">
        <v>20</v>
      </c>
      <c r="E127" s="692"/>
      <c r="F127" s="692"/>
      <c r="G127" s="692"/>
      <c r="H127" s="717">
        <f t="shared" si="27"/>
        <v>20</v>
      </c>
      <c r="I127" s="717">
        <f t="shared" si="27"/>
        <v>0</v>
      </c>
      <c r="J127" s="657"/>
      <c r="K127" s="1254"/>
    </row>
    <row r="128" spans="1:11" ht="12.75" customHeight="1" x14ac:dyDescent="0.2">
      <c r="A128" s="1226"/>
      <c r="B128" s="1237"/>
      <c r="C128" s="701">
        <v>2314</v>
      </c>
      <c r="D128" s="658">
        <v>150</v>
      </c>
      <c r="E128" s="658"/>
      <c r="F128" s="658"/>
      <c r="G128" s="658"/>
      <c r="H128" s="717">
        <f t="shared" si="27"/>
        <v>150</v>
      </c>
      <c r="I128" s="717">
        <f t="shared" si="27"/>
        <v>0</v>
      </c>
      <c r="J128" s="657"/>
      <c r="K128" s="1254"/>
    </row>
    <row r="129" spans="1:11" x14ac:dyDescent="0.2">
      <c r="A129" s="1224" t="s">
        <v>580</v>
      </c>
      <c r="B129" s="1236" t="s">
        <v>546</v>
      </c>
      <c r="C129" s="702"/>
      <c r="D129" s="718">
        <f>SUM(D130:D133)</f>
        <v>185</v>
      </c>
      <c r="E129" s="718">
        <f t="shared" ref="E129:I129" si="31">SUM(E130:E133)</f>
        <v>815</v>
      </c>
      <c r="F129" s="718">
        <f t="shared" si="31"/>
        <v>0</v>
      </c>
      <c r="G129" s="718">
        <f t="shared" si="31"/>
        <v>0</v>
      </c>
      <c r="H129" s="718">
        <f t="shared" si="31"/>
        <v>185</v>
      </c>
      <c r="I129" s="718">
        <f t="shared" si="31"/>
        <v>815</v>
      </c>
      <c r="J129" s="658"/>
      <c r="K129" s="1254" t="s">
        <v>581</v>
      </c>
    </row>
    <row r="130" spans="1:11" ht="12.75" customHeight="1" x14ac:dyDescent="0.2">
      <c r="A130" s="1225"/>
      <c r="B130" s="1247"/>
      <c r="C130" s="697">
        <v>1150</v>
      </c>
      <c r="D130" s="658">
        <v>0</v>
      </c>
      <c r="E130" s="717">
        <v>95</v>
      </c>
      <c r="F130" s="717"/>
      <c r="G130" s="717"/>
      <c r="H130" s="717">
        <f t="shared" si="27"/>
        <v>0</v>
      </c>
      <c r="I130" s="717">
        <f t="shared" si="27"/>
        <v>95</v>
      </c>
      <c r="J130" s="660"/>
      <c r="K130" s="1254"/>
    </row>
    <row r="131" spans="1:11" ht="12.75" customHeight="1" x14ac:dyDescent="0.2">
      <c r="A131" s="1225"/>
      <c r="B131" s="1247"/>
      <c r="C131" s="697">
        <v>1210</v>
      </c>
      <c r="D131" s="658">
        <v>0</v>
      </c>
      <c r="E131" s="717">
        <v>5</v>
      </c>
      <c r="F131" s="717"/>
      <c r="G131" s="717"/>
      <c r="H131" s="717">
        <f t="shared" si="27"/>
        <v>0</v>
      </c>
      <c r="I131" s="717">
        <f t="shared" si="27"/>
        <v>5</v>
      </c>
      <c r="J131" s="656"/>
      <c r="K131" s="1254"/>
    </row>
    <row r="132" spans="1:11" ht="12.75" customHeight="1" x14ac:dyDescent="0.2">
      <c r="A132" s="1225"/>
      <c r="B132" s="1247"/>
      <c r="C132" s="697">
        <v>2279</v>
      </c>
      <c r="D132" s="658">
        <v>185</v>
      </c>
      <c r="E132" s="717">
        <v>615</v>
      </c>
      <c r="F132" s="717"/>
      <c r="G132" s="717"/>
      <c r="H132" s="717">
        <f t="shared" si="27"/>
        <v>185</v>
      </c>
      <c r="I132" s="717">
        <f t="shared" si="27"/>
        <v>615</v>
      </c>
      <c r="J132" s="655"/>
      <c r="K132" s="1254"/>
    </row>
    <row r="133" spans="1:11" ht="12.75" customHeight="1" x14ac:dyDescent="0.2">
      <c r="A133" s="1226"/>
      <c r="B133" s="1237"/>
      <c r="C133" s="701">
        <v>2314</v>
      </c>
      <c r="D133" s="658">
        <v>0</v>
      </c>
      <c r="E133" s="717">
        <v>100</v>
      </c>
      <c r="F133" s="717"/>
      <c r="G133" s="717"/>
      <c r="H133" s="717">
        <f t="shared" si="27"/>
        <v>0</v>
      </c>
      <c r="I133" s="717">
        <f t="shared" si="27"/>
        <v>100</v>
      </c>
      <c r="J133" s="655"/>
      <c r="K133" s="1254"/>
    </row>
    <row r="134" spans="1:11" x14ac:dyDescent="0.2">
      <c r="A134" s="661" t="s">
        <v>582</v>
      </c>
      <c r="B134" s="662" t="s">
        <v>583</v>
      </c>
      <c r="C134" s="703"/>
      <c r="D134" s="718">
        <f t="shared" ref="D134:I134" si="32">SUM(D135,D137,D139,D141)</f>
        <v>760</v>
      </c>
      <c r="E134" s="718">
        <f t="shared" si="32"/>
        <v>0</v>
      </c>
      <c r="F134" s="718">
        <f t="shared" si="32"/>
        <v>0</v>
      </c>
      <c r="G134" s="718">
        <f t="shared" si="32"/>
        <v>0</v>
      </c>
      <c r="H134" s="718">
        <f t="shared" si="32"/>
        <v>760</v>
      </c>
      <c r="I134" s="718">
        <f t="shared" si="32"/>
        <v>0</v>
      </c>
      <c r="J134" s="656"/>
      <c r="K134" s="655"/>
    </row>
    <row r="135" spans="1:11" ht="15" customHeight="1" x14ac:dyDescent="0.2">
      <c r="A135" s="1224" t="s">
        <v>584</v>
      </c>
      <c r="B135" s="1236" t="s">
        <v>585</v>
      </c>
      <c r="C135" s="702"/>
      <c r="D135" s="718">
        <f t="shared" ref="D135:I135" si="33">SUM(D136:D136)</f>
        <v>0</v>
      </c>
      <c r="E135" s="718">
        <f t="shared" si="33"/>
        <v>0</v>
      </c>
      <c r="F135" s="718">
        <f t="shared" si="33"/>
        <v>0</v>
      </c>
      <c r="G135" s="718">
        <f t="shared" si="33"/>
        <v>0</v>
      </c>
      <c r="H135" s="718">
        <f t="shared" si="33"/>
        <v>0</v>
      </c>
      <c r="I135" s="718">
        <f t="shared" si="33"/>
        <v>0</v>
      </c>
      <c r="J135" s="655"/>
      <c r="K135" s="1254" t="s">
        <v>586</v>
      </c>
    </row>
    <row r="136" spans="1:11" ht="33.75" customHeight="1" x14ac:dyDescent="0.2">
      <c r="A136" s="1225"/>
      <c r="B136" s="1247"/>
      <c r="C136" s="697">
        <v>1150</v>
      </c>
      <c r="D136" s="658">
        <v>0</v>
      </c>
      <c r="E136" s="717"/>
      <c r="F136" s="717"/>
      <c r="G136" s="717"/>
      <c r="H136" s="717">
        <f t="shared" ref="H136:I147" si="34">D136+F136</f>
        <v>0</v>
      </c>
      <c r="I136" s="717">
        <f t="shared" si="34"/>
        <v>0</v>
      </c>
      <c r="J136" s="655"/>
      <c r="K136" s="1254"/>
    </row>
    <row r="137" spans="1:11" ht="12" customHeight="1" x14ac:dyDescent="0.2">
      <c r="A137" s="1224" t="s">
        <v>587</v>
      </c>
      <c r="B137" s="1236" t="s">
        <v>588</v>
      </c>
      <c r="C137" s="702"/>
      <c r="D137" s="718">
        <f t="shared" ref="D137:I137" si="35">SUM(D138:D138)</f>
        <v>0</v>
      </c>
      <c r="E137" s="718">
        <f t="shared" si="35"/>
        <v>0</v>
      </c>
      <c r="F137" s="718">
        <f t="shared" si="35"/>
        <v>0</v>
      </c>
      <c r="G137" s="718">
        <f t="shared" si="35"/>
        <v>0</v>
      </c>
      <c r="H137" s="718">
        <f t="shared" si="35"/>
        <v>0</v>
      </c>
      <c r="I137" s="718">
        <f t="shared" si="35"/>
        <v>0</v>
      </c>
      <c r="J137" s="655"/>
      <c r="K137" s="1254" t="s">
        <v>589</v>
      </c>
    </row>
    <row r="138" spans="1:11" ht="29.25" customHeight="1" x14ac:dyDescent="0.2">
      <c r="A138" s="1225"/>
      <c r="B138" s="1247"/>
      <c r="C138" s="697">
        <v>1150</v>
      </c>
      <c r="D138" s="658">
        <v>0</v>
      </c>
      <c r="E138" s="717"/>
      <c r="F138" s="717"/>
      <c r="G138" s="717"/>
      <c r="H138" s="717">
        <f t="shared" si="34"/>
        <v>0</v>
      </c>
      <c r="I138" s="717">
        <f t="shared" si="34"/>
        <v>0</v>
      </c>
      <c r="J138" s="655"/>
      <c r="K138" s="1254"/>
    </row>
    <row r="139" spans="1:11" ht="12.75" customHeight="1" x14ac:dyDescent="0.2">
      <c r="A139" s="1224" t="s">
        <v>590</v>
      </c>
      <c r="B139" s="1236" t="s">
        <v>591</v>
      </c>
      <c r="C139" s="702"/>
      <c r="D139" s="718">
        <f t="shared" ref="D139:I139" si="36">SUM(D140:D140)</f>
        <v>0</v>
      </c>
      <c r="E139" s="718">
        <f t="shared" si="36"/>
        <v>0</v>
      </c>
      <c r="F139" s="718">
        <f t="shared" si="36"/>
        <v>0</v>
      </c>
      <c r="G139" s="718">
        <f t="shared" si="36"/>
        <v>0</v>
      </c>
      <c r="H139" s="718">
        <f t="shared" si="36"/>
        <v>0</v>
      </c>
      <c r="I139" s="718">
        <f t="shared" si="36"/>
        <v>0</v>
      </c>
      <c r="J139" s="655"/>
      <c r="K139" s="1254" t="s">
        <v>592</v>
      </c>
    </row>
    <row r="140" spans="1:11" ht="39" customHeight="1" x14ac:dyDescent="0.2">
      <c r="A140" s="1225"/>
      <c r="B140" s="1247"/>
      <c r="C140" s="697">
        <v>1150</v>
      </c>
      <c r="D140" s="658">
        <v>0</v>
      </c>
      <c r="E140" s="717"/>
      <c r="F140" s="717"/>
      <c r="G140" s="717"/>
      <c r="H140" s="717">
        <f t="shared" si="34"/>
        <v>0</v>
      </c>
      <c r="I140" s="717">
        <f t="shared" si="34"/>
        <v>0</v>
      </c>
      <c r="J140" s="655"/>
      <c r="K140" s="1254"/>
    </row>
    <row r="141" spans="1:11" ht="28.5" customHeight="1" x14ac:dyDescent="0.2">
      <c r="A141" s="1248" t="s">
        <v>593</v>
      </c>
      <c r="B141" s="1250" t="s">
        <v>549</v>
      </c>
      <c r="C141" s="702"/>
      <c r="D141" s="718">
        <f>SUM(D142)</f>
        <v>760</v>
      </c>
      <c r="E141" s="718">
        <f t="shared" ref="E141:I141" si="37">SUM(E142)</f>
        <v>0</v>
      </c>
      <c r="F141" s="718">
        <f t="shared" si="37"/>
        <v>0</v>
      </c>
      <c r="G141" s="718">
        <f t="shared" si="37"/>
        <v>0</v>
      </c>
      <c r="H141" s="718">
        <f t="shared" si="37"/>
        <v>760</v>
      </c>
      <c r="I141" s="718">
        <f t="shared" si="37"/>
        <v>0</v>
      </c>
      <c r="J141" s="657"/>
      <c r="K141" s="1254" t="s">
        <v>594</v>
      </c>
    </row>
    <row r="142" spans="1:11" ht="12.75" customHeight="1" x14ac:dyDescent="0.2">
      <c r="A142" s="1249"/>
      <c r="B142" s="1251"/>
      <c r="C142" s="701">
        <v>2314</v>
      </c>
      <c r="D142" s="658">
        <v>760</v>
      </c>
      <c r="E142" s="717"/>
      <c r="F142" s="717">
        <v>0</v>
      </c>
      <c r="G142" s="717"/>
      <c r="H142" s="717">
        <f t="shared" si="34"/>
        <v>760</v>
      </c>
      <c r="I142" s="717">
        <f t="shared" si="34"/>
        <v>0</v>
      </c>
      <c r="J142" s="658"/>
      <c r="K142" s="1254"/>
    </row>
    <row r="143" spans="1:11" x14ac:dyDescent="0.2">
      <c r="A143" s="667" t="s">
        <v>595</v>
      </c>
      <c r="B143" s="659" t="s">
        <v>596</v>
      </c>
      <c r="C143" s="703"/>
      <c r="D143" s="718">
        <f>SUM(D144,D150,D152,D154,D157)</f>
        <v>4975</v>
      </c>
      <c r="E143" s="718">
        <f t="shared" ref="E143:I143" si="38">SUM(E144,E150,E152,E154,E157)</f>
        <v>6445</v>
      </c>
      <c r="F143" s="718">
        <f t="shared" si="38"/>
        <v>0</v>
      </c>
      <c r="G143" s="718">
        <f t="shared" si="38"/>
        <v>0</v>
      </c>
      <c r="H143" s="718">
        <f t="shared" si="38"/>
        <v>4975</v>
      </c>
      <c r="I143" s="718">
        <f t="shared" si="38"/>
        <v>6445</v>
      </c>
      <c r="J143" s="660"/>
      <c r="K143" s="660"/>
    </row>
    <row r="144" spans="1:11" ht="15" customHeight="1" x14ac:dyDescent="0.2">
      <c r="A144" s="1224" t="s">
        <v>597</v>
      </c>
      <c r="B144" s="1236" t="s">
        <v>598</v>
      </c>
      <c r="C144" s="708"/>
      <c r="D144" s="718">
        <f>SUM(D145:D149)</f>
        <v>4575</v>
      </c>
      <c r="E144" s="718">
        <f t="shared" ref="E144:I144" si="39">SUM(E145:E149)</f>
        <v>5245</v>
      </c>
      <c r="F144" s="718">
        <f t="shared" si="39"/>
        <v>0</v>
      </c>
      <c r="G144" s="718">
        <f t="shared" si="39"/>
        <v>0</v>
      </c>
      <c r="H144" s="718">
        <f t="shared" si="39"/>
        <v>4575</v>
      </c>
      <c r="I144" s="718">
        <f t="shared" si="39"/>
        <v>5245</v>
      </c>
      <c r="J144" s="660"/>
      <c r="K144" s="1184" t="s">
        <v>599</v>
      </c>
    </row>
    <row r="145" spans="1:11" ht="12.75" customHeight="1" x14ac:dyDescent="0.2">
      <c r="A145" s="1225"/>
      <c r="B145" s="1247"/>
      <c r="C145" s="697">
        <v>1150</v>
      </c>
      <c r="D145" s="658">
        <v>2380</v>
      </c>
      <c r="E145" s="717">
        <v>2380</v>
      </c>
      <c r="F145" s="717"/>
      <c r="G145" s="717"/>
      <c r="H145" s="717">
        <f t="shared" si="34"/>
        <v>2380</v>
      </c>
      <c r="I145" s="717">
        <f t="shared" si="34"/>
        <v>2380</v>
      </c>
      <c r="J145" s="656"/>
      <c r="K145" s="1184"/>
    </row>
    <row r="146" spans="1:11" ht="12.75" customHeight="1" x14ac:dyDescent="0.2">
      <c r="A146" s="1225"/>
      <c r="B146" s="1247"/>
      <c r="C146" s="697">
        <v>1210</v>
      </c>
      <c r="D146" s="658">
        <v>120</v>
      </c>
      <c r="E146" s="717">
        <v>120</v>
      </c>
      <c r="F146" s="717"/>
      <c r="G146" s="717"/>
      <c r="H146" s="717">
        <f t="shared" si="34"/>
        <v>120</v>
      </c>
      <c r="I146" s="717">
        <f t="shared" si="34"/>
        <v>120</v>
      </c>
      <c r="J146" s="655"/>
      <c r="K146" s="1184"/>
    </row>
    <row r="147" spans="1:11" ht="12.75" customHeight="1" x14ac:dyDescent="0.2">
      <c r="A147" s="1225"/>
      <c r="B147" s="1247"/>
      <c r="C147" s="701" t="s">
        <v>600</v>
      </c>
      <c r="D147" s="658">
        <v>275</v>
      </c>
      <c r="E147" s="717">
        <v>125</v>
      </c>
      <c r="F147" s="717"/>
      <c r="G147" s="717"/>
      <c r="H147" s="717">
        <f t="shared" si="34"/>
        <v>275</v>
      </c>
      <c r="I147" s="717">
        <f t="shared" si="34"/>
        <v>125</v>
      </c>
      <c r="J147" s="655"/>
      <c r="K147" s="1184"/>
    </row>
    <row r="148" spans="1:11" ht="12.75" customHeight="1" x14ac:dyDescent="0.2">
      <c r="A148" s="1225"/>
      <c r="B148" s="1247"/>
      <c r="C148" s="701" t="s">
        <v>552</v>
      </c>
      <c r="D148" s="658">
        <v>0</v>
      </c>
      <c r="E148" s="717">
        <v>1120</v>
      </c>
      <c r="F148" s="717"/>
      <c r="G148" s="717"/>
      <c r="H148" s="717">
        <f>D148+F148</f>
        <v>0</v>
      </c>
      <c r="I148" s="717">
        <f>E148+G148</f>
        <v>1120</v>
      </c>
      <c r="J148" s="655"/>
      <c r="K148" s="1184"/>
    </row>
    <row r="149" spans="1:11" ht="12.75" customHeight="1" x14ac:dyDescent="0.2">
      <c r="A149" s="1226"/>
      <c r="B149" s="1237"/>
      <c r="C149" s="701">
        <v>2314</v>
      </c>
      <c r="D149" s="658">
        <v>1800</v>
      </c>
      <c r="E149" s="717">
        <v>1500</v>
      </c>
      <c r="F149" s="717"/>
      <c r="G149" s="717"/>
      <c r="H149" s="717">
        <f t="shared" ref="H149:I168" si="40">D149+F149</f>
        <v>1800</v>
      </c>
      <c r="I149" s="717">
        <f t="shared" si="40"/>
        <v>1500</v>
      </c>
      <c r="J149" s="655"/>
      <c r="K149" s="1184"/>
    </row>
    <row r="150" spans="1:11" ht="36" customHeight="1" x14ac:dyDescent="0.2">
      <c r="A150" s="1224" t="s">
        <v>601</v>
      </c>
      <c r="B150" s="1236" t="s">
        <v>602</v>
      </c>
      <c r="C150" s="702"/>
      <c r="D150" s="718">
        <f>SUM(D151)</f>
        <v>200</v>
      </c>
      <c r="E150" s="718">
        <f t="shared" ref="E150:I150" si="41">SUM(E151)</f>
        <v>0</v>
      </c>
      <c r="F150" s="718">
        <f t="shared" si="41"/>
        <v>0</v>
      </c>
      <c r="G150" s="718">
        <f t="shared" si="41"/>
        <v>0</v>
      </c>
      <c r="H150" s="718">
        <f t="shared" si="41"/>
        <v>200</v>
      </c>
      <c r="I150" s="718">
        <f t="shared" si="41"/>
        <v>0</v>
      </c>
      <c r="J150" s="655"/>
      <c r="K150" s="1254" t="s">
        <v>603</v>
      </c>
    </row>
    <row r="151" spans="1:11" ht="12.75" customHeight="1" x14ac:dyDescent="0.2">
      <c r="A151" s="1226"/>
      <c r="B151" s="1237"/>
      <c r="C151" s="701">
        <v>2314</v>
      </c>
      <c r="D151" s="658">
        <v>200</v>
      </c>
      <c r="E151" s="717"/>
      <c r="F151" s="717"/>
      <c r="G151" s="717"/>
      <c r="H151" s="717">
        <f t="shared" si="40"/>
        <v>200</v>
      </c>
      <c r="I151" s="717">
        <f t="shared" si="40"/>
        <v>0</v>
      </c>
      <c r="J151" s="655"/>
      <c r="K151" s="1254"/>
    </row>
    <row r="152" spans="1:11" ht="21.75" customHeight="1" x14ac:dyDescent="0.2">
      <c r="A152" s="1224" t="s">
        <v>604</v>
      </c>
      <c r="B152" s="1236" t="s">
        <v>605</v>
      </c>
      <c r="C152" s="702"/>
      <c r="D152" s="718">
        <f>SUM(D153)</f>
        <v>200</v>
      </c>
      <c r="E152" s="718">
        <f t="shared" ref="E152:I152" si="42">SUM(E153)</f>
        <v>0</v>
      </c>
      <c r="F152" s="718">
        <f t="shared" si="42"/>
        <v>0</v>
      </c>
      <c r="G152" s="718">
        <f t="shared" si="42"/>
        <v>0</v>
      </c>
      <c r="H152" s="718">
        <f t="shared" si="42"/>
        <v>200</v>
      </c>
      <c r="I152" s="718">
        <f t="shared" si="42"/>
        <v>0</v>
      </c>
      <c r="J152" s="655"/>
      <c r="K152" s="1254" t="s">
        <v>606</v>
      </c>
    </row>
    <row r="153" spans="1:11" ht="12.75" customHeight="1" x14ac:dyDescent="0.2">
      <c r="A153" s="1226"/>
      <c r="B153" s="1237"/>
      <c r="C153" s="701">
        <v>2314</v>
      </c>
      <c r="D153" s="658">
        <v>200</v>
      </c>
      <c r="E153" s="717"/>
      <c r="F153" s="717"/>
      <c r="G153" s="717"/>
      <c r="H153" s="717">
        <f t="shared" si="40"/>
        <v>200</v>
      </c>
      <c r="I153" s="717">
        <f t="shared" si="40"/>
        <v>0</v>
      </c>
      <c r="J153" s="655"/>
      <c r="K153" s="1254"/>
    </row>
    <row r="154" spans="1:11" ht="36.75" customHeight="1" x14ac:dyDescent="0.2">
      <c r="A154" s="1224" t="s">
        <v>607</v>
      </c>
      <c r="B154" s="1236" t="s">
        <v>608</v>
      </c>
      <c r="C154" s="702"/>
      <c r="D154" s="718">
        <f>SUM(D155:D156)</f>
        <v>0</v>
      </c>
      <c r="E154" s="718">
        <f t="shared" ref="E154:I154" si="43">SUM(E155:E156)</f>
        <v>800</v>
      </c>
      <c r="F154" s="718">
        <f t="shared" si="43"/>
        <v>0</v>
      </c>
      <c r="G154" s="718">
        <f t="shared" si="43"/>
        <v>0</v>
      </c>
      <c r="H154" s="718">
        <f t="shared" si="43"/>
        <v>0</v>
      </c>
      <c r="I154" s="718">
        <f t="shared" si="43"/>
        <v>800</v>
      </c>
      <c r="J154" s="655"/>
      <c r="K154" s="1254" t="s">
        <v>609</v>
      </c>
    </row>
    <row r="155" spans="1:11" ht="12.75" customHeight="1" x14ac:dyDescent="0.2">
      <c r="A155" s="1225"/>
      <c r="B155" s="1247"/>
      <c r="C155" s="697">
        <v>1150</v>
      </c>
      <c r="D155" s="658">
        <v>0</v>
      </c>
      <c r="E155" s="717">
        <v>762</v>
      </c>
      <c r="F155" s="717"/>
      <c r="G155" s="717"/>
      <c r="H155" s="717">
        <f t="shared" si="40"/>
        <v>0</v>
      </c>
      <c r="I155" s="717">
        <f t="shared" si="40"/>
        <v>762</v>
      </c>
      <c r="J155" s="655"/>
      <c r="K155" s="1254"/>
    </row>
    <row r="156" spans="1:11" ht="12.75" customHeight="1" x14ac:dyDescent="0.2">
      <c r="A156" s="1226"/>
      <c r="B156" s="1237"/>
      <c r="C156" s="697">
        <v>1210</v>
      </c>
      <c r="D156" s="658">
        <v>0</v>
      </c>
      <c r="E156" s="717">
        <v>38</v>
      </c>
      <c r="F156" s="717"/>
      <c r="G156" s="717"/>
      <c r="H156" s="717">
        <f t="shared" si="40"/>
        <v>0</v>
      </c>
      <c r="I156" s="717">
        <f t="shared" si="40"/>
        <v>38</v>
      </c>
      <c r="J156" s="655"/>
      <c r="K156" s="1254"/>
    </row>
    <row r="157" spans="1:11" ht="24" customHeight="1" x14ac:dyDescent="0.2">
      <c r="A157" s="1224" t="s">
        <v>610</v>
      </c>
      <c r="B157" s="1236" t="s">
        <v>611</v>
      </c>
      <c r="C157" s="702"/>
      <c r="D157" s="718">
        <f>SUM(D158)</f>
        <v>0</v>
      </c>
      <c r="E157" s="718">
        <f t="shared" ref="E157:I157" si="44">SUM(E158)</f>
        <v>400</v>
      </c>
      <c r="F157" s="718">
        <f t="shared" si="44"/>
        <v>0</v>
      </c>
      <c r="G157" s="718">
        <f t="shared" si="44"/>
        <v>0</v>
      </c>
      <c r="H157" s="718">
        <f t="shared" si="44"/>
        <v>0</v>
      </c>
      <c r="I157" s="718">
        <f t="shared" si="44"/>
        <v>400</v>
      </c>
      <c r="J157" s="655"/>
      <c r="K157" s="1254" t="s">
        <v>612</v>
      </c>
    </row>
    <row r="158" spans="1:11" ht="19.5" customHeight="1" x14ac:dyDescent="0.2">
      <c r="A158" s="1226"/>
      <c r="B158" s="1237"/>
      <c r="C158" s="697">
        <v>2262</v>
      </c>
      <c r="D158" s="658">
        <v>0</v>
      </c>
      <c r="E158" s="717">
        <v>400</v>
      </c>
      <c r="F158" s="717"/>
      <c r="G158" s="717"/>
      <c r="H158" s="717">
        <f t="shared" si="40"/>
        <v>0</v>
      </c>
      <c r="I158" s="717">
        <f t="shared" si="40"/>
        <v>400</v>
      </c>
      <c r="J158" s="655"/>
      <c r="K158" s="1254"/>
    </row>
    <row r="159" spans="1:11" x14ac:dyDescent="0.2">
      <c r="A159" s="668" t="s">
        <v>613</v>
      </c>
      <c r="B159" s="659" t="s">
        <v>614</v>
      </c>
      <c r="C159" s="709"/>
      <c r="D159" s="718">
        <f>SUM(D160,D162,D169,D175,D180,D182,D184,D186,D191,D198)</f>
        <v>49475</v>
      </c>
      <c r="E159" s="718">
        <f t="shared" ref="E159:I159" si="45">SUM(E160,E162,E169,E175,E180,E182,E184,E186,E191,E198)</f>
        <v>0</v>
      </c>
      <c r="F159" s="718">
        <f t="shared" si="45"/>
        <v>11674</v>
      </c>
      <c r="G159" s="718">
        <f t="shared" si="45"/>
        <v>0</v>
      </c>
      <c r="H159" s="718">
        <f t="shared" si="45"/>
        <v>61149</v>
      </c>
      <c r="I159" s="718">
        <f t="shared" si="45"/>
        <v>0</v>
      </c>
      <c r="J159" s="655"/>
      <c r="K159" s="655"/>
    </row>
    <row r="160" spans="1:11" ht="16.5" customHeight="1" x14ac:dyDescent="0.2">
      <c r="A160" s="1224" t="s">
        <v>615</v>
      </c>
      <c r="B160" s="1245" t="s">
        <v>616</v>
      </c>
      <c r="C160" s="702"/>
      <c r="D160" s="718">
        <f>SUM(D161)</f>
        <v>876</v>
      </c>
      <c r="E160" s="718">
        <f t="shared" ref="E160:I160" si="46">SUM(E161)</f>
        <v>0</v>
      </c>
      <c r="F160" s="718">
        <f t="shared" si="46"/>
        <v>0</v>
      </c>
      <c r="G160" s="718">
        <f t="shared" si="46"/>
        <v>0</v>
      </c>
      <c r="H160" s="718">
        <f t="shared" si="46"/>
        <v>876</v>
      </c>
      <c r="I160" s="718">
        <f t="shared" si="46"/>
        <v>0</v>
      </c>
      <c r="J160" s="655"/>
      <c r="K160" s="1254" t="s">
        <v>617</v>
      </c>
    </row>
    <row r="161" spans="1:11" ht="12.75" customHeight="1" x14ac:dyDescent="0.2">
      <c r="A161" s="1226"/>
      <c r="B161" s="1246"/>
      <c r="C161" s="701" t="s">
        <v>600</v>
      </c>
      <c r="D161" s="658">
        <v>876</v>
      </c>
      <c r="E161" s="658"/>
      <c r="F161" s="658"/>
      <c r="G161" s="658"/>
      <c r="H161" s="717">
        <f t="shared" si="40"/>
        <v>876</v>
      </c>
      <c r="I161" s="717">
        <f t="shared" si="40"/>
        <v>0</v>
      </c>
      <c r="J161" s="657"/>
      <c r="K161" s="1254"/>
    </row>
    <row r="162" spans="1:11" x14ac:dyDescent="0.2">
      <c r="A162" s="1248" t="s">
        <v>618</v>
      </c>
      <c r="B162" s="1250" t="s">
        <v>619</v>
      </c>
      <c r="C162" s="702"/>
      <c r="D162" s="718">
        <f>SUM(D163:D168)</f>
        <v>8359</v>
      </c>
      <c r="E162" s="718">
        <f t="shared" ref="E162:I162" si="47">SUM(E163:E168)</f>
        <v>0</v>
      </c>
      <c r="F162" s="718">
        <f t="shared" si="47"/>
        <v>0</v>
      </c>
      <c r="G162" s="718">
        <f t="shared" si="47"/>
        <v>0</v>
      </c>
      <c r="H162" s="718">
        <f t="shared" si="47"/>
        <v>8359</v>
      </c>
      <c r="I162" s="718">
        <f t="shared" si="47"/>
        <v>0</v>
      </c>
      <c r="J162" s="656"/>
      <c r="K162" s="1184" t="s">
        <v>620</v>
      </c>
    </row>
    <row r="163" spans="1:11" ht="12.75" customHeight="1" x14ac:dyDescent="0.2">
      <c r="A163" s="1252"/>
      <c r="B163" s="1253"/>
      <c r="C163" s="697">
        <v>1150</v>
      </c>
      <c r="D163" s="658">
        <v>300</v>
      </c>
      <c r="E163" s="717"/>
      <c r="F163" s="717"/>
      <c r="G163" s="717"/>
      <c r="H163" s="717">
        <f t="shared" si="40"/>
        <v>300</v>
      </c>
      <c r="I163" s="717">
        <f t="shared" si="40"/>
        <v>0</v>
      </c>
      <c r="J163" s="658"/>
      <c r="K163" s="1184"/>
    </row>
    <row r="164" spans="1:11" ht="12.75" customHeight="1" x14ac:dyDescent="0.2">
      <c r="A164" s="1252"/>
      <c r="B164" s="1253"/>
      <c r="C164" s="697">
        <v>1210</v>
      </c>
      <c r="D164" s="658">
        <v>15</v>
      </c>
      <c r="E164" s="717"/>
      <c r="F164" s="717"/>
      <c r="G164" s="717"/>
      <c r="H164" s="717">
        <f t="shared" si="40"/>
        <v>15</v>
      </c>
      <c r="I164" s="717">
        <f t="shared" si="40"/>
        <v>0</v>
      </c>
      <c r="J164" s="660"/>
      <c r="K164" s="1184"/>
    </row>
    <row r="165" spans="1:11" ht="12.75" customHeight="1" x14ac:dyDescent="0.2">
      <c r="A165" s="1252"/>
      <c r="B165" s="1253"/>
      <c r="C165" s="697">
        <v>2231</v>
      </c>
      <c r="D165" s="658">
        <v>2500</v>
      </c>
      <c r="E165" s="717"/>
      <c r="F165" s="717"/>
      <c r="G165" s="717"/>
      <c r="H165" s="717">
        <f t="shared" si="40"/>
        <v>2500</v>
      </c>
      <c r="I165" s="717">
        <f t="shared" si="40"/>
        <v>0</v>
      </c>
      <c r="J165" s="660"/>
      <c r="K165" s="1184"/>
    </row>
    <row r="166" spans="1:11" ht="12.75" customHeight="1" x14ac:dyDescent="0.2">
      <c r="A166" s="1252"/>
      <c r="B166" s="1253"/>
      <c r="C166" s="697">
        <v>2264</v>
      </c>
      <c r="D166" s="658">
        <v>344</v>
      </c>
      <c r="E166" s="717"/>
      <c r="F166" s="717"/>
      <c r="G166" s="717"/>
      <c r="H166" s="717">
        <f t="shared" si="40"/>
        <v>344</v>
      </c>
      <c r="I166" s="717">
        <f t="shared" si="40"/>
        <v>0</v>
      </c>
      <c r="J166" s="660"/>
      <c r="K166" s="1184"/>
    </row>
    <row r="167" spans="1:11" ht="12.75" customHeight="1" x14ac:dyDescent="0.2">
      <c r="A167" s="1252"/>
      <c r="B167" s="1253"/>
      <c r="C167" s="697">
        <v>2279</v>
      </c>
      <c r="D167" s="658">
        <v>5200</v>
      </c>
      <c r="E167" s="717"/>
      <c r="F167" s="717"/>
      <c r="G167" s="717"/>
      <c r="H167" s="717">
        <f t="shared" si="40"/>
        <v>5200</v>
      </c>
      <c r="I167" s="717">
        <f t="shared" si="40"/>
        <v>0</v>
      </c>
      <c r="J167" s="656"/>
      <c r="K167" s="1184"/>
    </row>
    <row r="168" spans="1:11" ht="12.75" customHeight="1" x14ac:dyDescent="0.2">
      <c r="A168" s="1249"/>
      <c r="B168" s="1251"/>
      <c r="C168" s="701">
        <v>2314</v>
      </c>
      <c r="D168" s="658">
        <v>0</v>
      </c>
      <c r="E168" s="717"/>
      <c r="F168" s="717"/>
      <c r="G168" s="717"/>
      <c r="H168" s="717">
        <f t="shared" si="40"/>
        <v>0</v>
      </c>
      <c r="I168" s="717">
        <f t="shared" si="40"/>
        <v>0</v>
      </c>
      <c r="J168" s="655"/>
      <c r="K168" s="1184"/>
    </row>
    <row r="169" spans="1:11" ht="16.5" customHeight="1" x14ac:dyDescent="0.2">
      <c r="A169" s="1224" t="s">
        <v>621</v>
      </c>
      <c r="B169" s="1236" t="s">
        <v>567</v>
      </c>
      <c r="C169" s="702"/>
      <c r="D169" s="718">
        <f>SUM(D170:D174)</f>
        <v>5300</v>
      </c>
      <c r="E169" s="718">
        <f t="shared" ref="E169:I169" si="48">SUM(E170:E174)</f>
        <v>0</v>
      </c>
      <c r="F169" s="718">
        <f t="shared" si="48"/>
        <v>0</v>
      </c>
      <c r="G169" s="718">
        <f t="shared" si="48"/>
        <v>0</v>
      </c>
      <c r="H169" s="718">
        <f t="shared" si="48"/>
        <v>5300</v>
      </c>
      <c r="I169" s="718">
        <f t="shared" si="48"/>
        <v>0</v>
      </c>
      <c r="J169" s="655"/>
      <c r="K169" s="1254" t="s">
        <v>622</v>
      </c>
    </row>
    <row r="170" spans="1:11" ht="15" customHeight="1" x14ac:dyDescent="0.2">
      <c r="A170" s="1225"/>
      <c r="B170" s="1247"/>
      <c r="C170" s="697">
        <v>1150</v>
      </c>
      <c r="D170" s="658">
        <v>1537</v>
      </c>
      <c r="E170" s="692"/>
      <c r="F170" s="719"/>
      <c r="G170" s="692"/>
      <c r="H170" s="717">
        <f>D170+F170</f>
        <v>1537</v>
      </c>
      <c r="I170" s="717">
        <f>E170+G170</f>
        <v>0</v>
      </c>
      <c r="J170" s="656"/>
      <c r="K170" s="1254"/>
    </row>
    <row r="171" spans="1:11" ht="13.5" customHeight="1" x14ac:dyDescent="0.2">
      <c r="A171" s="1225"/>
      <c r="B171" s="1247"/>
      <c r="C171" s="697">
        <v>1210</v>
      </c>
      <c r="D171" s="658">
        <v>78</v>
      </c>
      <c r="E171" s="658"/>
      <c r="F171" s="658"/>
      <c r="G171" s="658"/>
      <c r="H171" s="717">
        <f t="shared" ref="H171:I190" si="49">D171+F171</f>
        <v>78</v>
      </c>
      <c r="I171" s="717">
        <f t="shared" si="49"/>
        <v>0</v>
      </c>
      <c r="J171" s="656"/>
      <c r="K171" s="1254"/>
    </row>
    <row r="172" spans="1:11" ht="12.75" customHeight="1" x14ac:dyDescent="0.2">
      <c r="A172" s="1225"/>
      <c r="B172" s="1247"/>
      <c r="C172" s="697">
        <v>2264</v>
      </c>
      <c r="D172" s="658">
        <v>1100</v>
      </c>
      <c r="E172" s="717"/>
      <c r="F172" s="717"/>
      <c r="G172" s="717"/>
      <c r="H172" s="717">
        <f t="shared" si="49"/>
        <v>1100</v>
      </c>
      <c r="I172" s="717">
        <f t="shared" si="49"/>
        <v>0</v>
      </c>
      <c r="J172" s="656"/>
      <c r="K172" s="1254"/>
    </row>
    <row r="173" spans="1:11" ht="13.5" customHeight="1" x14ac:dyDescent="0.2">
      <c r="A173" s="1225"/>
      <c r="B173" s="1247"/>
      <c r="C173" s="697">
        <v>2279</v>
      </c>
      <c r="D173" s="658">
        <v>2367</v>
      </c>
      <c r="E173" s="717"/>
      <c r="F173" s="717"/>
      <c r="G173" s="717"/>
      <c r="H173" s="717">
        <f t="shared" si="49"/>
        <v>2367</v>
      </c>
      <c r="I173" s="717">
        <f t="shared" si="49"/>
        <v>0</v>
      </c>
      <c r="J173" s="656"/>
      <c r="K173" s="1254"/>
    </row>
    <row r="174" spans="1:11" ht="13.5" customHeight="1" x14ac:dyDescent="0.2">
      <c r="A174" s="1226"/>
      <c r="B174" s="1237"/>
      <c r="C174" s="701">
        <v>2314</v>
      </c>
      <c r="D174" s="658">
        <v>218</v>
      </c>
      <c r="E174" s="717"/>
      <c r="F174" s="717"/>
      <c r="G174" s="717"/>
      <c r="H174" s="717">
        <f t="shared" si="49"/>
        <v>218</v>
      </c>
      <c r="I174" s="717">
        <f t="shared" si="49"/>
        <v>0</v>
      </c>
      <c r="J174" s="656"/>
      <c r="K174" s="1254"/>
    </row>
    <row r="175" spans="1:11" ht="12.75" customHeight="1" x14ac:dyDescent="0.2">
      <c r="A175" s="1230" t="s">
        <v>623</v>
      </c>
      <c r="B175" s="1244" t="s">
        <v>624</v>
      </c>
      <c r="C175" s="710"/>
      <c r="D175" s="615">
        <f>SUM(D176:D179)</f>
        <v>2555</v>
      </c>
      <c r="E175" s="615">
        <f t="shared" ref="E175:I175" si="50">SUM(E176:E179)</f>
        <v>0</v>
      </c>
      <c r="F175" s="615">
        <f t="shared" si="50"/>
        <v>0</v>
      </c>
      <c r="G175" s="615">
        <f t="shared" si="50"/>
        <v>0</v>
      </c>
      <c r="H175" s="615">
        <f t="shared" si="50"/>
        <v>2555</v>
      </c>
      <c r="I175" s="615">
        <f t="shared" si="50"/>
        <v>0</v>
      </c>
      <c r="J175" s="666" t="s">
        <v>625</v>
      </c>
      <c r="K175" s="1220" t="s">
        <v>626</v>
      </c>
    </row>
    <row r="176" spans="1:11" ht="36" x14ac:dyDescent="0.2">
      <c r="A176" s="1231"/>
      <c r="B176" s="1245"/>
      <c r="C176" s="711">
        <v>1150</v>
      </c>
      <c r="D176" s="614">
        <v>1695</v>
      </c>
      <c r="E176" s="56"/>
      <c r="F176" s="56">
        <v>-312</v>
      </c>
      <c r="G176" s="56"/>
      <c r="H176" s="56">
        <f t="shared" si="49"/>
        <v>1383</v>
      </c>
      <c r="I176" s="56">
        <f t="shared" si="49"/>
        <v>0</v>
      </c>
      <c r="J176" s="665" t="s">
        <v>627</v>
      </c>
      <c r="K176" s="1220"/>
    </row>
    <row r="177" spans="1:11" ht="36" x14ac:dyDescent="0.2">
      <c r="A177" s="1231"/>
      <c r="B177" s="1245"/>
      <c r="C177" s="711">
        <v>1210</v>
      </c>
      <c r="D177" s="614">
        <v>85</v>
      </c>
      <c r="E177" s="56"/>
      <c r="F177" s="56">
        <v>-15</v>
      </c>
      <c r="G177" s="56"/>
      <c r="H177" s="56">
        <f t="shared" si="49"/>
        <v>70</v>
      </c>
      <c r="I177" s="56">
        <f t="shared" si="49"/>
        <v>0</v>
      </c>
      <c r="J177" s="665" t="s">
        <v>628</v>
      </c>
      <c r="K177" s="1220"/>
    </row>
    <row r="178" spans="1:11" ht="39.75" customHeight="1" x14ac:dyDescent="0.2">
      <c r="A178" s="1231"/>
      <c r="B178" s="1245"/>
      <c r="C178" s="711">
        <v>2264</v>
      </c>
      <c r="D178" s="614">
        <v>0</v>
      </c>
      <c r="E178" s="56"/>
      <c r="F178" s="56">
        <v>327</v>
      </c>
      <c r="G178" s="56"/>
      <c r="H178" s="56">
        <f t="shared" si="49"/>
        <v>327</v>
      </c>
      <c r="I178" s="56">
        <f t="shared" si="49"/>
        <v>0</v>
      </c>
      <c r="J178" s="614" t="s">
        <v>629</v>
      </c>
      <c r="K178" s="1220"/>
    </row>
    <row r="179" spans="1:11" ht="12.75" customHeight="1" x14ac:dyDescent="0.2">
      <c r="A179" s="1232"/>
      <c r="B179" s="1246"/>
      <c r="C179" s="712">
        <v>2314</v>
      </c>
      <c r="D179" s="614">
        <v>775</v>
      </c>
      <c r="E179" s="56"/>
      <c r="F179" s="56"/>
      <c r="G179" s="56"/>
      <c r="H179" s="56">
        <f t="shared" si="49"/>
        <v>775</v>
      </c>
      <c r="I179" s="56">
        <f t="shared" si="49"/>
        <v>0</v>
      </c>
      <c r="J179" s="665"/>
      <c r="K179" s="1220"/>
    </row>
    <row r="180" spans="1:11" ht="13.5" customHeight="1" x14ac:dyDescent="0.2">
      <c r="A180" s="1224" t="s">
        <v>630</v>
      </c>
      <c r="B180" s="1236" t="s">
        <v>631</v>
      </c>
      <c r="C180" s="702"/>
      <c r="D180" s="718">
        <f>SUM(D181)</f>
        <v>2000</v>
      </c>
      <c r="E180" s="718">
        <f t="shared" ref="E180:I180" si="51">SUM(E181)</f>
        <v>0</v>
      </c>
      <c r="F180" s="718">
        <f t="shared" si="51"/>
        <v>0</v>
      </c>
      <c r="G180" s="718">
        <f t="shared" si="51"/>
        <v>0</v>
      </c>
      <c r="H180" s="718">
        <f t="shared" si="51"/>
        <v>2000</v>
      </c>
      <c r="I180" s="718">
        <f t="shared" si="51"/>
        <v>0</v>
      </c>
      <c r="J180" s="655"/>
      <c r="K180" s="1184" t="s">
        <v>632</v>
      </c>
    </row>
    <row r="181" spans="1:11" ht="12.75" customHeight="1" x14ac:dyDescent="0.2">
      <c r="A181" s="1226"/>
      <c r="B181" s="1237"/>
      <c r="C181" s="697">
        <v>2279</v>
      </c>
      <c r="D181" s="658">
        <v>2000</v>
      </c>
      <c r="E181" s="717"/>
      <c r="F181" s="717"/>
      <c r="G181" s="717"/>
      <c r="H181" s="717">
        <f t="shared" si="49"/>
        <v>2000</v>
      </c>
      <c r="I181" s="717">
        <f t="shared" si="49"/>
        <v>0</v>
      </c>
      <c r="J181" s="655"/>
      <c r="K181" s="1184"/>
    </row>
    <row r="182" spans="1:11" ht="17.25" customHeight="1" x14ac:dyDescent="0.2">
      <c r="A182" s="1224" t="s">
        <v>633</v>
      </c>
      <c r="B182" s="1236" t="s">
        <v>634</v>
      </c>
      <c r="C182" s="702"/>
      <c r="D182" s="718">
        <f>SUM(D183)</f>
        <v>5000</v>
      </c>
      <c r="E182" s="718">
        <f t="shared" ref="E182:I182" si="52">SUM(E183)</f>
        <v>0</v>
      </c>
      <c r="F182" s="718">
        <f t="shared" si="52"/>
        <v>0</v>
      </c>
      <c r="G182" s="718">
        <f t="shared" si="52"/>
        <v>0</v>
      </c>
      <c r="H182" s="718">
        <f t="shared" si="52"/>
        <v>5000</v>
      </c>
      <c r="I182" s="718">
        <f t="shared" si="52"/>
        <v>0</v>
      </c>
      <c r="J182" s="655"/>
      <c r="K182" s="1184" t="s">
        <v>635</v>
      </c>
    </row>
    <row r="183" spans="1:11" ht="62.25" customHeight="1" x14ac:dyDescent="0.2">
      <c r="A183" s="1226"/>
      <c r="B183" s="1237"/>
      <c r="C183" s="697">
        <v>2279</v>
      </c>
      <c r="D183" s="658">
        <v>5000</v>
      </c>
      <c r="E183" s="717"/>
      <c r="F183" s="717"/>
      <c r="G183" s="717"/>
      <c r="H183" s="717">
        <f t="shared" si="49"/>
        <v>5000</v>
      </c>
      <c r="I183" s="717">
        <f t="shared" si="49"/>
        <v>0</v>
      </c>
      <c r="J183" s="655"/>
      <c r="K183" s="1184"/>
    </row>
    <row r="184" spans="1:11" ht="24" customHeight="1" x14ac:dyDescent="0.2">
      <c r="A184" s="1248" t="s">
        <v>636</v>
      </c>
      <c r="B184" s="1250" t="s">
        <v>637</v>
      </c>
      <c r="C184" s="702"/>
      <c r="D184" s="718">
        <f>SUM(D185)</f>
        <v>1500</v>
      </c>
      <c r="E184" s="718">
        <f t="shared" ref="E184:I184" si="53">SUM(E185)</f>
        <v>0</v>
      </c>
      <c r="F184" s="718">
        <f t="shared" si="53"/>
        <v>0</v>
      </c>
      <c r="G184" s="718">
        <f t="shared" si="53"/>
        <v>0</v>
      </c>
      <c r="H184" s="718">
        <f t="shared" si="53"/>
        <v>1500</v>
      </c>
      <c r="I184" s="718">
        <f t="shared" si="53"/>
        <v>0</v>
      </c>
      <c r="J184" s="657"/>
      <c r="K184" s="1184" t="s">
        <v>638</v>
      </c>
    </row>
    <row r="185" spans="1:11" ht="12.75" customHeight="1" x14ac:dyDescent="0.2">
      <c r="A185" s="1249"/>
      <c r="B185" s="1251"/>
      <c r="C185" s="697">
        <v>2279</v>
      </c>
      <c r="D185" s="658">
        <v>1500</v>
      </c>
      <c r="E185" s="717"/>
      <c r="F185" s="717"/>
      <c r="G185" s="717"/>
      <c r="H185" s="717">
        <f t="shared" si="49"/>
        <v>1500</v>
      </c>
      <c r="I185" s="717">
        <f t="shared" si="49"/>
        <v>0</v>
      </c>
      <c r="J185" s="657"/>
      <c r="K185" s="1184"/>
    </row>
    <row r="186" spans="1:11" ht="17.25" customHeight="1" x14ac:dyDescent="0.2">
      <c r="A186" s="1224" t="s">
        <v>639</v>
      </c>
      <c r="B186" s="1247" t="s">
        <v>640</v>
      </c>
      <c r="C186" s="702"/>
      <c r="D186" s="718">
        <f>SUM(D187:D190)</f>
        <v>2714</v>
      </c>
      <c r="E186" s="718">
        <f t="shared" ref="E186:I186" si="54">SUM(E187:E190)</f>
        <v>0</v>
      </c>
      <c r="F186" s="718">
        <f t="shared" si="54"/>
        <v>0</v>
      </c>
      <c r="G186" s="718">
        <f t="shared" si="54"/>
        <v>0</v>
      </c>
      <c r="H186" s="718">
        <f t="shared" si="54"/>
        <v>2714</v>
      </c>
      <c r="I186" s="718">
        <f t="shared" si="54"/>
        <v>0</v>
      </c>
      <c r="J186" s="658"/>
      <c r="K186" s="1184" t="s">
        <v>568</v>
      </c>
    </row>
    <row r="187" spans="1:11" ht="12.75" customHeight="1" x14ac:dyDescent="0.2">
      <c r="A187" s="1225"/>
      <c r="B187" s="1247"/>
      <c r="C187" s="697">
        <v>1150</v>
      </c>
      <c r="D187" s="658">
        <v>762</v>
      </c>
      <c r="E187" s="717"/>
      <c r="F187" s="717"/>
      <c r="G187" s="717"/>
      <c r="H187" s="717">
        <f t="shared" si="49"/>
        <v>762</v>
      </c>
      <c r="I187" s="717">
        <f t="shared" si="49"/>
        <v>0</v>
      </c>
      <c r="J187" s="660"/>
      <c r="K187" s="1184"/>
    </row>
    <row r="188" spans="1:11" ht="12.75" customHeight="1" x14ac:dyDescent="0.2">
      <c r="A188" s="1225"/>
      <c r="B188" s="1247"/>
      <c r="C188" s="697">
        <v>1210</v>
      </c>
      <c r="D188" s="658">
        <v>38</v>
      </c>
      <c r="E188" s="717"/>
      <c r="F188" s="717"/>
      <c r="G188" s="717"/>
      <c r="H188" s="717">
        <f t="shared" si="49"/>
        <v>38</v>
      </c>
      <c r="I188" s="717">
        <f t="shared" si="49"/>
        <v>0</v>
      </c>
      <c r="J188" s="656"/>
      <c r="K188" s="1184"/>
    </row>
    <row r="189" spans="1:11" ht="12.75" customHeight="1" x14ac:dyDescent="0.2">
      <c r="A189" s="1225"/>
      <c r="B189" s="1247"/>
      <c r="C189" s="697">
        <v>2264</v>
      </c>
      <c r="D189" s="658">
        <v>1414</v>
      </c>
      <c r="E189" s="717"/>
      <c r="F189" s="717"/>
      <c r="G189" s="717"/>
      <c r="H189" s="717">
        <f t="shared" si="49"/>
        <v>1414</v>
      </c>
      <c r="I189" s="717"/>
      <c r="J189" s="656"/>
      <c r="K189" s="1184"/>
    </row>
    <row r="190" spans="1:11" ht="12.75" customHeight="1" x14ac:dyDescent="0.2">
      <c r="A190" s="1226"/>
      <c r="B190" s="1237"/>
      <c r="C190" s="701">
        <v>2314</v>
      </c>
      <c r="D190" s="658">
        <v>500</v>
      </c>
      <c r="E190" s="658"/>
      <c r="F190" s="658"/>
      <c r="G190" s="658"/>
      <c r="H190" s="717">
        <f t="shared" si="49"/>
        <v>500</v>
      </c>
      <c r="I190" s="717">
        <f t="shared" si="49"/>
        <v>0</v>
      </c>
      <c r="J190" s="655"/>
      <c r="K190" s="1184"/>
    </row>
    <row r="191" spans="1:11" ht="15" customHeight="1" x14ac:dyDescent="0.2">
      <c r="A191" s="1224" t="s">
        <v>641</v>
      </c>
      <c r="B191" s="1236" t="s">
        <v>642</v>
      </c>
      <c r="C191" s="702"/>
      <c r="D191" s="718">
        <f>SUM(D192:D197)</f>
        <v>21171</v>
      </c>
      <c r="E191" s="718">
        <f t="shared" ref="E191:I191" si="55">SUM(E192:E197)</f>
        <v>0</v>
      </c>
      <c r="F191" s="718">
        <f t="shared" si="55"/>
        <v>0</v>
      </c>
      <c r="G191" s="718">
        <f t="shared" si="55"/>
        <v>0</v>
      </c>
      <c r="H191" s="718">
        <f t="shared" si="55"/>
        <v>21171</v>
      </c>
      <c r="I191" s="718">
        <f t="shared" si="55"/>
        <v>0</v>
      </c>
      <c r="J191" s="655"/>
      <c r="K191" s="1220" t="s">
        <v>643</v>
      </c>
    </row>
    <row r="192" spans="1:11" ht="12.75" customHeight="1" x14ac:dyDescent="0.2">
      <c r="A192" s="1225"/>
      <c r="B192" s="1247"/>
      <c r="C192" s="697">
        <v>1150</v>
      </c>
      <c r="D192" s="658">
        <v>4420</v>
      </c>
      <c r="E192" s="658"/>
      <c r="F192" s="658"/>
      <c r="G192" s="658"/>
      <c r="H192" s="717">
        <f>D192+F192</f>
        <v>4420</v>
      </c>
      <c r="I192" s="717">
        <f>E192+G192</f>
        <v>0</v>
      </c>
      <c r="J192" s="655"/>
      <c r="K192" s="1220"/>
    </row>
    <row r="193" spans="1:11" ht="12.75" customHeight="1" x14ac:dyDescent="0.2">
      <c r="A193" s="1225"/>
      <c r="B193" s="1247"/>
      <c r="C193" s="697">
        <v>1210</v>
      </c>
      <c r="D193" s="658">
        <v>221</v>
      </c>
      <c r="E193" s="717"/>
      <c r="F193" s="717"/>
      <c r="G193" s="717"/>
      <c r="H193" s="717">
        <f t="shared" ref="H193:I217" si="56">D193+F193</f>
        <v>221</v>
      </c>
      <c r="I193" s="717">
        <f t="shared" si="56"/>
        <v>0</v>
      </c>
      <c r="J193" s="655"/>
      <c r="K193" s="1220"/>
    </row>
    <row r="194" spans="1:11" ht="12.75" customHeight="1" x14ac:dyDescent="0.2">
      <c r="A194" s="1225"/>
      <c r="B194" s="1247"/>
      <c r="C194" s="697">
        <v>2231</v>
      </c>
      <c r="D194" s="658">
        <v>450</v>
      </c>
      <c r="E194" s="608"/>
      <c r="F194" s="608"/>
      <c r="G194" s="608"/>
      <c r="H194" s="717">
        <f t="shared" si="56"/>
        <v>450</v>
      </c>
      <c r="I194" s="717">
        <f t="shared" si="56"/>
        <v>0</v>
      </c>
      <c r="J194" s="655"/>
      <c r="K194" s="1220"/>
    </row>
    <row r="195" spans="1:11" ht="12.75" customHeight="1" x14ac:dyDescent="0.2">
      <c r="A195" s="1225"/>
      <c r="B195" s="1247"/>
      <c r="C195" s="697">
        <v>2264</v>
      </c>
      <c r="D195" s="658">
        <v>15000</v>
      </c>
      <c r="E195" s="692"/>
      <c r="F195" s="692"/>
      <c r="G195" s="692"/>
      <c r="H195" s="717">
        <f t="shared" si="56"/>
        <v>15000</v>
      </c>
      <c r="I195" s="717">
        <f t="shared" si="56"/>
        <v>0</v>
      </c>
      <c r="J195" s="655"/>
      <c r="K195" s="1220"/>
    </row>
    <row r="196" spans="1:11" ht="13.5" customHeight="1" x14ac:dyDescent="0.2">
      <c r="A196" s="1225"/>
      <c r="B196" s="1247"/>
      <c r="C196" s="697">
        <v>2279</v>
      </c>
      <c r="D196" s="658">
        <v>380</v>
      </c>
      <c r="E196" s="658"/>
      <c r="F196" s="658"/>
      <c r="G196" s="658"/>
      <c r="H196" s="717">
        <f t="shared" si="56"/>
        <v>380</v>
      </c>
      <c r="I196" s="717">
        <f t="shared" si="56"/>
        <v>0</v>
      </c>
      <c r="J196" s="656"/>
      <c r="K196" s="1220"/>
    </row>
    <row r="197" spans="1:11" ht="12.75" customHeight="1" x14ac:dyDescent="0.2">
      <c r="A197" s="1226"/>
      <c r="B197" s="1237"/>
      <c r="C197" s="701">
        <v>2314</v>
      </c>
      <c r="D197" s="658">
        <v>700</v>
      </c>
      <c r="E197" s="717"/>
      <c r="F197" s="717"/>
      <c r="G197" s="717"/>
      <c r="H197" s="717">
        <f t="shared" si="56"/>
        <v>700</v>
      </c>
      <c r="I197" s="717">
        <f t="shared" si="56"/>
        <v>0</v>
      </c>
      <c r="J197" s="655"/>
      <c r="K197" s="1220"/>
    </row>
    <row r="198" spans="1:11" ht="145.5" customHeight="1" x14ac:dyDescent="0.2">
      <c r="A198" s="1230" t="s">
        <v>644</v>
      </c>
      <c r="B198" s="1244" t="s">
        <v>645</v>
      </c>
      <c r="C198" s="712"/>
      <c r="D198" s="615">
        <f>SUM(D199:D203)</f>
        <v>0</v>
      </c>
      <c r="E198" s="615">
        <f t="shared" ref="E198:I198" si="57">SUM(E199:E203)</f>
        <v>0</v>
      </c>
      <c r="F198" s="615">
        <f t="shared" si="57"/>
        <v>11674</v>
      </c>
      <c r="G198" s="615">
        <f t="shared" si="57"/>
        <v>0</v>
      </c>
      <c r="H198" s="615">
        <f t="shared" si="57"/>
        <v>11674</v>
      </c>
      <c r="I198" s="615">
        <f t="shared" si="57"/>
        <v>0</v>
      </c>
      <c r="J198" s="693" t="s">
        <v>646</v>
      </c>
      <c r="K198" s="1220" t="s">
        <v>647</v>
      </c>
    </row>
    <row r="199" spans="1:11" x14ac:dyDescent="0.2">
      <c r="A199" s="1231"/>
      <c r="B199" s="1245"/>
      <c r="C199" s="712" t="s">
        <v>1056</v>
      </c>
      <c r="D199" s="615"/>
      <c r="E199" s="615"/>
      <c r="F199" s="614">
        <v>300</v>
      </c>
      <c r="G199" s="614"/>
      <c r="H199" s="56">
        <f t="shared" ref="H199:H202" si="58">D199+F199</f>
        <v>300</v>
      </c>
      <c r="I199" s="615"/>
      <c r="J199" s="693"/>
      <c r="K199" s="1220"/>
    </row>
    <row r="200" spans="1:11" x14ac:dyDescent="0.2">
      <c r="A200" s="1231"/>
      <c r="B200" s="1245"/>
      <c r="C200" s="712" t="s">
        <v>1057</v>
      </c>
      <c r="D200" s="615"/>
      <c r="E200" s="615"/>
      <c r="F200" s="614">
        <v>300</v>
      </c>
      <c r="G200" s="614"/>
      <c r="H200" s="56">
        <f t="shared" si="58"/>
        <v>300</v>
      </c>
      <c r="I200" s="615"/>
      <c r="J200" s="693"/>
      <c r="K200" s="1220"/>
    </row>
    <row r="201" spans="1:11" ht="95.25" customHeight="1" x14ac:dyDescent="0.2">
      <c r="A201" s="1231"/>
      <c r="B201" s="1245"/>
      <c r="C201" s="712" t="s">
        <v>648</v>
      </c>
      <c r="D201" s="614"/>
      <c r="E201" s="56"/>
      <c r="F201" s="56">
        <f>9174+350</f>
        <v>9524</v>
      </c>
      <c r="G201" s="56"/>
      <c r="H201" s="56">
        <f t="shared" si="58"/>
        <v>9524</v>
      </c>
      <c r="I201" s="56">
        <f t="shared" ref="I201" si="59">E201+G201</f>
        <v>0</v>
      </c>
      <c r="J201" s="665" t="s">
        <v>649</v>
      </c>
      <c r="K201" s="1220"/>
    </row>
    <row r="202" spans="1:11" x14ac:dyDescent="0.2">
      <c r="A202" s="1231"/>
      <c r="B202" s="1245"/>
      <c r="C202" s="712" t="s">
        <v>600</v>
      </c>
      <c r="D202" s="615"/>
      <c r="E202" s="615"/>
      <c r="F202" s="614">
        <v>1200</v>
      </c>
      <c r="G202" s="614"/>
      <c r="H202" s="56">
        <f t="shared" si="58"/>
        <v>1200</v>
      </c>
      <c r="I202" s="615"/>
      <c r="J202" s="693"/>
      <c r="K202" s="1220"/>
    </row>
    <row r="203" spans="1:11" x14ac:dyDescent="0.2">
      <c r="A203" s="1232"/>
      <c r="B203" s="1246"/>
      <c r="C203" s="712" t="s">
        <v>1058</v>
      </c>
      <c r="D203" s="614"/>
      <c r="E203" s="56"/>
      <c r="F203" s="56">
        <v>350</v>
      </c>
      <c r="G203" s="56"/>
      <c r="H203" s="56">
        <f>D203+F203</f>
        <v>350</v>
      </c>
      <c r="I203" s="56">
        <f t="shared" si="56"/>
        <v>0</v>
      </c>
      <c r="J203" s="665"/>
      <c r="K203" s="1220"/>
    </row>
    <row r="204" spans="1:11" ht="24" x14ac:dyDescent="0.2">
      <c r="A204" s="694" t="s">
        <v>650</v>
      </c>
      <c r="B204" s="695" t="s">
        <v>651</v>
      </c>
      <c r="C204" s="622"/>
      <c r="D204" s="615">
        <f>SUM(D205,D214,D219,D226,D231)</f>
        <v>81589</v>
      </c>
      <c r="E204" s="615">
        <f t="shared" ref="E204:I204" si="60">SUM(E205,E214,E219,E226,E231)</f>
        <v>0</v>
      </c>
      <c r="F204" s="615">
        <f t="shared" si="60"/>
        <v>0</v>
      </c>
      <c r="G204" s="615">
        <f t="shared" si="60"/>
        <v>0</v>
      </c>
      <c r="H204" s="615">
        <f t="shared" si="60"/>
        <v>81589</v>
      </c>
      <c r="I204" s="615">
        <f t="shared" si="60"/>
        <v>0</v>
      </c>
      <c r="J204" s="666"/>
      <c r="K204" s="666"/>
    </row>
    <row r="205" spans="1:11" ht="15.75" customHeight="1" x14ac:dyDescent="0.2">
      <c r="A205" s="1230" t="s">
        <v>652</v>
      </c>
      <c r="B205" s="1241" t="s">
        <v>653</v>
      </c>
      <c r="C205" s="710"/>
      <c r="D205" s="615">
        <f>SUM(D206:D213)</f>
        <v>22609</v>
      </c>
      <c r="E205" s="615">
        <f t="shared" ref="E205:I205" si="61">SUM(E206:E213)</f>
        <v>0</v>
      </c>
      <c r="F205" s="615">
        <f t="shared" si="61"/>
        <v>0</v>
      </c>
      <c r="G205" s="615">
        <f t="shared" si="61"/>
        <v>0</v>
      </c>
      <c r="H205" s="615">
        <f t="shared" si="61"/>
        <v>22609</v>
      </c>
      <c r="I205" s="615">
        <f t="shared" si="61"/>
        <v>0</v>
      </c>
      <c r="J205" s="665"/>
      <c r="K205" s="1220" t="s">
        <v>654</v>
      </c>
    </row>
    <row r="206" spans="1:11" ht="12.75" customHeight="1" x14ac:dyDescent="0.2">
      <c r="A206" s="1231"/>
      <c r="B206" s="1242"/>
      <c r="C206" s="712">
        <v>2261</v>
      </c>
      <c r="D206" s="614">
        <v>240</v>
      </c>
      <c r="E206" s="56"/>
      <c r="F206" s="56"/>
      <c r="G206" s="56"/>
      <c r="H206" s="56">
        <f t="shared" si="56"/>
        <v>240</v>
      </c>
      <c r="I206" s="56">
        <f t="shared" si="56"/>
        <v>0</v>
      </c>
      <c r="J206" s="665"/>
      <c r="K206" s="1220"/>
    </row>
    <row r="207" spans="1:11" ht="51" customHeight="1" x14ac:dyDescent="0.2">
      <c r="A207" s="1231"/>
      <c r="B207" s="1242"/>
      <c r="C207" s="713">
        <v>2262</v>
      </c>
      <c r="D207" s="614">
        <v>12822</v>
      </c>
      <c r="E207" s="56"/>
      <c r="F207" s="56">
        <v>500</v>
      </c>
      <c r="G207" s="56"/>
      <c r="H207" s="56">
        <f t="shared" si="56"/>
        <v>13322</v>
      </c>
      <c r="I207" s="56">
        <f t="shared" si="56"/>
        <v>0</v>
      </c>
      <c r="J207" s="665" t="s">
        <v>655</v>
      </c>
      <c r="K207" s="1220"/>
    </row>
    <row r="208" spans="1:11" ht="24" customHeight="1" x14ac:dyDescent="0.2">
      <c r="A208" s="1231"/>
      <c r="B208" s="1242"/>
      <c r="C208" s="714">
        <v>2275</v>
      </c>
      <c r="D208" s="614">
        <v>1900</v>
      </c>
      <c r="E208" s="56"/>
      <c r="F208" s="56">
        <v>-500</v>
      </c>
      <c r="G208" s="56"/>
      <c r="H208" s="56">
        <f t="shared" si="56"/>
        <v>1400</v>
      </c>
      <c r="I208" s="56">
        <f t="shared" si="56"/>
        <v>0</v>
      </c>
      <c r="J208" s="665" t="s">
        <v>512</v>
      </c>
      <c r="K208" s="1220"/>
    </row>
    <row r="209" spans="1:11" ht="13.5" customHeight="1" x14ac:dyDescent="0.2">
      <c r="A209" s="1231"/>
      <c r="B209" s="1242"/>
      <c r="C209" s="715">
        <v>2279</v>
      </c>
      <c r="D209" s="614">
        <v>2656</v>
      </c>
      <c r="E209" s="614"/>
      <c r="F209" s="614"/>
      <c r="G209" s="614"/>
      <c r="H209" s="56">
        <f t="shared" si="56"/>
        <v>2656</v>
      </c>
      <c r="I209" s="56">
        <f t="shared" si="56"/>
        <v>0</v>
      </c>
      <c r="J209" s="665"/>
      <c r="K209" s="1220"/>
    </row>
    <row r="210" spans="1:11" ht="13.5" customHeight="1" x14ac:dyDescent="0.2">
      <c r="A210" s="1231"/>
      <c r="B210" s="1242"/>
      <c r="C210" s="715">
        <v>2312</v>
      </c>
      <c r="D210" s="614">
        <v>1612</v>
      </c>
      <c r="E210" s="616"/>
      <c r="F210" s="720"/>
      <c r="G210" s="616"/>
      <c r="H210" s="56">
        <f t="shared" si="56"/>
        <v>1612</v>
      </c>
      <c r="I210" s="56">
        <f t="shared" si="56"/>
        <v>0</v>
      </c>
      <c r="J210" s="665"/>
      <c r="K210" s="1220"/>
    </row>
    <row r="211" spans="1:11" ht="13.5" customHeight="1" x14ac:dyDescent="0.2">
      <c r="A211" s="1231"/>
      <c r="B211" s="1242"/>
      <c r="C211" s="715">
        <v>2314</v>
      </c>
      <c r="D211" s="614">
        <v>2338</v>
      </c>
      <c r="E211" s="614"/>
      <c r="F211" s="614"/>
      <c r="G211" s="614"/>
      <c r="H211" s="56">
        <f t="shared" si="56"/>
        <v>2338</v>
      </c>
      <c r="I211" s="56">
        <f t="shared" si="56"/>
        <v>0</v>
      </c>
      <c r="J211" s="665"/>
      <c r="K211" s="1220"/>
    </row>
    <row r="212" spans="1:11" ht="12.75" customHeight="1" x14ac:dyDescent="0.2">
      <c r="A212" s="1231"/>
      <c r="B212" s="1242"/>
      <c r="C212" s="715">
        <v>2363</v>
      </c>
      <c r="D212" s="614">
        <v>455</v>
      </c>
      <c r="E212" s="56"/>
      <c r="F212" s="56"/>
      <c r="G212" s="56"/>
      <c r="H212" s="56">
        <f t="shared" si="56"/>
        <v>455</v>
      </c>
      <c r="I212" s="56">
        <f t="shared" si="56"/>
        <v>0</v>
      </c>
      <c r="J212" s="665"/>
      <c r="K212" s="1220"/>
    </row>
    <row r="213" spans="1:11" ht="15" customHeight="1" x14ac:dyDescent="0.2">
      <c r="A213" s="1232"/>
      <c r="B213" s="1243"/>
      <c r="C213" s="1004">
        <v>2390</v>
      </c>
      <c r="D213" s="614">
        <v>586</v>
      </c>
      <c r="E213" s="56"/>
      <c r="F213" s="56"/>
      <c r="G213" s="56"/>
      <c r="H213" s="56">
        <f t="shared" si="56"/>
        <v>586</v>
      </c>
      <c r="I213" s="56">
        <f t="shared" si="56"/>
        <v>0</v>
      </c>
      <c r="J213" s="665"/>
      <c r="K213" s="1220"/>
    </row>
    <row r="214" spans="1:11" ht="12.75" customHeight="1" x14ac:dyDescent="0.2">
      <c r="A214" s="1224" t="s">
        <v>656</v>
      </c>
      <c r="B214" s="1238" t="s">
        <v>657</v>
      </c>
      <c r="C214" s="702"/>
      <c r="D214" s="718">
        <f>SUM(D215:D218)</f>
        <v>2486</v>
      </c>
      <c r="E214" s="718">
        <f t="shared" ref="E214:I214" si="62">SUM(E215:E218)</f>
        <v>0</v>
      </c>
      <c r="F214" s="718">
        <f t="shared" si="62"/>
        <v>0</v>
      </c>
      <c r="G214" s="718">
        <f t="shared" si="62"/>
        <v>0</v>
      </c>
      <c r="H214" s="718">
        <f t="shared" si="62"/>
        <v>2486</v>
      </c>
      <c r="I214" s="718">
        <f t="shared" si="62"/>
        <v>0</v>
      </c>
      <c r="J214" s="669"/>
      <c r="K214" s="1184" t="s">
        <v>654</v>
      </c>
    </row>
    <row r="215" spans="1:11" ht="12.75" customHeight="1" x14ac:dyDescent="0.2">
      <c r="A215" s="1225"/>
      <c r="B215" s="1239"/>
      <c r="C215" s="697">
        <v>1150</v>
      </c>
      <c r="D215" s="658">
        <v>1012</v>
      </c>
      <c r="E215" s="717"/>
      <c r="F215" s="717"/>
      <c r="G215" s="717"/>
      <c r="H215" s="717">
        <f t="shared" si="56"/>
        <v>1012</v>
      </c>
      <c r="I215" s="717">
        <f t="shared" si="56"/>
        <v>0</v>
      </c>
      <c r="J215" s="656"/>
      <c r="K215" s="1184"/>
    </row>
    <row r="216" spans="1:11" ht="12.75" customHeight="1" x14ac:dyDescent="0.2">
      <c r="A216" s="1225"/>
      <c r="B216" s="1239"/>
      <c r="C216" s="697">
        <v>1210</v>
      </c>
      <c r="D216" s="658">
        <v>51</v>
      </c>
      <c r="E216" s="717"/>
      <c r="F216" s="717"/>
      <c r="G216" s="717"/>
      <c r="H216" s="717">
        <f t="shared" si="56"/>
        <v>51</v>
      </c>
      <c r="I216" s="717">
        <f t="shared" si="56"/>
        <v>0</v>
      </c>
      <c r="J216" s="656"/>
      <c r="K216" s="1184"/>
    </row>
    <row r="217" spans="1:11" ht="12.75" customHeight="1" x14ac:dyDescent="0.2">
      <c r="A217" s="1225"/>
      <c r="B217" s="1239"/>
      <c r="C217" s="697">
        <v>2314</v>
      </c>
      <c r="D217" s="658">
        <v>1213</v>
      </c>
      <c r="E217" s="717"/>
      <c r="F217" s="717"/>
      <c r="G217" s="717"/>
      <c r="H217" s="717">
        <f t="shared" si="56"/>
        <v>1213</v>
      </c>
      <c r="I217" s="717">
        <f t="shared" si="56"/>
        <v>0</v>
      </c>
      <c r="J217" s="656"/>
      <c r="K217" s="1184"/>
    </row>
    <row r="218" spans="1:11" ht="12.75" customHeight="1" x14ac:dyDescent="0.2">
      <c r="A218" s="1226"/>
      <c r="B218" s="1240"/>
      <c r="C218" s="716">
        <v>2363</v>
      </c>
      <c r="D218" s="658">
        <v>210</v>
      </c>
      <c r="E218" s="717"/>
      <c r="F218" s="717"/>
      <c r="G218" s="717"/>
      <c r="H218" s="717">
        <f>D218+F218</f>
        <v>210</v>
      </c>
      <c r="I218" s="717">
        <f>E218+G218</f>
        <v>0</v>
      </c>
      <c r="J218" s="656"/>
      <c r="K218" s="1184"/>
    </row>
    <row r="219" spans="1:11" ht="12" customHeight="1" x14ac:dyDescent="0.2">
      <c r="A219" s="1230" t="s">
        <v>658</v>
      </c>
      <c r="B219" s="1241" t="s">
        <v>659</v>
      </c>
      <c r="C219" s="710"/>
      <c r="D219" s="615">
        <f>SUM(D220:D225)</f>
        <v>4626</v>
      </c>
      <c r="E219" s="615">
        <f t="shared" ref="E219:I219" si="63">SUM(E220:E225)</f>
        <v>0</v>
      </c>
      <c r="F219" s="615">
        <f t="shared" si="63"/>
        <v>0</v>
      </c>
      <c r="G219" s="615">
        <f t="shared" si="63"/>
        <v>0</v>
      </c>
      <c r="H219" s="615">
        <f t="shared" si="63"/>
        <v>4626</v>
      </c>
      <c r="I219" s="615">
        <f t="shared" si="63"/>
        <v>0</v>
      </c>
      <c r="J219" s="665"/>
      <c r="K219" s="1220" t="s">
        <v>660</v>
      </c>
    </row>
    <row r="220" spans="1:11" ht="36" x14ac:dyDescent="0.2">
      <c r="A220" s="1231"/>
      <c r="B220" s="1242"/>
      <c r="C220" s="711">
        <v>1150</v>
      </c>
      <c r="D220" s="614">
        <v>2000</v>
      </c>
      <c r="E220" s="56"/>
      <c r="F220" s="56">
        <v>-200</v>
      </c>
      <c r="G220" s="56"/>
      <c r="H220" s="56">
        <f t="shared" ref="H220:I239" si="64">D220+F220</f>
        <v>1800</v>
      </c>
      <c r="I220" s="56">
        <f t="shared" si="64"/>
        <v>0</v>
      </c>
      <c r="J220" s="665" t="s">
        <v>661</v>
      </c>
      <c r="K220" s="1220"/>
    </row>
    <row r="221" spans="1:11" ht="27" customHeight="1" x14ac:dyDescent="0.2">
      <c r="A221" s="1231"/>
      <c r="B221" s="1242"/>
      <c r="C221" s="711">
        <v>1210</v>
      </c>
      <c r="D221" s="614">
        <v>101</v>
      </c>
      <c r="E221" s="56"/>
      <c r="F221" s="56">
        <v>-10</v>
      </c>
      <c r="G221" s="56"/>
      <c r="H221" s="56">
        <f t="shared" si="64"/>
        <v>91</v>
      </c>
      <c r="I221" s="56">
        <f t="shared" si="64"/>
        <v>0</v>
      </c>
      <c r="J221" s="614" t="s">
        <v>662</v>
      </c>
      <c r="K221" s="1220"/>
    </row>
    <row r="222" spans="1:11" ht="36" x14ac:dyDescent="0.2">
      <c r="A222" s="1231"/>
      <c r="B222" s="1242"/>
      <c r="C222" s="711">
        <v>2262</v>
      </c>
      <c r="D222" s="614">
        <v>0</v>
      </c>
      <c r="E222" s="56"/>
      <c r="F222" s="56">
        <v>700</v>
      </c>
      <c r="G222" s="56"/>
      <c r="H222" s="56">
        <f t="shared" si="64"/>
        <v>700</v>
      </c>
      <c r="I222" s="56">
        <f t="shared" si="64"/>
        <v>0</v>
      </c>
      <c r="J222" s="665" t="s">
        <v>663</v>
      </c>
      <c r="K222" s="1220"/>
    </row>
    <row r="223" spans="1:11" ht="39" customHeight="1" x14ac:dyDescent="0.2">
      <c r="A223" s="1231"/>
      <c r="B223" s="1242"/>
      <c r="C223" s="711">
        <v>2275</v>
      </c>
      <c r="D223" s="614">
        <v>888</v>
      </c>
      <c r="E223" s="56"/>
      <c r="F223" s="56">
        <v>-388</v>
      </c>
      <c r="G223" s="56"/>
      <c r="H223" s="56">
        <f t="shared" si="64"/>
        <v>500</v>
      </c>
      <c r="I223" s="56">
        <f t="shared" si="64"/>
        <v>0</v>
      </c>
      <c r="J223" s="665" t="s">
        <v>664</v>
      </c>
      <c r="K223" s="1220"/>
    </row>
    <row r="224" spans="1:11" ht="36" x14ac:dyDescent="0.2">
      <c r="A224" s="1231"/>
      <c r="B224" s="1242"/>
      <c r="C224" s="711">
        <v>2314</v>
      </c>
      <c r="D224" s="614">
        <v>1387</v>
      </c>
      <c r="E224" s="56"/>
      <c r="F224" s="56">
        <v>-102</v>
      </c>
      <c r="G224" s="56"/>
      <c r="H224" s="56">
        <f t="shared" si="64"/>
        <v>1285</v>
      </c>
      <c r="I224" s="56">
        <f t="shared" si="64"/>
        <v>0</v>
      </c>
      <c r="J224" s="665" t="s">
        <v>665</v>
      </c>
      <c r="K224" s="1220"/>
    </row>
    <row r="225" spans="1:11" ht="12.75" customHeight="1" x14ac:dyDescent="0.2">
      <c r="A225" s="1232"/>
      <c r="B225" s="1243"/>
      <c r="C225" s="715">
        <v>2363</v>
      </c>
      <c r="D225" s="614">
        <v>250</v>
      </c>
      <c r="E225" s="56"/>
      <c r="F225" s="56"/>
      <c r="G225" s="56"/>
      <c r="H225" s="56">
        <f t="shared" si="64"/>
        <v>250</v>
      </c>
      <c r="I225" s="56">
        <f t="shared" si="64"/>
        <v>0</v>
      </c>
      <c r="J225" s="665"/>
      <c r="K225" s="1220"/>
    </row>
    <row r="226" spans="1:11" ht="16.5" customHeight="1" x14ac:dyDescent="0.2">
      <c r="A226" s="1230" t="s">
        <v>666</v>
      </c>
      <c r="B226" s="1233" t="s">
        <v>667</v>
      </c>
      <c r="C226" s="710"/>
      <c r="D226" s="615">
        <f>SUM(D227:D230)</f>
        <v>15855</v>
      </c>
      <c r="E226" s="615">
        <f t="shared" ref="E226:I226" si="65">SUM(E227:E230)</f>
        <v>0</v>
      </c>
      <c r="F226" s="615">
        <f t="shared" si="65"/>
        <v>0</v>
      </c>
      <c r="G226" s="615">
        <f t="shared" si="65"/>
        <v>0</v>
      </c>
      <c r="H226" s="615">
        <f t="shared" si="65"/>
        <v>15855</v>
      </c>
      <c r="I226" s="615">
        <f t="shared" si="65"/>
        <v>0</v>
      </c>
      <c r="J226" s="665"/>
      <c r="K226" s="1220" t="s">
        <v>668</v>
      </c>
    </row>
    <row r="227" spans="1:11" ht="13.5" customHeight="1" x14ac:dyDescent="0.2">
      <c r="A227" s="1231"/>
      <c r="B227" s="1234"/>
      <c r="C227" s="711">
        <v>2121</v>
      </c>
      <c r="D227" s="614">
        <v>1570</v>
      </c>
      <c r="E227" s="56"/>
      <c r="F227" s="56"/>
      <c r="G227" s="56"/>
      <c r="H227" s="56">
        <f t="shared" si="64"/>
        <v>1570</v>
      </c>
      <c r="I227" s="56">
        <f t="shared" si="64"/>
        <v>0</v>
      </c>
      <c r="J227" s="665"/>
      <c r="K227" s="1220"/>
    </row>
    <row r="228" spans="1:11" ht="60" x14ac:dyDescent="0.2">
      <c r="A228" s="1231"/>
      <c r="B228" s="1234"/>
      <c r="C228" s="711">
        <v>2262</v>
      </c>
      <c r="D228" s="614">
        <v>6357</v>
      </c>
      <c r="E228" s="56"/>
      <c r="F228" s="56">
        <v>528</v>
      </c>
      <c r="G228" s="56"/>
      <c r="H228" s="56">
        <f t="shared" si="64"/>
        <v>6885</v>
      </c>
      <c r="I228" s="56">
        <f t="shared" si="64"/>
        <v>0</v>
      </c>
      <c r="J228" s="696" t="s">
        <v>669</v>
      </c>
      <c r="K228" s="1220"/>
    </row>
    <row r="229" spans="1:11" ht="24" x14ac:dyDescent="0.2">
      <c r="A229" s="1231"/>
      <c r="B229" s="1234"/>
      <c r="C229" s="711">
        <v>2275</v>
      </c>
      <c r="D229" s="614">
        <v>2938</v>
      </c>
      <c r="E229" s="614"/>
      <c r="F229" s="614">
        <v>-238</v>
      </c>
      <c r="G229" s="614"/>
      <c r="H229" s="56">
        <f t="shared" si="64"/>
        <v>2700</v>
      </c>
      <c r="I229" s="56">
        <f t="shared" si="64"/>
        <v>0</v>
      </c>
      <c r="J229" s="665" t="s">
        <v>670</v>
      </c>
      <c r="K229" s="1220"/>
    </row>
    <row r="230" spans="1:11" ht="25.5" customHeight="1" x14ac:dyDescent="0.2">
      <c r="A230" s="1232"/>
      <c r="B230" s="1235"/>
      <c r="C230" s="711">
        <v>2279</v>
      </c>
      <c r="D230" s="614">
        <v>4990</v>
      </c>
      <c r="E230" s="616"/>
      <c r="F230" s="720">
        <v>-290</v>
      </c>
      <c r="G230" s="616"/>
      <c r="H230" s="56">
        <f t="shared" si="64"/>
        <v>4700</v>
      </c>
      <c r="I230" s="56">
        <f t="shared" si="64"/>
        <v>0</v>
      </c>
      <c r="J230" s="665" t="s">
        <v>671</v>
      </c>
      <c r="K230" s="1220"/>
    </row>
    <row r="231" spans="1:11" ht="16.5" customHeight="1" x14ac:dyDescent="0.2">
      <c r="A231" s="1224" t="s">
        <v>672</v>
      </c>
      <c r="B231" s="1236" t="s">
        <v>673</v>
      </c>
      <c r="C231" s="716"/>
      <c r="D231" s="718">
        <f>SUM(D232)</f>
        <v>36013</v>
      </c>
      <c r="E231" s="718">
        <f t="shared" ref="E231:I231" si="66">SUM(E232)</f>
        <v>0</v>
      </c>
      <c r="F231" s="718">
        <f t="shared" si="66"/>
        <v>0</v>
      </c>
      <c r="G231" s="718">
        <f t="shared" si="66"/>
        <v>0</v>
      </c>
      <c r="H231" s="718">
        <f t="shared" si="66"/>
        <v>36013</v>
      </c>
      <c r="I231" s="718">
        <f t="shared" si="66"/>
        <v>0</v>
      </c>
      <c r="J231" s="656"/>
      <c r="K231" s="1180" t="s">
        <v>674</v>
      </c>
    </row>
    <row r="232" spans="1:11" ht="36.75" customHeight="1" x14ac:dyDescent="0.2">
      <c r="A232" s="1226"/>
      <c r="B232" s="1237"/>
      <c r="C232" s="701">
        <v>2361</v>
      </c>
      <c r="D232" s="658">
        <v>36013</v>
      </c>
      <c r="E232" s="717"/>
      <c r="F232" s="717"/>
      <c r="G232" s="717"/>
      <c r="H232" s="717">
        <f t="shared" si="64"/>
        <v>36013</v>
      </c>
      <c r="I232" s="717">
        <f t="shared" si="64"/>
        <v>0</v>
      </c>
      <c r="J232" s="656"/>
      <c r="K232" s="1180"/>
    </row>
    <row r="233" spans="1:11" x14ac:dyDescent="0.2">
      <c r="A233" s="663" t="s">
        <v>675</v>
      </c>
      <c r="B233" s="664" t="s">
        <v>676</v>
      </c>
      <c r="C233" s="703"/>
      <c r="D233" s="718">
        <f>SUM(D234,D235,D236,D237,D240)</f>
        <v>59500</v>
      </c>
      <c r="E233" s="718">
        <f t="shared" ref="E233:I233" si="67">SUM(E234,E235,E236,E237,E240)</f>
        <v>2950</v>
      </c>
      <c r="F233" s="718">
        <f t="shared" si="67"/>
        <v>0</v>
      </c>
      <c r="G233" s="718">
        <f t="shared" si="67"/>
        <v>0</v>
      </c>
      <c r="H233" s="718">
        <f t="shared" si="67"/>
        <v>59500</v>
      </c>
      <c r="I233" s="718">
        <f t="shared" si="67"/>
        <v>2950</v>
      </c>
      <c r="J233" s="657"/>
      <c r="K233" s="657"/>
    </row>
    <row r="234" spans="1:11" ht="24" customHeight="1" x14ac:dyDescent="0.2">
      <c r="A234" s="670" t="s">
        <v>677</v>
      </c>
      <c r="B234" s="671" t="s">
        <v>678</v>
      </c>
      <c r="C234" s="697">
        <v>2314</v>
      </c>
      <c r="D234" s="718">
        <v>5650</v>
      </c>
      <c r="E234" s="721">
        <v>2200</v>
      </c>
      <c r="F234" s="721"/>
      <c r="G234" s="721"/>
      <c r="H234" s="721">
        <f t="shared" si="64"/>
        <v>5650</v>
      </c>
      <c r="I234" s="721">
        <f t="shared" si="64"/>
        <v>2200</v>
      </c>
      <c r="J234" s="656"/>
      <c r="K234" s="660" t="s">
        <v>679</v>
      </c>
    </row>
    <row r="235" spans="1:11" x14ac:dyDescent="0.2">
      <c r="A235" s="670" t="s">
        <v>680</v>
      </c>
      <c r="B235" s="671" t="s">
        <v>681</v>
      </c>
      <c r="C235" s="697">
        <v>2279</v>
      </c>
      <c r="D235" s="718">
        <v>3750</v>
      </c>
      <c r="E235" s="721">
        <v>750</v>
      </c>
      <c r="F235" s="721"/>
      <c r="G235" s="721"/>
      <c r="H235" s="721">
        <f t="shared" si="64"/>
        <v>3750</v>
      </c>
      <c r="I235" s="721">
        <f t="shared" si="64"/>
        <v>750</v>
      </c>
      <c r="J235" s="658"/>
      <c r="K235" s="692" t="s">
        <v>682</v>
      </c>
    </row>
    <row r="236" spans="1:11" x14ac:dyDescent="0.2">
      <c r="A236" s="670" t="s">
        <v>683</v>
      </c>
      <c r="B236" s="671" t="s">
        <v>684</v>
      </c>
      <c r="C236" s="697">
        <v>2248</v>
      </c>
      <c r="D236" s="718">
        <v>600</v>
      </c>
      <c r="E236" s="721">
        <v>0</v>
      </c>
      <c r="F236" s="721"/>
      <c r="G236" s="721"/>
      <c r="H236" s="721">
        <f t="shared" si="64"/>
        <v>600</v>
      </c>
      <c r="I236" s="721">
        <f t="shared" si="64"/>
        <v>0</v>
      </c>
      <c r="J236" s="660"/>
      <c r="K236" s="692" t="s">
        <v>682</v>
      </c>
    </row>
    <row r="237" spans="1:11" ht="17.25" customHeight="1" x14ac:dyDescent="0.2">
      <c r="A237" s="1224" t="s">
        <v>685</v>
      </c>
      <c r="B237" s="1227" t="s">
        <v>686</v>
      </c>
      <c r="C237" s="702"/>
      <c r="D237" s="718">
        <f>SUM(D238:D239)</f>
        <v>700</v>
      </c>
      <c r="E237" s="718">
        <f t="shared" ref="E237:I237" si="68">SUM(E238:E239)</f>
        <v>0</v>
      </c>
      <c r="F237" s="718">
        <f t="shared" si="68"/>
        <v>0</v>
      </c>
      <c r="G237" s="718">
        <f t="shared" si="68"/>
        <v>0</v>
      </c>
      <c r="H237" s="718">
        <f t="shared" si="68"/>
        <v>700</v>
      </c>
      <c r="I237" s="718">
        <f t="shared" si="68"/>
        <v>0</v>
      </c>
      <c r="J237" s="656"/>
      <c r="K237" s="1184" t="s">
        <v>682</v>
      </c>
    </row>
    <row r="238" spans="1:11" ht="12.75" customHeight="1" x14ac:dyDescent="0.2">
      <c r="A238" s="1225"/>
      <c r="B238" s="1228"/>
      <c r="C238" s="697">
        <v>2223</v>
      </c>
      <c r="D238" s="658">
        <v>200</v>
      </c>
      <c r="E238" s="717"/>
      <c r="F238" s="717"/>
      <c r="G238" s="717"/>
      <c r="H238" s="717">
        <f t="shared" si="64"/>
        <v>200</v>
      </c>
      <c r="I238" s="717">
        <f t="shared" si="64"/>
        <v>0</v>
      </c>
      <c r="J238" s="655"/>
      <c r="K238" s="1184"/>
    </row>
    <row r="239" spans="1:11" ht="12.75" customHeight="1" x14ac:dyDescent="0.2">
      <c r="A239" s="1226"/>
      <c r="B239" s="1229"/>
      <c r="C239" s="697">
        <v>2279</v>
      </c>
      <c r="D239" s="658">
        <v>500</v>
      </c>
      <c r="E239" s="717"/>
      <c r="F239" s="717"/>
      <c r="G239" s="717"/>
      <c r="H239" s="717">
        <f t="shared" si="64"/>
        <v>500</v>
      </c>
      <c r="I239" s="717">
        <f t="shared" si="64"/>
        <v>0</v>
      </c>
      <c r="J239" s="655"/>
      <c r="K239" s="1184"/>
    </row>
    <row r="240" spans="1:11" ht="15" customHeight="1" x14ac:dyDescent="0.2">
      <c r="A240" s="1224" t="s">
        <v>687</v>
      </c>
      <c r="B240" s="1227" t="s">
        <v>688</v>
      </c>
      <c r="C240" s="697"/>
      <c r="D240" s="718">
        <f>SUM(D241:D244)</f>
        <v>48800</v>
      </c>
      <c r="E240" s="718">
        <f t="shared" ref="E240:I240" si="69">SUM(E241:E244)</f>
        <v>0</v>
      </c>
      <c r="F240" s="718">
        <f t="shared" si="69"/>
        <v>0</v>
      </c>
      <c r="G240" s="718">
        <f t="shared" si="69"/>
        <v>0</v>
      </c>
      <c r="H240" s="718">
        <f t="shared" si="69"/>
        <v>48800</v>
      </c>
      <c r="I240" s="718">
        <f t="shared" si="69"/>
        <v>0</v>
      </c>
      <c r="J240" s="655"/>
      <c r="K240" s="1184" t="s">
        <v>689</v>
      </c>
    </row>
    <row r="241" spans="1:13" ht="12.75" customHeight="1" x14ac:dyDescent="0.2">
      <c r="A241" s="1225"/>
      <c r="B241" s="1228"/>
      <c r="C241" s="697">
        <v>2232</v>
      </c>
      <c r="D241" s="658">
        <v>100</v>
      </c>
      <c r="E241" s="717"/>
      <c r="F241" s="717"/>
      <c r="G241" s="717"/>
      <c r="H241" s="717">
        <f t="shared" ref="H241:I244" si="70">D241+F241</f>
        <v>100</v>
      </c>
      <c r="I241" s="717">
        <f t="shared" si="70"/>
        <v>0</v>
      </c>
      <c r="J241" s="655"/>
      <c r="K241" s="1184"/>
    </row>
    <row r="242" spans="1:13" ht="12.75" customHeight="1" x14ac:dyDescent="0.2">
      <c r="A242" s="1225"/>
      <c r="B242" s="1228"/>
      <c r="C242" s="697">
        <v>2239</v>
      </c>
      <c r="D242" s="658">
        <v>37500</v>
      </c>
      <c r="E242" s="717"/>
      <c r="F242" s="717"/>
      <c r="G242" s="717"/>
      <c r="H242" s="717">
        <f t="shared" si="70"/>
        <v>37500</v>
      </c>
      <c r="I242" s="717">
        <f t="shared" si="70"/>
        <v>0</v>
      </c>
      <c r="J242" s="655"/>
      <c r="K242" s="1184"/>
    </row>
    <row r="243" spans="1:13" ht="12.75" customHeight="1" x14ac:dyDescent="0.2">
      <c r="A243" s="1225"/>
      <c r="B243" s="1228"/>
      <c r="C243" s="697">
        <v>2279</v>
      </c>
      <c r="D243" s="658">
        <v>5400</v>
      </c>
      <c r="E243" s="717"/>
      <c r="F243" s="717"/>
      <c r="G243" s="717"/>
      <c r="H243" s="717">
        <f t="shared" si="70"/>
        <v>5400</v>
      </c>
      <c r="I243" s="717">
        <f t="shared" si="70"/>
        <v>0</v>
      </c>
      <c r="J243" s="655"/>
      <c r="K243" s="1184"/>
    </row>
    <row r="244" spans="1:13" ht="12.75" customHeight="1" x14ac:dyDescent="0.2">
      <c r="A244" s="1226"/>
      <c r="B244" s="1229"/>
      <c r="C244" s="697">
        <v>2314</v>
      </c>
      <c r="D244" s="658">
        <v>5800</v>
      </c>
      <c r="E244" s="717"/>
      <c r="F244" s="717"/>
      <c r="G244" s="717"/>
      <c r="H244" s="717">
        <f t="shared" si="70"/>
        <v>5800</v>
      </c>
      <c r="I244" s="717">
        <f t="shared" si="70"/>
        <v>0</v>
      </c>
      <c r="J244" s="655"/>
      <c r="K244" s="1184"/>
    </row>
    <row r="246" spans="1:13" s="645" customFormat="1" x14ac:dyDescent="0.2">
      <c r="A246" s="624" t="s">
        <v>465</v>
      </c>
      <c r="B246" s="672"/>
      <c r="C246" s="672"/>
      <c r="D246" s="672"/>
      <c r="E246" s="673"/>
      <c r="F246" s="672"/>
      <c r="G246" s="673"/>
      <c r="H246" s="672"/>
      <c r="I246" s="672"/>
      <c r="J246" s="672"/>
      <c r="M246" s="674"/>
    </row>
    <row r="247" spans="1:13" s="645" customFormat="1" x14ac:dyDescent="0.2">
      <c r="A247" s="624" t="s">
        <v>466</v>
      </c>
      <c r="B247" s="672"/>
      <c r="C247" s="672"/>
      <c r="D247" s="672"/>
      <c r="E247" s="673"/>
      <c r="F247" s="672"/>
      <c r="G247" s="673"/>
      <c r="H247" s="672"/>
      <c r="I247" s="672"/>
      <c r="J247" s="672"/>
      <c r="M247" s="674"/>
    </row>
    <row r="248" spans="1:13" s="645" customFormat="1" x14ac:dyDescent="0.2">
      <c r="A248" s="1222" t="s">
        <v>690</v>
      </c>
      <c r="B248" s="1222"/>
      <c r="C248" s="1222"/>
      <c r="D248" s="1222"/>
      <c r="E248" s="1222"/>
      <c r="F248" s="1222"/>
      <c r="G248" s="1222"/>
      <c r="H248" s="1222"/>
      <c r="I248" s="1222"/>
      <c r="J248" s="1222"/>
      <c r="K248" s="1222"/>
      <c r="L248" s="1222"/>
      <c r="M248" s="674"/>
    </row>
    <row r="249" spans="1:13" s="645" customFormat="1" x14ac:dyDescent="0.2">
      <c r="A249" s="625" t="s">
        <v>691</v>
      </c>
      <c r="B249" s="625"/>
      <c r="C249" s="625"/>
      <c r="D249" s="625"/>
      <c r="E249" s="625"/>
      <c r="F249" s="675"/>
      <c r="G249" s="675"/>
      <c r="H249" s="675"/>
      <c r="I249" s="675"/>
      <c r="J249" s="676"/>
      <c r="K249" s="675"/>
      <c r="L249" s="675"/>
      <c r="M249" s="674"/>
    </row>
    <row r="250" spans="1:13" s="645" customFormat="1" ht="12" customHeight="1" x14ac:dyDescent="0.2">
      <c r="A250" s="1223" t="s">
        <v>692</v>
      </c>
      <c r="B250" s="1223"/>
      <c r="C250" s="1223"/>
      <c r="D250" s="1223"/>
      <c r="E250" s="1223"/>
      <c r="F250" s="1223"/>
      <c r="G250" s="1223"/>
      <c r="H250" s="1223"/>
      <c r="I250" s="1223"/>
      <c r="J250" s="1223"/>
      <c r="K250" s="1223"/>
      <c r="L250" s="1223"/>
      <c r="M250" s="674"/>
    </row>
    <row r="251" spans="1:13" s="645" customFormat="1" ht="12" customHeight="1" x14ac:dyDescent="0.2">
      <c r="A251" s="677" t="s">
        <v>693</v>
      </c>
      <c r="B251" s="677"/>
      <c r="C251" s="677"/>
      <c r="D251" s="677"/>
      <c r="E251" s="678"/>
      <c r="F251" s="678"/>
      <c r="G251" s="678"/>
      <c r="H251" s="678"/>
      <c r="I251" s="678"/>
      <c r="J251" s="678"/>
      <c r="K251" s="678"/>
      <c r="L251" s="678"/>
      <c r="M251" s="674"/>
    </row>
    <row r="252" spans="1:13" s="645" customFormat="1" ht="12" customHeight="1" x14ac:dyDescent="0.2">
      <c r="A252" s="677" t="s">
        <v>694</v>
      </c>
      <c r="B252" s="677"/>
      <c r="C252" s="677"/>
      <c r="D252" s="677"/>
      <c r="E252" s="678"/>
      <c r="F252" s="678"/>
      <c r="G252" s="678"/>
      <c r="H252" s="678"/>
      <c r="I252" s="678"/>
      <c r="J252" s="678"/>
      <c r="K252" s="678"/>
      <c r="L252" s="678"/>
      <c r="M252" s="674"/>
    </row>
    <row r="253" spans="1:13" s="679" customFormat="1" ht="12" customHeight="1" x14ac:dyDescent="0.2">
      <c r="A253" s="1223" t="s">
        <v>695</v>
      </c>
      <c r="B253" s="1223"/>
      <c r="C253" s="1223"/>
      <c r="D253" s="1223"/>
      <c r="E253" s="1223"/>
      <c r="F253" s="1223"/>
      <c r="G253" s="1223"/>
      <c r="H253" s="1223"/>
      <c r="I253" s="1223"/>
      <c r="J253" s="1223"/>
      <c r="K253" s="1223"/>
      <c r="L253" s="1223"/>
      <c r="M253" s="1223"/>
    </row>
    <row r="254" spans="1:13" s="680" customFormat="1" ht="12" customHeight="1" x14ac:dyDescent="0.2">
      <c r="A254" s="1223" t="s">
        <v>692</v>
      </c>
      <c r="B254" s="1223"/>
      <c r="C254" s="1223"/>
      <c r="D254" s="1223"/>
      <c r="E254" s="1223"/>
      <c r="F254" s="1223"/>
      <c r="G254" s="1223"/>
      <c r="H254" s="1223"/>
      <c r="I254" s="1223"/>
      <c r="J254" s="1223"/>
      <c r="K254" s="1223"/>
      <c r="L254" s="1223"/>
      <c r="M254" s="678"/>
    </row>
    <row r="255" spans="1:13" s="680" customFormat="1" ht="12" customHeight="1" x14ac:dyDescent="0.2">
      <c r="A255" s="677" t="s">
        <v>696</v>
      </c>
      <c r="B255" s="678"/>
      <c r="C255" s="678"/>
      <c r="D255" s="678"/>
      <c r="E255" s="678"/>
      <c r="F255" s="678"/>
      <c r="G255" s="678"/>
      <c r="H255" s="678"/>
      <c r="I255" s="678"/>
      <c r="J255" s="678"/>
      <c r="K255" s="678"/>
      <c r="L255" s="678"/>
      <c r="M255" s="678"/>
    </row>
    <row r="256" spans="1:13" s="1223" customFormat="1" ht="12" customHeight="1" x14ac:dyDescent="0.25">
      <c r="A256" s="1223" t="s">
        <v>697</v>
      </c>
    </row>
    <row r="257" spans="1:13" s="680" customFormat="1" ht="12" customHeight="1" x14ac:dyDescent="0.2">
      <c r="A257" s="681" t="s">
        <v>698</v>
      </c>
      <c r="B257" s="678"/>
      <c r="C257" s="678"/>
      <c r="D257" s="678"/>
      <c r="E257" s="678"/>
      <c r="F257" s="678"/>
      <c r="G257" s="678"/>
      <c r="H257" s="678"/>
      <c r="I257" s="678"/>
      <c r="J257" s="678"/>
      <c r="K257" s="678"/>
      <c r="L257" s="678"/>
      <c r="M257" s="678"/>
    </row>
    <row r="258" spans="1:13" s="680" customFormat="1" ht="12" customHeight="1" x14ac:dyDescent="0.2">
      <c r="A258" s="1223" t="s">
        <v>699</v>
      </c>
      <c r="B258" s="1223"/>
      <c r="C258" s="1223"/>
      <c r="D258" s="1223"/>
      <c r="E258" s="1223"/>
      <c r="F258" s="1223"/>
      <c r="G258" s="1223"/>
      <c r="H258" s="1223"/>
      <c r="I258" s="1223"/>
      <c r="J258" s="1223"/>
      <c r="K258" s="1223"/>
      <c r="L258" s="1223"/>
      <c r="M258" s="678"/>
    </row>
    <row r="259" spans="1:13" s="680" customFormat="1" ht="12" customHeight="1" x14ac:dyDescent="0.2">
      <c r="A259" s="682" t="s">
        <v>700</v>
      </c>
      <c r="B259" s="682"/>
      <c r="C259" s="682"/>
      <c r="D259" s="682"/>
      <c r="E259" s="682"/>
      <c r="F259" s="682"/>
      <c r="G259" s="677"/>
      <c r="H259" s="678"/>
      <c r="I259" s="678"/>
      <c r="J259" s="678"/>
      <c r="K259" s="678"/>
      <c r="L259" s="678"/>
      <c r="M259" s="678"/>
    </row>
    <row r="260" spans="1:13" s="680" customFormat="1" ht="12" customHeight="1" x14ac:dyDescent="0.2">
      <c r="A260" s="677" t="s">
        <v>701</v>
      </c>
      <c r="B260" s="677"/>
      <c r="C260" s="677"/>
      <c r="D260" s="677"/>
      <c r="E260" s="677"/>
      <c r="F260" s="677"/>
      <c r="G260" s="677"/>
      <c r="H260" s="678"/>
      <c r="I260" s="678"/>
      <c r="J260" s="678"/>
      <c r="K260" s="678"/>
      <c r="L260" s="678"/>
      <c r="M260" s="678"/>
    </row>
    <row r="261" spans="1:13" s="680" customFormat="1" ht="12" customHeight="1" x14ac:dyDescent="0.2">
      <c r="A261" s="677" t="s">
        <v>702</v>
      </c>
      <c r="B261" s="677"/>
      <c r="C261" s="677"/>
      <c r="D261" s="677"/>
      <c r="E261" s="677"/>
      <c r="F261" s="677"/>
      <c r="G261" s="677"/>
      <c r="H261" s="678"/>
      <c r="I261" s="678"/>
      <c r="J261" s="678"/>
      <c r="K261" s="678"/>
      <c r="L261" s="678"/>
      <c r="M261" s="678"/>
    </row>
    <row r="262" spans="1:13" s="680" customFormat="1" ht="12" customHeight="1" x14ac:dyDescent="0.2">
      <c r="A262" s="677" t="s">
        <v>703</v>
      </c>
      <c r="B262" s="677"/>
      <c r="C262" s="677"/>
      <c r="D262" s="677"/>
      <c r="E262" s="677"/>
      <c r="F262" s="677"/>
      <c r="G262" s="678"/>
      <c r="H262" s="678"/>
      <c r="I262" s="678"/>
      <c r="J262" s="678"/>
      <c r="K262" s="678"/>
      <c r="L262" s="678"/>
      <c r="M262" s="678"/>
    </row>
    <row r="263" spans="1:13" s="680" customFormat="1" ht="12" customHeight="1" x14ac:dyDescent="0.2">
      <c r="A263" s="677" t="s">
        <v>704</v>
      </c>
      <c r="B263" s="677"/>
      <c r="C263" s="677"/>
      <c r="D263" s="677"/>
      <c r="E263" s="677"/>
      <c r="F263" s="677"/>
      <c r="G263" s="677"/>
      <c r="H263" s="677"/>
      <c r="I263" s="678"/>
      <c r="J263" s="678"/>
      <c r="K263" s="678"/>
      <c r="L263" s="678"/>
      <c r="M263" s="678"/>
    </row>
    <row r="264" spans="1:13" s="680" customFormat="1" ht="12" customHeight="1" x14ac:dyDescent="0.2">
      <c r="A264" s="677" t="s">
        <v>705</v>
      </c>
      <c r="B264" s="677"/>
      <c r="C264" s="677"/>
      <c r="D264" s="677"/>
      <c r="E264" s="677"/>
      <c r="F264" s="677"/>
      <c r="G264" s="677"/>
      <c r="H264" s="677"/>
      <c r="I264" s="677"/>
      <c r="J264" s="677"/>
      <c r="K264" s="677"/>
      <c r="L264" s="677"/>
      <c r="M264" s="678"/>
    </row>
    <row r="265" spans="1:13" s="680" customFormat="1" ht="12" customHeight="1" x14ac:dyDescent="0.2">
      <c r="A265" s="677" t="s">
        <v>904</v>
      </c>
      <c r="B265" s="677"/>
      <c r="C265" s="677"/>
      <c r="D265" s="677"/>
      <c r="E265" s="677"/>
      <c r="F265" s="677"/>
      <c r="G265" s="677"/>
      <c r="H265" s="677"/>
      <c r="I265" s="677"/>
      <c r="J265" s="677"/>
      <c r="K265" s="677"/>
      <c r="L265" s="677"/>
      <c r="M265" s="678"/>
    </row>
    <row r="266" spans="1:13" s="680" customFormat="1" ht="12" customHeight="1" x14ac:dyDescent="0.2">
      <c r="A266" s="677"/>
      <c r="B266" s="677" t="s">
        <v>903</v>
      </c>
      <c r="C266" s="677"/>
      <c r="D266" s="677"/>
      <c r="E266" s="677"/>
      <c r="F266" s="677"/>
      <c r="G266" s="677"/>
      <c r="H266" s="677"/>
      <c r="I266" s="677"/>
      <c r="J266" s="677"/>
      <c r="K266" s="677"/>
      <c r="L266" s="677"/>
      <c r="M266" s="678"/>
    </row>
    <row r="267" spans="1:13" s="680" customFormat="1" ht="12" customHeight="1" x14ac:dyDescent="0.2">
      <c r="A267" s="677" t="s">
        <v>706</v>
      </c>
      <c r="B267" s="677"/>
      <c r="C267" s="677"/>
      <c r="D267" s="677"/>
      <c r="E267" s="677"/>
      <c r="F267" s="677"/>
      <c r="G267" s="678"/>
      <c r="H267" s="678"/>
      <c r="I267" s="678"/>
      <c r="J267" s="678"/>
      <c r="K267" s="678"/>
      <c r="L267" s="678"/>
      <c r="M267" s="678"/>
    </row>
    <row r="268" spans="1:13" s="680" customFormat="1" ht="12" customHeight="1" x14ac:dyDescent="0.2">
      <c r="A268" s="677" t="s">
        <v>707</v>
      </c>
      <c r="B268" s="677"/>
      <c r="C268" s="677"/>
      <c r="D268" s="677"/>
      <c r="E268" s="677"/>
      <c r="F268" s="677"/>
      <c r="G268" s="678"/>
      <c r="H268" s="678"/>
      <c r="I268" s="678"/>
      <c r="J268" s="678"/>
      <c r="K268" s="678"/>
      <c r="L268" s="678"/>
      <c r="M268" s="678"/>
    </row>
    <row r="269" spans="1:13" s="680" customFormat="1" ht="12" customHeight="1" x14ac:dyDescent="0.2">
      <c r="A269" s="677" t="s">
        <v>708</v>
      </c>
      <c r="B269" s="677"/>
      <c r="C269" s="677"/>
      <c r="D269" s="677"/>
      <c r="E269" s="677"/>
      <c r="F269" s="677"/>
      <c r="G269" s="678"/>
      <c r="H269" s="678"/>
      <c r="I269" s="678"/>
      <c r="J269" s="678"/>
      <c r="K269" s="678"/>
      <c r="L269" s="678"/>
      <c r="M269" s="678"/>
    </row>
    <row r="270" spans="1:13" s="680" customFormat="1" ht="12" customHeight="1" x14ac:dyDescent="0.2">
      <c r="A270" s="677" t="s">
        <v>906</v>
      </c>
      <c r="B270" s="677"/>
      <c r="C270" s="677"/>
      <c r="D270" s="677"/>
      <c r="E270" s="677"/>
      <c r="F270" s="677"/>
      <c r="G270" s="677"/>
      <c r="H270" s="678"/>
      <c r="I270" s="678"/>
      <c r="J270" s="678"/>
      <c r="K270" s="678"/>
      <c r="L270" s="678"/>
      <c r="M270" s="678"/>
    </row>
    <row r="271" spans="1:13" s="680" customFormat="1" ht="12" customHeight="1" x14ac:dyDescent="0.2">
      <c r="B271" s="677" t="s">
        <v>905</v>
      </c>
      <c r="C271" s="677"/>
      <c r="D271" s="677"/>
      <c r="E271" s="677"/>
      <c r="F271" s="677"/>
      <c r="G271" s="677"/>
      <c r="H271" s="678"/>
      <c r="I271" s="678"/>
      <c r="J271" s="678"/>
      <c r="K271" s="678"/>
      <c r="L271" s="678"/>
      <c r="M271" s="678"/>
    </row>
    <row r="272" spans="1:13" s="680" customFormat="1" ht="12" customHeight="1" x14ac:dyDescent="0.2">
      <c r="A272" s="677" t="s">
        <v>709</v>
      </c>
      <c r="B272" s="677"/>
      <c r="C272" s="677"/>
      <c r="D272" s="677"/>
      <c r="E272" s="677"/>
      <c r="F272" s="677"/>
      <c r="G272" s="677"/>
      <c r="H272" s="678"/>
      <c r="I272" s="678"/>
      <c r="J272" s="678"/>
      <c r="K272" s="678"/>
      <c r="L272" s="678"/>
      <c r="M272" s="678"/>
    </row>
    <row r="273" spans="1:13" s="680" customFormat="1" ht="12" customHeight="1" x14ac:dyDescent="0.2">
      <c r="A273" s="677" t="s">
        <v>703</v>
      </c>
      <c r="B273" s="677"/>
      <c r="C273" s="677"/>
      <c r="D273" s="677"/>
      <c r="E273" s="677"/>
      <c r="F273" s="677"/>
      <c r="G273" s="678"/>
      <c r="H273" s="678"/>
      <c r="I273" s="678"/>
      <c r="J273" s="678"/>
      <c r="K273" s="678"/>
      <c r="L273" s="678"/>
      <c r="M273" s="678"/>
    </row>
    <row r="274" spans="1:13" s="680" customFormat="1" ht="12" customHeight="1" x14ac:dyDescent="0.2">
      <c r="A274" s="677" t="s">
        <v>710</v>
      </c>
      <c r="B274" s="677"/>
      <c r="C274" s="677"/>
      <c r="D274" s="677"/>
      <c r="E274" s="677"/>
      <c r="F274" s="677"/>
      <c r="G274" s="678"/>
      <c r="H274" s="678"/>
      <c r="I274" s="678"/>
      <c r="J274" s="678"/>
      <c r="K274" s="678"/>
      <c r="L274" s="678"/>
      <c r="M274" s="678"/>
    </row>
    <row r="275" spans="1:13" s="680" customFormat="1" ht="12" customHeight="1" x14ac:dyDescent="0.2">
      <c r="A275" s="677" t="s">
        <v>711</v>
      </c>
      <c r="B275" s="677"/>
      <c r="C275" s="677"/>
      <c r="D275" s="677"/>
      <c r="E275" s="677"/>
      <c r="F275" s="677"/>
      <c r="G275" s="678"/>
      <c r="H275" s="678"/>
      <c r="I275" s="678"/>
      <c r="J275" s="678"/>
      <c r="K275" s="678"/>
      <c r="L275" s="678"/>
      <c r="M275" s="678"/>
    </row>
    <row r="276" spans="1:13" s="680" customFormat="1" ht="12" customHeight="1" x14ac:dyDescent="0.2">
      <c r="A276" s="677" t="s">
        <v>703</v>
      </c>
      <c r="B276" s="677"/>
      <c r="C276" s="677"/>
      <c r="D276" s="677"/>
      <c r="E276" s="677"/>
      <c r="F276" s="677"/>
      <c r="G276" s="678"/>
      <c r="H276" s="678"/>
      <c r="I276" s="678"/>
      <c r="J276" s="678"/>
      <c r="K276" s="678"/>
      <c r="L276" s="678"/>
      <c r="M276" s="678"/>
    </row>
    <row r="277" spans="1:13" s="680" customFormat="1" ht="12" customHeight="1" x14ac:dyDescent="0.2">
      <c r="A277" s="677" t="s">
        <v>712</v>
      </c>
      <c r="B277" s="677"/>
      <c r="C277" s="677"/>
      <c r="D277" s="677"/>
      <c r="E277" s="677"/>
      <c r="F277" s="677"/>
      <c r="G277" s="678"/>
      <c r="H277" s="678"/>
      <c r="I277" s="678"/>
      <c r="J277" s="678"/>
      <c r="K277" s="678"/>
      <c r="L277" s="678"/>
      <c r="M277" s="678"/>
    </row>
    <row r="278" spans="1:13" s="680" customFormat="1" ht="12" customHeight="1" x14ac:dyDescent="0.2">
      <c r="A278" s="677" t="s">
        <v>713</v>
      </c>
      <c r="B278" s="677"/>
      <c r="C278" s="677"/>
      <c r="D278" s="677"/>
      <c r="E278" s="677"/>
      <c r="F278" s="677"/>
      <c r="G278" s="678"/>
      <c r="H278" s="678"/>
      <c r="I278" s="678"/>
      <c r="J278" s="678"/>
      <c r="K278" s="678"/>
      <c r="L278" s="678"/>
      <c r="M278" s="678"/>
    </row>
    <row r="279" spans="1:13" s="680" customFormat="1" ht="12" customHeight="1" x14ac:dyDescent="0.2">
      <c r="A279" s="677" t="s">
        <v>714</v>
      </c>
      <c r="B279" s="677"/>
      <c r="C279" s="677"/>
      <c r="D279" s="677"/>
      <c r="E279" s="677"/>
      <c r="F279" s="677"/>
      <c r="G279" s="678"/>
      <c r="H279" s="678"/>
      <c r="I279" s="678"/>
      <c r="J279" s="678"/>
      <c r="K279" s="678"/>
      <c r="L279" s="678"/>
      <c r="M279" s="678"/>
    </row>
    <row r="280" spans="1:13" s="680" customFormat="1" ht="12" customHeight="1" x14ac:dyDescent="0.2">
      <c r="A280" s="677" t="s">
        <v>715</v>
      </c>
      <c r="B280" s="677"/>
      <c r="C280" s="677"/>
      <c r="D280" s="677"/>
      <c r="E280" s="677"/>
      <c r="F280" s="677"/>
      <c r="G280" s="678"/>
      <c r="H280" s="678"/>
      <c r="I280" s="678"/>
      <c r="J280" s="678"/>
      <c r="K280" s="678"/>
      <c r="L280" s="678"/>
      <c r="M280" s="678"/>
    </row>
    <row r="281" spans="1:13" s="680" customFormat="1" ht="12" customHeight="1" x14ac:dyDescent="0.2">
      <c r="A281" s="677" t="s">
        <v>716</v>
      </c>
      <c r="B281" s="677"/>
      <c r="C281" s="677"/>
      <c r="D281" s="677"/>
      <c r="E281" s="677"/>
      <c r="F281" s="677"/>
      <c r="G281" s="678"/>
      <c r="H281" s="678"/>
      <c r="I281" s="678"/>
      <c r="J281" s="678"/>
      <c r="K281" s="678"/>
      <c r="L281" s="678"/>
      <c r="M281" s="678"/>
    </row>
    <row r="282" spans="1:13" s="680" customFormat="1" ht="12" customHeight="1" x14ac:dyDescent="0.2">
      <c r="A282" s="677" t="s">
        <v>703</v>
      </c>
      <c r="B282" s="677"/>
      <c r="C282" s="677"/>
      <c r="D282" s="677"/>
      <c r="E282" s="677"/>
      <c r="F282" s="677"/>
      <c r="G282" s="678"/>
      <c r="H282" s="678"/>
      <c r="I282" s="678"/>
      <c r="J282" s="678"/>
      <c r="K282" s="678"/>
      <c r="L282" s="678"/>
      <c r="M282" s="678"/>
    </row>
    <row r="283" spans="1:13" s="680" customFormat="1" ht="12" customHeight="1" x14ac:dyDescent="0.2">
      <c r="A283" s="677" t="s">
        <v>717</v>
      </c>
      <c r="B283" s="677"/>
      <c r="C283" s="677"/>
      <c r="D283" s="677"/>
      <c r="E283" s="677"/>
      <c r="F283" s="677"/>
      <c r="G283" s="678"/>
      <c r="H283" s="678"/>
      <c r="I283" s="678"/>
      <c r="J283" s="678"/>
      <c r="K283" s="678"/>
      <c r="L283" s="678"/>
      <c r="M283" s="678"/>
    </row>
    <row r="284" spans="1:13" s="680" customFormat="1" ht="12" customHeight="1" x14ac:dyDescent="0.2">
      <c r="A284" s="677" t="s">
        <v>718</v>
      </c>
      <c r="B284" s="677"/>
      <c r="C284" s="677"/>
      <c r="D284" s="677"/>
      <c r="E284" s="677"/>
      <c r="F284" s="677"/>
      <c r="G284" s="678"/>
      <c r="H284" s="678"/>
      <c r="I284" s="678"/>
      <c r="J284" s="678"/>
      <c r="K284" s="678"/>
      <c r="L284" s="678"/>
      <c r="M284" s="678"/>
    </row>
    <row r="285" spans="1:13" s="680" customFormat="1" ht="12" customHeight="1" x14ac:dyDescent="0.2">
      <c r="A285" s="677" t="s">
        <v>719</v>
      </c>
      <c r="B285" s="677"/>
      <c r="C285" s="677"/>
      <c r="D285" s="677"/>
      <c r="E285" s="677"/>
      <c r="F285" s="677"/>
      <c r="G285" s="678"/>
      <c r="H285" s="678"/>
      <c r="I285" s="678"/>
      <c r="J285" s="678"/>
      <c r="K285" s="678"/>
      <c r="L285" s="678"/>
      <c r="M285" s="678"/>
    </row>
    <row r="286" spans="1:13" s="680" customFormat="1" ht="12" customHeight="1" x14ac:dyDescent="0.2">
      <c r="A286" s="677" t="s">
        <v>720</v>
      </c>
      <c r="B286" s="677"/>
      <c r="C286" s="677"/>
      <c r="D286" s="677"/>
      <c r="E286" s="677"/>
      <c r="F286" s="677"/>
      <c r="G286" s="678"/>
      <c r="H286" s="678"/>
      <c r="I286" s="678"/>
      <c r="J286" s="678"/>
      <c r="K286" s="678"/>
      <c r="L286" s="678"/>
      <c r="M286" s="678"/>
    </row>
    <row r="287" spans="1:13" s="680" customFormat="1" ht="12" customHeight="1" x14ac:dyDescent="0.2">
      <c r="A287" s="677" t="s">
        <v>721</v>
      </c>
      <c r="B287" s="677"/>
      <c r="C287" s="677"/>
      <c r="D287" s="677"/>
      <c r="E287" s="677"/>
      <c r="F287" s="677"/>
      <c r="G287" s="678"/>
      <c r="H287" s="678"/>
      <c r="I287" s="678"/>
      <c r="J287" s="678"/>
      <c r="K287" s="678"/>
      <c r="L287" s="678"/>
      <c r="M287" s="678"/>
    </row>
    <row r="288" spans="1:13" s="680" customFormat="1" ht="12" customHeight="1" x14ac:dyDescent="0.2">
      <c r="A288" s="677" t="s">
        <v>722</v>
      </c>
      <c r="B288" s="677"/>
      <c r="C288" s="677"/>
      <c r="D288" s="677"/>
      <c r="E288" s="677"/>
      <c r="F288" s="677"/>
      <c r="G288" s="678"/>
      <c r="H288" s="678"/>
      <c r="I288" s="678"/>
      <c r="J288" s="678"/>
      <c r="K288" s="678"/>
      <c r="L288" s="678"/>
      <c r="M288" s="678"/>
    </row>
    <row r="289" spans="1:13" s="680" customFormat="1" ht="12" customHeight="1" x14ac:dyDescent="0.2">
      <c r="A289" s="677" t="s">
        <v>723</v>
      </c>
      <c r="B289" s="677"/>
      <c r="C289" s="677"/>
      <c r="D289" s="677"/>
      <c r="E289" s="677"/>
      <c r="F289" s="677"/>
      <c r="G289" s="678"/>
      <c r="H289" s="678"/>
      <c r="I289" s="678"/>
      <c r="J289" s="678"/>
      <c r="K289" s="678"/>
      <c r="L289" s="678"/>
      <c r="M289" s="678"/>
    </row>
    <row r="290" spans="1:13" s="680" customFormat="1" ht="12" customHeight="1" x14ac:dyDescent="0.2">
      <c r="A290" s="677" t="s">
        <v>908</v>
      </c>
      <c r="B290" s="677"/>
      <c r="C290" s="677"/>
      <c r="D290" s="677"/>
      <c r="E290" s="677"/>
      <c r="F290" s="677"/>
      <c r="G290" s="678"/>
      <c r="H290" s="678"/>
      <c r="I290" s="678"/>
      <c r="J290" s="678"/>
      <c r="K290" s="678"/>
      <c r="L290" s="678"/>
      <c r="M290" s="678"/>
    </row>
    <row r="291" spans="1:13" s="680" customFormat="1" ht="12" customHeight="1" x14ac:dyDescent="0.2">
      <c r="A291" s="677"/>
      <c r="B291" s="677" t="s">
        <v>907</v>
      </c>
      <c r="C291" s="677"/>
      <c r="D291" s="677"/>
      <c r="E291" s="677"/>
      <c r="F291" s="677"/>
      <c r="G291" s="678"/>
      <c r="H291" s="678"/>
      <c r="I291" s="678"/>
      <c r="J291" s="678"/>
      <c r="K291" s="678"/>
      <c r="L291" s="678"/>
      <c r="M291" s="678"/>
    </row>
    <row r="292" spans="1:13" s="680" customFormat="1" ht="12" customHeight="1" x14ac:dyDescent="0.2">
      <c r="A292" s="677" t="s">
        <v>703</v>
      </c>
      <c r="B292" s="677"/>
      <c r="C292" s="677"/>
      <c r="D292" s="677"/>
      <c r="E292" s="677"/>
      <c r="F292" s="677"/>
      <c r="G292" s="678"/>
      <c r="H292" s="678"/>
      <c r="I292" s="678"/>
      <c r="J292" s="678"/>
      <c r="K292" s="678"/>
      <c r="L292" s="678"/>
      <c r="M292" s="678"/>
    </row>
    <row r="293" spans="1:13" s="680" customFormat="1" ht="12" customHeight="1" x14ac:dyDescent="0.2">
      <c r="A293" s="677" t="s">
        <v>724</v>
      </c>
      <c r="B293" s="677"/>
      <c r="C293" s="677"/>
      <c r="D293" s="677"/>
      <c r="E293" s="677"/>
      <c r="F293" s="677"/>
      <c r="G293" s="678"/>
      <c r="H293" s="678"/>
      <c r="I293" s="678"/>
      <c r="J293" s="678"/>
      <c r="K293" s="678"/>
      <c r="L293" s="678"/>
      <c r="M293" s="678"/>
    </row>
    <row r="294" spans="1:13" s="680" customFormat="1" ht="12" customHeight="1" x14ac:dyDescent="0.2">
      <c r="A294" s="677" t="s">
        <v>725</v>
      </c>
      <c r="B294" s="677"/>
      <c r="C294" s="677"/>
      <c r="D294" s="677"/>
      <c r="E294" s="677"/>
      <c r="F294" s="677"/>
      <c r="G294" s="678"/>
      <c r="H294" s="678"/>
      <c r="I294" s="678"/>
      <c r="J294" s="678"/>
      <c r="K294" s="678"/>
      <c r="L294" s="678"/>
      <c r="M294" s="678"/>
    </row>
    <row r="295" spans="1:13" s="680" customFormat="1" ht="12" customHeight="1" x14ac:dyDescent="0.2">
      <c r="A295" s="677" t="s">
        <v>703</v>
      </c>
      <c r="B295" s="677"/>
      <c r="C295" s="677"/>
      <c r="D295" s="677"/>
      <c r="E295" s="677"/>
      <c r="F295" s="677"/>
      <c r="G295" s="678"/>
      <c r="H295" s="678"/>
      <c r="I295" s="678"/>
      <c r="J295" s="678"/>
      <c r="K295" s="678"/>
      <c r="L295" s="678"/>
      <c r="M295" s="678"/>
    </row>
    <row r="296" spans="1:13" s="680" customFormat="1" ht="12" customHeight="1" x14ac:dyDescent="0.2">
      <c r="A296" s="677" t="s">
        <v>726</v>
      </c>
      <c r="B296" s="677"/>
      <c r="C296" s="677"/>
      <c r="D296" s="677"/>
      <c r="E296" s="677"/>
      <c r="F296" s="677"/>
      <c r="G296" s="678"/>
      <c r="H296" s="678"/>
      <c r="I296" s="678"/>
      <c r="J296" s="678"/>
      <c r="K296" s="678"/>
      <c r="L296" s="678"/>
      <c r="M296" s="678"/>
    </row>
    <row r="297" spans="1:13" s="680" customFormat="1" ht="12" customHeight="1" x14ac:dyDescent="0.2">
      <c r="A297" s="682" t="s">
        <v>727</v>
      </c>
      <c r="B297" s="677"/>
      <c r="C297" s="677"/>
      <c r="D297" s="677"/>
      <c r="E297" s="677"/>
      <c r="F297" s="677"/>
      <c r="G297" s="678"/>
      <c r="H297" s="678"/>
      <c r="I297" s="678"/>
      <c r="J297" s="678"/>
      <c r="K297" s="678"/>
      <c r="L297" s="678"/>
      <c r="M297" s="678"/>
    </row>
    <row r="298" spans="1:13" s="680" customFormat="1" ht="12" customHeight="1" x14ac:dyDescent="0.2">
      <c r="A298" s="677" t="s">
        <v>728</v>
      </c>
      <c r="B298" s="677"/>
      <c r="C298" s="677"/>
      <c r="D298" s="677"/>
      <c r="E298" s="677"/>
      <c r="F298" s="677"/>
      <c r="G298" s="678"/>
      <c r="H298" s="678"/>
      <c r="I298" s="678"/>
      <c r="J298" s="678"/>
      <c r="K298" s="678"/>
      <c r="L298" s="678"/>
      <c r="M298" s="678"/>
    </row>
    <row r="299" spans="1:13" s="680" customFormat="1" ht="12" customHeight="1" x14ac:dyDescent="0.2">
      <c r="A299" s="677" t="s">
        <v>729</v>
      </c>
      <c r="B299" s="677"/>
      <c r="C299" s="677"/>
      <c r="D299" s="677"/>
      <c r="E299" s="677"/>
      <c r="F299" s="677"/>
      <c r="G299" s="678"/>
      <c r="H299" s="678"/>
      <c r="I299" s="678"/>
      <c r="J299" s="678"/>
      <c r="K299" s="678"/>
      <c r="L299" s="678"/>
      <c r="M299" s="678"/>
    </row>
    <row r="300" spans="1:13" s="680" customFormat="1" ht="12" customHeight="1" x14ac:dyDescent="0.2">
      <c r="A300" s="677" t="s">
        <v>730</v>
      </c>
      <c r="B300" s="677"/>
      <c r="C300" s="677"/>
      <c r="D300" s="677"/>
      <c r="E300" s="677"/>
      <c r="F300" s="677"/>
      <c r="G300" s="678"/>
      <c r="H300" s="678"/>
      <c r="I300" s="678"/>
      <c r="J300" s="678"/>
      <c r="K300" s="678"/>
      <c r="L300" s="678"/>
      <c r="M300" s="678"/>
    </row>
    <row r="301" spans="1:13" s="680" customFormat="1" ht="12" customHeight="1" x14ac:dyDescent="0.2">
      <c r="A301" s="677" t="s">
        <v>731</v>
      </c>
      <c r="B301" s="677"/>
      <c r="C301" s="677"/>
      <c r="D301" s="677"/>
      <c r="E301" s="677"/>
      <c r="F301" s="677"/>
      <c r="G301" s="678"/>
      <c r="H301" s="678"/>
      <c r="I301" s="678"/>
      <c r="J301" s="678"/>
      <c r="K301" s="678"/>
      <c r="L301" s="678"/>
      <c r="M301" s="678"/>
    </row>
    <row r="302" spans="1:13" s="680" customFormat="1" ht="12" customHeight="1" x14ac:dyDescent="0.2">
      <c r="A302" s="677" t="s">
        <v>910</v>
      </c>
      <c r="B302" s="677"/>
      <c r="C302" s="677"/>
      <c r="D302" s="677"/>
      <c r="E302" s="677"/>
      <c r="F302" s="677"/>
      <c r="G302" s="678"/>
      <c r="H302" s="678"/>
      <c r="I302" s="678"/>
      <c r="J302" s="678"/>
      <c r="K302" s="678"/>
      <c r="L302" s="678"/>
      <c r="M302" s="678"/>
    </row>
    <row r="303" spans="1:13" s="680" customFormat="1" ht="12" customHeight="1" x14ac:dyDescent="0.2">
      <c r="A303" s="677"/>
      <c r="B303" s="677" t="s">
        <v>909</v>
      </c>
      <c r="C303" s="677"/>
      <c r="D303" s="677"/>
      <c r="E303" s="677"/>
      <c r="F303" s="677"/>
      <c r="G303" s="678"/>
      <c r="H303" s="678"/>
      <c r="I303" s="678"/>
      <c r="J303" s="678"/>
      <c r="K303" s="678"/>
      <c r="L303" s="678"/>
      <c r="M303" s="678"/>
    </row>
    <row r="304" spans="1:13" s="680" customFormat="1" ht="12" customHeight="1" x14ac:dyDescent="0.2">
      <c r="A304" s="677" t="s">
        <v>732</v>
      </c>
      <c r="B304" s="677"/>
      <c r="C304" s="677"/>
      <c r="D304" s="677"/>
      <c r="E304" s="677"/>
      <c r="F304" s="677"/>
      <c r="G304" s="678"/>
      <c r="H304" s="678"/>
      <c r="I304" s="678"/>
      <c r="J304" s="678"/>
      <c r="K304" s="678"/>
      <c r="L304" s="678"/>
      <c r="M304" s="678"/>
    </row>
    <row r="305" spans="1:13" s="680" customFormat="1" ht="12" customHeight="1" x14ac:dyDescent="0.2">
      <c r="A305" s="677" t="s">
        <v>912</v>
      </c>
      <c r="B305" s="677"/>
      <c r="C305" s="677"/>
      <c r="D305" s="677"/>
      <c r="E305" s="677"/>
      <c r="F305" s="677"/>
      <c r="G305" s="678"/>
      <c r="H305" s="678"/>
      <c r="I305" s="678"/>
      <c r="J305" s="678"/>
      <c r="K305" s="678"/>
      <c r="L305" s="678"/>
      <c r="M305" s="678"/>
    </row>
    <row r="306" spans="1:13" s="680" customFormat="1" ht="12" customHeight="1" x14ac:dyDescent="0.2">
      <c r="A306" s="677"/>
      <c r="B306" s="677" t="s">
        <v>911</v>
      </c>
      <c r="C306" s="677"/>
      <c r="D306" s="677"/>
      <c r="E306" s="677"/>
      <c r="F306" s="677"/>
      <c r="G306" s="678"/>
      <c r="H306" s="678"/>
      <c r="I306" s="678"/>
      <c r="J306" s="678"/>
      <c r="K306" s="678"/>
      <c r="L306" s="678"/>
      <c r="M306" s="678"/>
    </row>
    <row r="307" spans="1:13" s="680" customFormat="1" ht="12" customHeight="1" x14ac:dyDescent="0.2">
      <c r="A307" s="677" t="s">
        <v>733</v>
      </c>
      <c r="B307" s="677"/>
      <c r="C307" s="677"/>
      <c r="D307" s="677"/>
      <c r="E307" s="677"/>
      <c r="F307" s="677"/>
      <c r="G307" s="678"/>
      <c r="H307" s="678"/>
      <c r="I307" s="678"/>
      <c r="J307" s="678"/>
      <c r="K307" s="678"/>
      <c r="L307" s="678"/>
      <c r="M307" s="678"/>
    </row>
    <row r="308" spans="1:13" s="680" customFormat="1" ht="12" customHeight="1" x14ac:dyDescent="0.2">
      <c r="A308" s="678"/>
      <c r="B308" s="678"/>
      <c r="C308" s="678"/>
      <c r="D308" s="678"/>
      <c r="E308" s="678"/>
      <c r="F308" s="678"/>
      <c r="G308" s="678"/>
      <c r="H308" s="678"/>
      <c r="I308" s="678"/>
      <c r="J308" s="678"/>
      <c r="K308" s="678"/>
      <c r="L308" s="678"/>
      <c r="M308" s="678"/>
    </row>
  </sheetData>
  <sheetProtection algorithmName="SHA-512" hashValue="yu/pU07IME9htoDWmgItNkYL/U14xIrxz4qugqJln6IQDMi4cvcLprDlqLf/XMR5eN0LkhevFx7La61RHxmKcA==" saltValue="i0JWq7Qa7Cgdli2SzAShjQ==" spinCount="100000" sheet="1" objects="1" scenarios="1"/>
  <mergeCells count="161">
    <mergeCell ref="A5:K5"/>
    <mergeCell ref="A7:B7"/>
    <mergeCell ref="A12:B12"/>
    <mergeCell ref="A13:A19"/>
    <mergeCell ref="B13:B19"/>
    <mergeCell ref="K13:K19"/>
    <mergeCell ref="A20:A28"/>
    <mergeCell ref="B20:B28"/>
    <mergeCell ref="K20:K28"/>
    <mergeCell ref="A10:A11"/>
    <mergeCell ref="B10:B11"/>
    <mergeCell ref="C10:C11"/>
    <mergeCell ref="D10:E10"/>
    <mergeCell ref="F10:G10"/>
    <mergeCell ref="H10:I10"/>
    <mergeCell ref="J10:J11"/>
    <mergeCell ref="K10:K11"/>
    <mergeCell ref="A44:A51"/>
    <mergeCell ref="B44:B51"/>
    <mergeCell ref="K44:K51"/>
    <mergeCell ref="A52:A58"/>
    <mergeCell ref="B52:B58"/>
    <mergeCell ref="K52:K58"/>
    <mergeCell ref="A30:A35"/>
    <mergeCell ref="B30:B35"/>
    <mergeCell ref="K30:K35"/>
    <mergeCell ref="A36:A43"/>
    <mergeCell ref="B36:B43"/>
    <mergeCell ref="K36:K43"/>
    <mergeCell ref="A70:A73"/>
    <mergeCell ref="B70:B73"/>
    <mergeCell ref="K70:K73"/>
    <mergeCell ref="A74:A78"/>
    <mergeCell ref="B74:B78"/>
    <mergeCell ref="K74:K78"/>
    <mergeCell ref="A60:A64"/>
    <mergeCell ref="B60:B64"/>
    <mergeCell ref="K60:K64"/>
    <mergeCell ref="A65:A69"/>
    <mergeCell ref="B65:B69"/>
    <mergeCell ref="K65:K69"/>
    <mergeCell ref="A89:A91"/>
    <mergeCell ref="B89:B91"/>
    <mergeCell ref="K89:K91"/>
    <mergeCell ref="A92:A95"/>
    <mergeCell ref="B92:B95"/>
    <mergeCell ref="K92:K95"/>
    <mergeCell ref="A79:A82"/>
    <mergeCell ref="B79:B82"/>
    <mergeCell ref="K79:K82"/>
    <mergeCell ref="A83:A87"/>
    <mergeCell ref="B83:B87"/>
    <mergeCell ref="K83:K87"/>
    <mergeCell ref="A106:A109"/>
    <mergeCell ref="B106:B109"/>
    <mergeCell ref="K106:K109"/>
    <mergeCell ref="A110:A114"/>
    <mergeCell ref="B110:B114"/>
    <mergeCell ref="K110:K114"/>
    <mergeCell ref="A96:A99"/>
    <mergeCell ref="B96:B99"/>
    <mergeCell ref="K96:K99"/>
    <mergeCell ref="A100:A105"/>
    <mergeCell ref="B100:B105"/>
    <mergeCell ref="K100:K105"/>
    <mergeCell ref="A125:A128"/>
    <mergeCell ref="B125:B128"/>
    <mergeCell ref="K125:K128"/>
    <mergeCell ref="A129:A133"/>
    <mergeCell ref="B129:B133"/>
    <mergeCell ref="K129:K133"/>
    <mergeCell ref="A115:A119"/>
    <mergeCell ref="B115:B119"/>
    <mergeCell ref="K115:K119"/>
    <mergeCell ref="A120:A124"/>
    <mergeCell ref="B120:B124"/>
    <mergeCell ref="K120:K124"/>
    <mergeCell ref="A139:A140"/>
    <mergeCell ref="B139:B140"/>
    <mergeCell ref="K139:K140"/>
    <mergeCell ref="A141:A142"/>
    <mergeCell ref="B141:B142"/>
    <mergeCell ref="K141:K142"/>
    <mergeCell ref="A135:A136"/>
    <mergeCell ref="B135:B136"/>
    <mergeCell ref="K135:K136"/>
    <mergeCell ref="A137:A138"/>
    <mergeCell ref="B137:B138"/>
    <mergeCell ref="K137:K138"/>
    <mergeCell ref="A152:A153"/>
    <mergeCell ref="B152:B153"/>
    <mergeCell ref="K152:K153"/>
    <mergeCell ref="A154:A156"/>
    <mergeCell ref="B154:B156"/>
    <mergeCell ref="K154:K156"/>
    <mergeCell ref="A144:A149"/>
    <mergeCell ref="B144:B149"/>
    <mergeCell ref="K144:K149"/>
    <mergeCell ref="A150:A151"/>
    <mergeCell ref="B150:B151"/>
    <mergeCell ref="K150:K151"/>
    <mergeCell ref="A162:A168"/>
    <mergeCell ref="B162:B168"/>
    <mergeCell ref="K162:K168"/>
    <mergeCell ref="A169:A174"/>
    <mergeCell ref="B169:B174"/>
    <mergeCell ref="K169:K174"/>
    <mergeCell ref="A157:A158"/>
    <mergeCell ref="B157:B158"/>
    <mergeCell ref="K157:K158"/>
    <mergeCell ref="A160:A161"/>
    <mergeCell ref="B160:B161"/>
    <mergeCell ref="K160:K161"/>
    <mergeCell ref="A182:A183"/>
    <mergeCell ref="B182:B183"/>
    <mergeCell ref="K182:K183"/>
    <mergeCell ref="A184:A185"/>
    <mergeCell ref="B184:B185"/>
    <mergeCell ref="K184:K185"/>
    <mergeCell ref="A175:A179"/>
    <mergeCell ref="B175:B179"/>
    <mergeCell ref="K175:K179"/>
    <mergeCell ref="A180:A181"/>
    <mergeCell ref="B180:B181"/>
    <mergeCell ref="K180:K181"/>
    <mergeCell ref="A198:A203"/>
    <mergeCell ref="B198:B203"/>
    <mergeCell ref="K198:K203"/>
    <mergeCell ref="A205:A213"/>
    <mergeCell ref="B205:B213"/>
    <mergeCell ref="K205:K213"/>
    <mergeCell ref="A186:A190"/>
    <mergeCell ref="B186:B190"/>
    <mergeCell ref="K186:K190"/>
    <mergeCell ref="A191:A197"/>
    <mergeCell ref="B191:B197"/>
    <mergeCell ref="K191:K197"/>
    <mergeCell ref="A226:A230"/>
    <mergeCell ref="B226:B230"/>
    <mergeCell ref="K226:K230"/>
    <mergeCell ref="A231:A232"/>
    <mergeCell ref="B231:B232"/>
    <mergeCell ref="K231:K232"/>
    <mergeCell ref="A214:A218"/>
    <mergeCell ref="B214:B218"/>
    <mergeCell ref="K214:K218"/>
    <mergeCell ref="A219:A225"/>
    <mergeCell ref="B219:B225"/>
    <mergeCell ref="K219:K225"/>
    <mergeCell ref="A248:L248"/>
    <mergeCell ref="A250:L250"/>
    <mergeCell ref="A253:M253"/>
    <mergeCell ref="A254:L254"/>
    <mergeCell ref="A256:XFD256"/>
    <mergeCell ref="A258:L258"/>
    <mergeCell ref="A237:A239"/>
    <mergeCell ref="B237:B239"/>
    <mergeCell ref="K237:K239"/>
    <mergeCell ref="A240:A244"/>
    <mergeCell ref="B240:B244"/>
    <mergeCell ref="K240:K244"/>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2018.gada 14.jūnija saistošajiem noteikumiem Nr.24
(protokols Nr.9, 4.punkts)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U143"/>
  <sheetViews>
    <sheetView view="pageLayout" zoomScale="80" zoomScaleNormal="75" zoomScaleSheetLayoutView="70" zoomScalePageLayoutView="80" workbookViewId="0">
      <selection activeCell="E11" sqref="E11"/>
    </sheetView>
  </sheetViews>
  <sheetFormatPr defaultRowHeight="12.75" x14ac:dyDescent="0.2"/>
  <cols>
    <col min="1" max="1" width="14.42578125" style="802" customWidth="1"/>
    <col min="2" max="2" width="13.5703125" style="802" customWidth="1"/>
    <col min="3" max="3" width="48.28515625" style="802" customWidth="1"/>
    <col min="4" max="18" width="13.7109375" style="802" customWidth="1"/>
    <col min="19" max="19" width="9.140625" style="802"/>
    <col min="20" max="20" width="0" style="802" hidden="1" customWidth="1"/>
    <col min="21" max="21" width="9.28515625" style="802" hidden="1" customWidth="1"/>
    <col min="22" max="25" width="0" style="802" hidden="1" customWidth="1"/>
    <col min="26" max="16384" width="9.140625" style="802"/>
  </cols>
  <sheetData>
    <row r="1" spans="1:18" ht="15" x14ac:dyDescent="0.25">
      <c r="A1" s="801"/>
      <c r="B1" s="801"/>
      <c r="C1" s="801"/>
      <c r="D1" s="801"/>
      <c r="E1" s="801"/>
      <c r="F1" s="801"/>
      <c r="G1" s="801"/>
      <c r="H1" s="801"/>
      <c r="I1" s="801"/>
      <c r="J1" s="801"/>
      <c r="K1" s="801"/>
      <c r="L1" s="801"/>
      <c r="M1" s="801"/>
      <c r="N1" s="801"/>
      <c r="O1" s="801"/>
      <c r="P1" s="801"/>
      <c r="Q1" s="801"/>
      <c r="R1" s="609" t="s">
        <v>945</v>
      </c>
    </row>
    <row r="2" spans="1:18" ht="15" x14ac:dyDescent="0.25">
      <c r="A2" s="801"/>
      <c r="B2" s="801"/>
      <c r="C2" s="801"/>
      <c r="D2" s="801"/>
      <c r="E2" s="801"/>
      <c r="F2" s="801"/>
      <c r="G2" s="801"/>
      <c r="H2" s="801"/>
      <c r="I2" s="801"/>
      <c r="J2" s="801"/>
      <c r="K2" s="801"/>
      <c r="L2" s="801"/>
      <c r="M2" s="801"/>
      <c r="N2" s="801"/>
      <c r="O2" s="801"/>
      <c r="P2" s="801"/>
      <c r="Q2" s="801"/>
      <c r="R2" s="609" t="s">
        <v>433</v>
      </c>
    </row>
    <row r="3" spans="1:18" ht="20.25" customHeight="1" x14ac:dyDescent="0.3">
      <c r="A3" s="1274" t="s">
        <v>946</v>
      </c>
      <c r="B3" s="1274"/>
      <c r="C3" s="1274"/>
      <c r="D3" s="1274"/>
      <c r="E3" s="1274"/>
      <c r="F3" s="1274"/>
      <c r="G3" s="1274"/>
      <c r="H3" s="1274"/>
      <c r="I3" s="1274"/>
      <c r="J3" s="1274"/>
      <c r="K3" s="1274"/>
      <c r="L3" s="1274"/>
      <c r="M3" s="1274"/>
      <c r="N3" s="1274"/>
      <c r="O3" s="1274"/>
      <c r="P3" s="1274"/>
      <c r="Q3" s="1274"/>
      <c r="R3" s="1274"/>
    </row>
    <row r="4" spans="1:18" ht="13.5" thickBot="1" x14ac:dyDescent="0.25">
      <c r="A4" s="803"/>
      <c r="B4" s="803"/>
      <c r="C4" s="803"/>
      <c r="D4" s="804"/>
      <c r="E4" s="804"/>
      <c r="F4" s="804"/>
      <c r="G4" s="804"/>
      <c r="H4" s="804"/>
      <c r="I4" s="805"/>
      <c r="J4" s="806"/>
      <c r="K4" s="806"/>
      <c r="L4" s="806"/>
      <c r="M4" s="806"/>
      <c r="N4" s="806"/>
      <c r="O4" s="806"/>
      <c r="P4" s="806"/>
      <c r="Q4" s="806"/>
      <c r="R4" s="807"/>
    </row>
    <row r="5" spans="1:18" ht="50.25" customHeight="1" x14ac:dyDescent="0.2">
      <c r="A5" s="808" t="s">
        <v>947</v>
      </c>
      <c r="B5" s="809" t="s">
        <v>948</v>
      </c>
      <c r="C5" s="810" t="s">
        <v>949</v>
      </c>
      <c r="D5" s="811">
        <v>2018</v>
      </c>
      <c r="E5" s="811">
        <v>2019</v>
      </c>
      <c r="F5" s="811">
        <v>2020</v>
      </c>
      <c r="G5" s="812">
        <v>2021</v>
      </c>
      <c r="H5" s="813">
        <v>2022</v>
      </c>
      <c r="I5" s="809">
        <v>2023</v>
      </c>
      <c r="J5" s="813">
        <v>2024</v>
      </c>
      <c r="K5" s="813">
        <v>2025</v>
      </c>
      <c r="L5" s="809">
        <v>2026</v>
      </c>
      <c r="M5" s="809">
        <v>2027</v>
      </c>
      <c r="N5" s="809">
        <v>2028</v>
      </c>
      <c r="O5" s="809">
        <v>2029</v>
      </c>
      <c r="P5" s="809">
        <v>2030</v>
      </c>
      <c r="Q5" s="812">
        <v>2031</v>
      </c>
      <c r="R5" s="814" t="s">
        <v>950</v>
      </c>
    </row>
    <row r="6" spans="1:18" ht="24" customHeight="1" x14ac:dyDescent="0.25">
      <c r="A6" s="815"/>
      <c r="B6" s="816"/>
      <c r="C6" s="817" t="s">
        <v>951</v>
      </c>
      <c r="D6" s="818">
        <f t="shared" ref="D6:R6" si="0">SUM(D15:D118)</f>
        <v>6493215.189083796</v>
      </c>
      <c r="E6" s="818">
        <f t="shared" si="0"/>
        <v>7368140.657086798</v>
      </c>
      <c r="F6" s="818">
        <f t="shared" si="0"/>
        <v>7850272.9632328954</v>
      </c>
      <c r="G6" s="818">
        <f t="shared" si="0"/>
        <v>11301859.601985257</v>
      </c>
      <c r="H6" s="818">
        <f t="shared" si="0"/>
        <v>10759858.287</v>
      </c>
      <c r="I6" s="818">
        <f t="shared" si="0"/>
        <v>10108729.022</v>
      </c>
      <c r="J6" s="818">
        <f t="shared" si="0"/>
        <v>9824457.3859999999</v>
      </c>
      <c r="K6" s="818">
        <f t="shared" si="0"/>
        <v>7727484.6689999998</v>
      </c>
      <c r="L6" s="818">
        <f t="shared" si="0"/>
        <v>7365783.4700000007</v>
      </c>
      <c r="M6" s="818">
        <f t="shared" si="0"/>
        <v>6703774.0010000002</v>
      </c>
      <c r="N6" s="818">
        <f t="shared" si="0"/>
        <v>6383671.9100000001</v>
      </c>
      <c r="O6" s="818">
        <f t="shared" si="0"/>
        <v>5531711.5760000004</v>
      </c>
      <c r="P6" s="818">
        <f t="shared" si="0"/>
        <v>4528514.0080000004</v>
      </c>
      <c r="Q6" s="818">
        <f t="shared" si="0"/>
        <v>3817511.0100000002</v>
      </c>
      <c r="R6" s="819">
        <f t="shared" si="0"/>
        <v>18486104</v>
      </c>
    </row>
    <row r="7" spans="1:18" ht="31.5" x14ac:dyDescent="0.25">
      <c r="A7" s="820"/>
      <c r="B7" s="821"/>
      <c r="C7" s="822" t="s">
        <v>952</v>
      </c>
      <c r="D7" s="823">
        <f>D6/D13</f>
        <v>0.1096872654836071</v>
      </c>
      <c r="E7" s="823">
        <f t="shared" ref="E7:Q7" si="1">E6/E13</f>
        <v>0.12446702855823204</v>
      </c>
      <c r="F7" s="823">
        <f t="shared" si="1"/>
        <v>0.13261149516260046</v>
      </c>
      <c r="G7" s="823">
        <f t="shared" si="1"/>
        <v>0.19091775623045856</v>
      </c>
      <c r="H7" s="823">
        <f t="shared" si="1"/>
        <v>0.1817619466048668</v>
      </c>
      <c r="I7" s="823">
        <f t="shared" si="1"/>
        <v>0.17076268253084209</v>
      </c>
      <c r="J7" s="823">
        <f t="shared" si="1"/>
        <v>0.16596059643029024</v>
      </c>
      <c r="K7" s="824">
        <f t="shared" si="1"/>
        <v>0.13053728202849005</v>
      </c>
      <c r="L7" s="823">
        <f t="shared" si="1"/>
        <v>0.12442720954742538</v>
      </c>
      <c r="M7" s="823">
        <f t="shared" si="1"/>
        <v>0.11324415057520136</v>
      </c>
      <c r="N7" s="823">
        <f t="shared" si="1"/>
        <v>0.10783679504871234</v>
      </c>
      <c r="O7" s="823">
        <f t="shared" si="1"/>
        <v>9.3444972720990227E-2</v>
      </c>
      <c r="P7" s="823">
        <f t="shared" si="1"/>
        <v>7.6498360793093911E-2</v>
      </c>
      <c r="Q7" s="823">
        <f t="shared" si="1"/>
        <v>6.4487673894502023E-2</v>
      </c>
      <c r="R7" s="825"/>
    </row>
    <row r="8" spans="1:18" ht="19.5" hidden="1" customHeight="1" x14ac:dyDescent="0.25">
      <c r="A8" s="820"/>
      <c r="B8" s="821"/>
      <c r="C8" s="821" t="s">
        <v>953</v>
      </c>
      <c r="D8" s="826"/>
      <c r="E8" s="826"/>
      <c r="F8" s="826"/>
      <c r="G8" s="827"/>
      <c r="H8" s="827"/>
      <c r="I8" s="826"/>
      <c r="J8" s="827"/>
      <c r="K8" s="827"/>
      <c r="L8" s="828"/>
      <c r="M8" s="828"/>
      <c r="N8" s="828"/>
      <c r="O8" s="828"/>
      <c r="P8" s="828"/>
      <c r="Q8" s="829"/>
      <c r="R8" s="830"/>
    </row>
    <row r="9" spans="1:18" ht="19.5" customHeight="1" x14ac:dyDescent="0.25">
      <c r="A9" s="820"/>
      <c r="B9" s="821"/>
      <c r="C9" s="1275" t="s">
        <v>954</v>
      </c>
      <c r="D9" s="826">
        <f>SUM(D70:D117)</f>
        <v>6372679.3770837961</v>
      </c>
      <c r="E9" s="826">
        <f t="shared" ref="E9:R9" si="2">SUM(E70:E117)</f>
        <v>6104169.914422798</v>
      </c>
      <c r="F9" s="826">
        <f t="shared" si="2"/>
        <v>5728683.0052816998</v>
      </c>
      <c r="G9" s="826">
        <f t="shared" si="2"/>
        <v>6474269</v>
      </c>
      <c r="H9" s="826">
        <f t="shared" si="2"/>
        <v>6560650</v>
      </c>
      <c r="I9" s="826">
        <f t="shared" si="2"/>
        <v>5598276</v>
      </c>
      <c r="J9" s="826">
        <f t="shared" si="2"/>
        <v>5409729</v>
      </c>
      <c r="K9" s="826">
        <f t="shared" si="2"/>
        <v>3493318</v>
      </c>
      <c r="L9" s="826">
        <f t="shared" si="2"/>
        <v>3175052</v>
      </c>
      <c r="M9" s="826">
        <f t="shared" si="2"/>
        <v>2453918.29</v>
      </c>
      <c r="N9" s="826">
        <f t="shared" si="2"/>
        <v>2314402</v>
      </c>
      <c r="O9" s="826">
        <f t="shared" si="2"/>
        <v>2082777</v>
      </c>
      <c r="P9" s="826">
        <f t="shared" si="2"/>
        <v>2036608</v>
      </c>
      <c r="Q9" s="826">
        <f t="shared" si="2"/>
        <v>1990441</v>
      </c>
      <c r="R9" s="819">
        <f t="shared" si="2"/>
        <v>9614229</v>
      </c>
    </row>
    <row r="10" spans="1:18" ht="19.5" customHeight="1" x14ac:dyDescent="0.25">
      <c r="A10" s="820"/>
      <c r="B10" s="821"/>
      <c r="C10" s="1275"/>
      <c r="D10" s="831">
        <f>D9/D13</f>
        <v>0.10765110262343372</v>
      </c>
      <c r="E10" s="831">
        <f t="shared" ref="E10:R10" si="3">E9/E13</f>
        <v>0.10311528056023279</v>
      </c>
      <c r="F10" s="831">
        <f t="shared" si="3"/>
        <v>9.6772331637514267E-2</v>
      </c>
      <c r="G10" s="831">
        <f t="shared" si="3"/>
        <v>0.10936721515238897</v>
      </c>
      <c r="H10" s="831">
        <f t="shared" si="3"/>
        <v>0.11082641454803942</v>
      </c>
      <c r="I10" s="831">
        <f t="shared" si="3"/>
        <v>9.4569418690273063E-2</v>
      </c>
      <c r="J10" s="832">
        <f t="shared" si="3"/>
        <v>9.1384370260042938E-2</v>
      </c>
      <c r="K10" s="832">
        <f t="shared" si="3"/>
        <v>5.901121212320852E-2</v>
      </c>
      <c r="L10" s="831">
        <f t="shared" si="3"/>
        <v>5.3634872941489282E-2</v>
      </c>
      <c r="M10" s="831">
        <f t="shared" si="3"/>
        <v>4.1453052010784912E-2</v>
      </c>
      <c r="N10" s="831">
        <f t="shared" si="3"/>
        <v>3.9096259590560622E-2</v>
      </c>
      <c r="O10" s="831">
        <f t="shared" si="3"/>
        <v>3.5183511879634165E-2</v>
      </c>
      <c r="P10" s="831">
        <f t="shared" si="3"/>
        <v>3.4403597582534272E-2</v>
      </c>
      <c r="Q10" s="831">
        <f t="shared" si="3"/>
        <v>3.3623717070627779E-2</v>
      </c>
      <c r="R10" s="833">
        <f t="shared" si="3"/>
        <v>0.16240929309043806</v>
      </c>
    </row>
    <row r="11" spans="1:18" ht="19.5" customHeight="1" x14ac:dyDescent="0.25">
      <c r="A11" s="820"/>
      <c r="B11" s="821"/>
      <c r="C11" s="1276" t="s">
        <v>955</v>
      </c>
      <c r="D11" s="826">
        <f>SUM(D15:D68)</f>
        <v>120535.81200000001</v>
      </c>
      <c r="E11" s="826">
        <f t="shared" ref="E11:R11" si="4">SUM(E15:E68)</f>
        <v>1263970.742664</v>
      </c>
      <c r="F11" s="826">
        <f t="shared" si="4"/>
        <v>2121589.9579511955</v>
      </c>
      <c r="G11" s="826">
        <f t="shared" si="4"/>
        <v>4827590.6019852562</v>
      </c>
      <c r="H11" s="826">
        <f t="shared" si="4"/>
        <v>4199208.2869999995</v>
      </c>
      <c r="I11" s="826">
        <f t="shared" si="4"/>
        <v>4510453.0219999999</v>
      </c>
      <c r="J11" s="826">
        <f t="shared" si="4"/>
        <v>4414728.3859999999</v>
      </c>
      <c r="K11" s="826">
        <f t="shared" si="4"/>
        <v>4234166.6689999998</v>
      </c>
      <c r="L11" s="826">
        <f t="shared" si="4"/>
        <v>4190731.4700000007</v>
      </c>
      <c r="M11" s="826">
        <f t="shared" si="4"/>
        <v>4249855.7110000001</v>
      </c>
      <c r="N11" s="826">
        <f t="shared" si="4"/>
        <v>4069269.9100000006</v>
      </c>
      <c r="O11" s="826">
        <f t="shared" si="4"/>
        <v>3448934.5760000004</v>
      </c>
      <c r="P11" s="826">
        <f t="shared" si="4"/>
        <v>2491906.0080000004</v>
      </c>
      <c r="Q11" s="826">
        <f t="shared" si="4"/>
        <v>1827070.0100000002</v>
      </c>
      <c r="R11" s="819">
        <f t="shared" si="4"/>
        <v>8871875</v>
      </c>
    </row>
    <row r="12" spans="1:18" ht="19.5" customHeight="1" x14ac:dyDescent="0.25">
      <c r="A12" s="820"/>
      <c r="B12" s="821"/>
      <c r="C12" s="1276"/>
      <c r="D12" s="831">
        <f>D11/D13</f>
        <v>2.0361628601733889E-3</v>
      </c>
      <c r="E12" s="831">
        <f t="shared" ref="E12:P12" si="5">E11/E13</f>
        <v>2.135174799799924E-2</v>
      </c>
      <c r="F12" s="831">
        <f t="shared" si="5"/>
        <v>3.583916352508619E-2</v>
      </c>
      <c r="G12" s="831">
        <f t="shared" si="5"/>
        <v>8.1550541078069583E-2</v>
      </c>
      <c r="H12" s="831">
        <f t="shared" si="5"/>
        <v>7.0935532056827358E-2</v>
      </c>
      <c r="I12" s="831">
        <f t="shared" si="5"/>
        <v>7.6193263840569028E-2</v>
      </c>
      <c r="J12" s="832">
        <f t="shared" si="5"/>
        <v>7.4576226170247312E-2</v>
      </c>
      <c r="K12" s="832">
        <f t="shared" si="5"/>
        <v>7.1526069905281514E-2</v>
      </c>
      <c r="L12" s="831">
        <f t="shared" si="5"/>
        <v>7.0792336605936104E-2</v>
      </c>
      <c r="M12" s="831">
        <f t="shared" si="5"/>
        <v>7.1791098564416456E-2</v>
      </c>
      <c r="N12" s="831">
        <f t="shared" si="5"/>
        <v>6.874053545815173E-2</v>
      </c>
      <c r="O12" s="831">
        <f t="shared" si="5"/>
        <v>5.8261460841356055E-2</v>
      </c>
      <c r="P12" s="831">
        <f t="shared" si="5"/>
        <v>4.2094763210559639E-2</v>
      </c>
      <c r="Q12" s="831">
        <f>Q11/Q13</f>
        <v>3.0863956823874245E-2</v>
      </c>
      <c r="R12" s="833"/>
    </row>
    <row r="13" spans="1:18" ht="33.75" customHeight="1" thickBot="1" x14ac:dyDescent="0.3">
      <c r="A13" s="834"/>
      <c r="B13" s="835"/>
      <c r="C13" s="836" t="s">
        <v>956</v>
      </c>
      <c r="D13" s="837">
        <f>82022495-10516700-12308265</f>
        <v>59197530</v>
      </c>
      <c r="E13" s="837">
        <f t="shared" ref="E13:R13" si="6">82022495-10516700-12308265</f>
        <v>59197530</v>
      </c>
      <c r="F13" s="837">
        <f t="shared" si="6"/>
        <v>59197530</v>
      </c>
      <c r="G13" s="837">
        <f t="shared" si="6"/>
        <v>59197530</v>
      </c>
      <c r="H13" s="837">
        <f t="shared" si="6"/>
        <v>59197530</v>
      </c>
      <c r="I13" s="837">
        <f t="shared" si="6"/>
        <v>59197530</v>
      </c>
      <c r="J13" s="837">
        <f t="shared" si="6"/>
        <v>59197530</v>
      </c>
      <c r="K13" s="837">
        <f t="shared" si="6"/>
        <v>59197530</v>
      </c>
      <c r="L13" s="837">
        <f t="shared" si="6"/>
        <v>59197530</v>
      </c>
      <c r="M13" s="837">
        <f t="shared" si="6"/>
        <v>59197530</v>
      </c>
      <c r="N13" s="837">
        <f t="shared" si="6"/>
        <v>59197530</v>
      </c>
      <c r="O13" s="837">
        <f t="shared" si="6"/>
        <v>59197530</v>
      </c>
      <c r="P13" s="837">
        <f t="shared" si="6"/>
        <v>59197530</v>
      </c>
      <c r="Q13" s="837">
        <f t="shared" si="6"/>
        <v>59197530</v>
      </c>
      <c r="R13" s="838">
        <f t="shared" si="6"/>
        <v>59197530</v>
      </c>
    </row>
    <row r="14" spans="1:18" ht="26.25" customHeight="1" thickBot="1" x14ac:dyDescent="0.3">
      <c r="A14" s="839">
        <f>SUM(A15:A68)</f>
        <v>44804210</v>
      </c>
      <c r="B14" s="840"/>
      <c r="C14" s="841" t="s">
        <v>957</v>
      </c>
      <c r="D14" s="842">
        <f>SUM(D15:D68)</f>
        <v>120535.81200000001</v>
      </c>
      <c r="E14" s="842">
        <f t="shared" ref="E14:R14" si="7">SUM(E15:E68)</f>
        <v>1263970.742664</v>
      </c>
      <c r="F14" s="842">
        <f t="shared" si="7"/>
        <v>2121589.9579511955</v>
      </c>
      <c r="G14" s="842">
        <f t="shared" si="7"/>
        <v>4827590.6019852562</v>
      </c>
      <c r="H14" s="842">
        <f t="shared" si="7"/>
        <v>4199208.2869999995</v>
      </c>
      <c r="I14" s="842">
        <f t="shared" si="7"/>
        <v>4510453.0219999999</v>
      </c>
      <c r="J14" s="842">
        <f t="shared" si="7"/>
        <v>4414728.3859999999</v>
      </c>
      <c r="K14" s="842">
        <f t="shared" si="7"/>
        <v>4234166.6689999998</v>
      </c>
      <c r="L14" s="842">
        <f t="shared" si="7"/>
        <v>4190731.4700000007</v>
      </c>
      <c r="M14" s="842">
        <f t="shared" si="7"/>
        <v>4249855.7110000001</v>
      </c>
      <c r="N14" s="842">
        <f t="shared" si="7"/>
        <v>4069269.9100000006</v>
      </c>
      <c r="O14" s="842">
        <f t="shared" si="7"/>
        <v>3448934.5760000004</v>
      </c>
      <c r="P14" s="842">
        <f t="shared" si="7"/>
        <v>2491906.0080000004</v>
      </c>
      <c r="Q14" s="842">
        <f t="shared" si="7"/>
        <v>1827070.0100000002</v>
      </c>
      <c r="R14" s="843">
        <f t="shared" si="7"/>
        <v>8871875</v>
      </c>
    </row>
    <row r="15" spans="1:18" ht="15.75" x14ac:dyDescent="0.25">
      <c r="A15" s="844"/>
      <c r="B15" s="845"/>
      <c r="C15" s="846"/>
      <c r="D15" s="847"/>
      <c r="E15" s="847"/>
      <c r="F15" s="847"/>
      <c r="G15" s="847"/>
      <c r="H15" s="848"/>
      <c r="I15" s="848"/>
      <c r="J15" s="848"/>
      <c r="K15" s="848"/>
      <c r="L15" s="848"/>
      <c r="M15" s="848"/>
      <c r="N15" s="848"/>
      <c r="O15" s="848"/>
      <c r="P15" s="847"/>
      <c r="Q15" s="847"/>
      <c r="R15" s="849"/>
    </row>
    <row r="16" spans="1:18" ht="16.5" thickBot="1" x14ac:dyDescent="0.3">
      <c r="A16" s="850"/>
      <c r="B16" s="851"/>
      <c r="C16" s="852"/>
      <c r="D16" s="853"/>
      <c r="E16" s="853"/>
      <c r="F16" s="853"/>
      <c r="G16" s="854"/>
      <c r="H16" s="854"/>
      <c r="I16" s="855"/>
      <c r="J16" s="855"/>
      <c r="K16" s="855"/>
      <c r="L16" s="855"/>
      <c r="M16" s="855"/>
      <c r="N16" s="855"/>
      <c r="O16" s="855"/>
      <c r="P16" s="853"/>
      <c r="Q16" s="853"/>
      <c r="R16" s="856"/>
    </row>
    <row r="17" spans="1:18" ht="36" customHeight="1" x14ac:dyDescent="0.25">
      <c r="A17" s="844">
        <f>1125000+450000+525000</f>
        <v>2100000</v>
      </c>
      <c r="B17" s="845">
        <v>2018</v>
      </c>
      <c r="C17" s="846" t="s">
        <v>958</v>
      </c>
      <c r="D17" s="847"/>
      <c r="E17" s="847">
        <v>210000</v>
      </c>
      <c r="F17" s="847">
        <v>210000</v>
      </c>
      <c r="G17" s="847">
        <v>110000</v>
      </c>
      <c r="H17" s="848">
        <v>210000</v>
      </c>
      <c r="I17" s="848">
        <v>210000</v>
      </c>
      <c r="J17" s="848">
        <v>210000</v>
      </c>
      <c r="K17" s="848">
        <v>210000</v>
      </c>
      <c r="L17" s="848">
        <v>210000</v>
      </c>
      <c r="M17" s="848">
        <v>260000</v>
      </c>
      <c r="N17" s="848">
        <v>260000</v>
      </c>
      <c r="O17" s="848"/>
      <c r="P17" s="847"/>
      <c r="Q17" s="847"/>
      <c r="R17" s="849"/>
    </row>
    <row r="18" spans="1:18" ht="16.5" thickBot="1" x14ac:dyDescent="0.3">
      <c r="A18" s="857"/>
      <c r="B18" s="851"/>
      <c r="C18" s="858" t="s">
        <v>959</v>
      </c>
      <c r="D18" s="859">
        <f>E18/12*8</f>
        <v>37800</v>
      </c>
      <c r="E18" s="859">
        <f>A17*0.027</f>
        <v>56700</v>
      </c>
      <c r="F18" s="859">
        <f>(A17-E17)*0.027</f>
        <v>51030</v>
      </c>
      <c r="G18" s="859">
        <f>(A17-E17-F17)*0.027</f>
        <v>45360</v>
      </c>
      <c r="H18" s="854">
        <f>(A17-E17-F17-G17)*0.027</f>
        <v>42390</v>
      </c>
      <c r="I18" s="854">
        <f>(A17-E17-F17-G17-H17)*0.027</f>
        <v>36720</v>
      </c>
      <c r="J18" s="854">
        <f>(A17-E17-F17-G17-H17-I17)*0.027</f>
        <v>31050</v>
      </c>
      <c r="K18" s="854">
        <f>(A17-E17-F17-G17-H17-I17-J17)*0.027</f>
        <v>25380</v>
      </c>
      <c r="L18" s="854">
        <f>(A17-E17-F17-G17-H17-I17-J17-K17)*0.027</f>
        <v>19710</v>
      </c>
      <c r="M18" s="854">
        <f>(A17-E17-F17-G17-H17-I17-J17-K17-L17)*0.027</f>
        <v>14040</v>
      </c>
      <c r="N18" s="854">
        <f>(A17-E17-F17-G17-H17-I17-J17-K17-L17-M17)*0.027</f>
        <v>7020</v>
      </c>
      <c r="O18" s="854"/>
      <c r="P18" s="859"/>
      <c r="Q18" s="859"/>
      <c r="R18" s="860"/>
    </row>
    <row r="19" spans="1:18" ht="31.5" x14ac:dyDescent="0.25">
      <c r="A19" s="844">
        <v>6000000</v>
      </c>
      <c r="B19" s="845" t="s">
        <v>960</v>
      </c>
      <c r="C19" s="846" t="s">
        <v>961</v>
      </c>
      <c r="D19" s="861"/>
      <c r="E19" s="861"/>
      <c r="F19" s="861"/>
      <c r="G19" s="861">
        <v>225000</v>
      </c>
      <c r="H19" s="861">
        <v>225000</v>
      </c>
      <c r="I19" s="861">
        <v>375000</v>
      </c>
      <c r="J19" s="861">
        <v>375000</v>
      </c>
      <c r="K19" s="861">
        <v>375000</v>
      </c>
      <c r="L19" s="861">
        <v>375000</v>
      </c>
      <c r="M19" s="861">
        <v>375000</v>
      </c>
      <c r="N19" s="861">
        <v>375000</v>
      </c>
      <c r="O19" s="861">
        <v>375000</v>
      </c>
      <c r="P19" s="862">
        <v>375000</v>
      </c>
      <c r="Q19" s="862">
        <v>375000</v>
      </c>
      <c r="R19" s="863">
        <f>2550000-375000</f>
        <v>2175000</v>
      </c>
    </row>
    <row r="20" spans="1:18" ht="16.5" thickBot="1" x14ac:dyDescent="0.3">
      <c r="A20" s="850"/>
      <c r="B20" s="864"/>
      <c r="C20" s="858" t="s">
        <v>959</v>
      </c>
      <c r="D20" s="865"/>
      <c r="E20" s="865">
        <f>((A19/2)/2)*0.027</f>
        <v>40500</v>
      </c>
      <c r="F20" s="865">
        <f>(E20+A19/2)*0.027</f>
        <v>82093.5</v>
      </c>
      <c r="G20" s="865">
        <f>A19*0.027</f>
        <v>162000</v>
      </c>
      <c r="H20" s="865">
        <f>(A19-G19)*0.027</f>
        <v>155925</v>
      </c>
      <c r="I20" s="865">
        <f>(A19-G19-H19)*0.027</f>
        <v>149850</v>
      </c>
      <c r="J20" s="865">
        <f>(A19-G19-H19-I19)*0.027</f>
        <v>139725</v>
      </c>
      <c r="K20" s="865">
        <f>(A19-G19-H19-I19-J19)*0.027</f>
        <v>129600</v>
      </c>
      <c r="L20" s="865">
        <f>(A19-G19-H19-I19-J19-K19)*0.027</f>
        <v>119475</v>
      </c>
      <c r="M20" s="865">
        <f>(A19-G19-H19-I19-J19-K19-L19)*0.027</f>
        <v>109350</v>
      </c>
      <c r="N20" s="865">
        <f>(A19-G19-H19-I19-J19-K19-L19-M19)*0.027</f>
        <v>99225</v>
      </c>
      <c r="O20" s="865">
        <f>(A19-G19-H19-I19-J19-K19-L19-M19-N19)*0.027</f>
        <v>89100</v>
      </c>
      <c r="P20" s="866">
        <f>(A19-G19-H19-I19-J19-K19-L19-M19-N19-O19)*0.027</f>
        <v>78975</v>
      </c>
      <c r="Q20" s="866">
        <f>(A19-G19-H19-I19-J19-K19-L19-M19-N19-O19-P19)*0.027</f>
        <v>68850</v>
      </c>
      <c r="R20" s="867">
        <v>293625</v>
      </c>
    </row>
    <row r="21" spans="1:18" ht="41.25" customHeight="1" x14ac:dyDescent="0.25">
      <c r="A21" s="844">
        <v>784000</v>
      </c>
      <c r="B21" s="845">
        <v>2020</v>
      </c>
      <c r="C21" s="846" t="s">
        <v>962</v>
      </c>
      <c r="D21" s="862"/>
      <c r="E21" s="862"/>
      <c r="F21" s="862"/>
      <c r="G21" s="862">
        <v>78400</v>
      </c>
      <c r="H21" s="862">
        <v>78400</v>
      </c>
      <c r="I21" s="862">
        <v>78400</v>
      </c>
      <c r="J21" s="862">
        <v>78400</v>
      </c>
      <c r="K21" s="862">
        <v>78400</v>
      </c>
      <c r="L21" s="862">
        <v>78400</v>
      </c>
      <c r="M21" s="862">
        <v>78400</v>
      </c>
      <c r="N21" s="862">
        <v>78400</v>
      </c>
      <c r="O21" s="862">
        <v>78400</v>
      </c>
      <c r="P21" s="862">
        <v>78400</v>
      </c>
      <c r="Q21" s="862"/>
      <c r="R21" s="863"/>
    </row>
    <row r="22" spans="1:18" ht="16.5" thickBot="1" x14ac:dyDescent="0.3">
      <c r="A22" s="850"/>
      <c r="B22" s="864"/>
      <c r="C22" s="851" t="s">
        <v>963</v>
      </c>
      <c r="D22" s="866"/>
      <c r="E22" s="866"/>
      <c r="F22" s="866">
        <f>G22/12*8</f>
        <v>14112</v>
      </c>
      <c r="G22" s="866">
        <f>A21*0.027</f>
        <v>21168</v>
      </c>
      <c r="H22" s="866">
        <f>(A21-G21)*0.027</f>
        <v>19051.2</v>
      </c>
      <c r="I22" s="866">
        <f>(A21-G21-H21)*0.027</f>
        <v>16934.400000000001</v>
      </c>
      <c r="J22" s="866">
        <f>(A21-G21-H21-I21)*0.027</f>
        <v>14817.6</v>
      </c>
      <c r="K22" s="866">
        <f>(A21-G21-H21-I21-J21)*0.027</f>
        <v>12700.8</v>
      </c>
      <c r="L22" s="866">
        <f>(A21-G21-H21-I21-J21-K21)*0.027</f>
        <v>10584</v>
      </c>
      <c r="M22" s="866">
        <f>(A21-G21-H21-I21-J21-K21-L21)*0.027</f>
        <v>8467.2000000000007</v>
      </c>
      <c r="N22" s="866">
        <f>(A21-G21-H21-I21-J21-K21-L21-M21)*0.027</f>
        <v>6350.4</v>
      </c>
      <c r="O22" s="866">
        <f>(A21-G21-H21-I21-J21-K21-L21-M21-N21)*0.027</f>
        <v>4233.6000000000004</v>
      </c>
      <c r="P22" s="866">
        <f>(A21-G21-H21-I21-J21-K21-L21-M21-N21-O21)*0.027</f>
        <v>2116.8000000000002</v>
      </c>
      <c r="Q22" s="866"/>
      <c r="R22" s="867"/>
    </row>
    <row r="23" spans="1:18" ht="37.5" customHeight="1" x14ac:dyDescent="0.25">
      <c r="A23" s="844">
        <v>800000</v>
      </c>
      <c r="B23" s="845">
        <v>2019</v>
      </c>
      <c r="C23" s="846" t="s">
        <v>964</v>
      </c>
      <c r="D23" s="868"/>
      <c r="E23" s="862">
        <v>0</v>
      </c>
      <c r="F23" s="862">
        <v>80000</v>
      </c>
      <c r="G23" s="862">
        <v>80000</v>
      </c>
      <c r="H23" s="862">
        <v>80000</v>
      </c>
      <c r="I23" s="862">
        <v>80000</v>
      </c>
      <c r="J23" s="862">
        <v>80000</v>
      </c>
      <c r="K23" s="862">
        <v>80000</v>
      </c>
      <c r="L23" s="862">
        <v>80000</v>
      </c>
      <c r="M23" s="862">
        <v>80000</v>
      </c>
      <c r="N23" s="862">
        <v>80000</v>
      </c>
      <c r="O23" s="862">
        <v>80000</v>
      </c>
      <c r="P23" s="862"/>
      <c r="Q23" s="862"/>
      <c r="R23" s="863"/>
    </row>
    <row r="24" spans="1:18" ht="16.5" thickBot="1" x14ac:dyDescent="0.3">
      <c r="A24" s="850"/>
      <c r="B24" s="864"/>
      <c r="C24" s="858" t="s">
        <v>965</v>
      </c>
      <c r="D24" s="869"/>
      <c r="E24" s="866">
        <f>F24/12*8</f>
        <v>14400</v>
      </c>
      <c r="F24" s="866">
        <f>A23*0.027</f>
        <v>21600</v>
      </c>
      <c r="G24" s="866">
        <f>(A23-F23)*0.027</f>
        <v>19440</v>
      </c>
      <c r="H24" s="866">
        <f>(A23-F23-G23)*0.027</f>
        <v>17280</v>
      </c>
      <c r="I24" s="866">
        <f>(A23-F23-G23-H23)*0.027</f>
        <v>15120</v>
      </c>
      <c r="J24" s="866">
        <f>(A23-F23-G23-H23-I23)*0.027</f>
        <v>12960</v>
      </c>
      <c r="K24" s="866">
        <f>(A23-F23-G23-H23-I23-J23)*0.027</f>
        <v>10800</v>
      </c>
      <c r="L24" s="866">
        <f>(A23-F23-G23-H23-I23-J23-K23)*0.027</f>
        <v>8640</v>
      </c>
      <c r="M24" s="866">
        <f>(A23-F23-G23-H23-I23-J23-K23-L23)*0.027</f>
        <v>6480</v>
      </c>
      <c r="N24" s="866">
        <f>(A23-F23-G23-H23-I23-J23-K23-L23-M23)*0.027</f>
        <v>4320</v>
      </c>
      <c r="O24" s="866">
        <f>(A23-F23-G23-H23-I23-J23-K23-L23-M23-N23)*0.027</f>
        <v>2160</v>
      </c>
      <c r="P24" s="866"/>
      <c r="Q24" s="866"/>
      <c r="R24" s="867"/>
    </row>
    <row r="25" spans="1:18" ht="39.75" customHeight="1" x14ac:dyDescent="0.25">
      <c r="A25" s="844">
        <v>800000</v>
      </c>
      <c r="B25" s="845">
        <v>2019</v>
      </c>
      <c r="C25" s="846" t="s">
        <v>966</v>
      </c>
      <c r="D25" s="862"/>
      <c r="E25" s="862">
        <v>0</v>
      </c>
      <c r="F25" s="862">
        <v>80000</v>
      </c>
      <c r="G25" s="862">
        <v>80000</v>
      </c>
      <c r="H25" s="862">
        <v>80000</v>
      </c>
      <c r="I25" s="862">
        <v>80000</v>
      </c>
      <c r="J25" s="862">
        <v>80000</v>
      </c>
      <c r="K25" s="862">
        <v>80000</v>
      </c>
      <c r="L25" s="862">
        <v>80000</v>
      </c>
      <c r="M25" s="862">
        <v>80000</v>
      </c>
      <c r="N25" s="862">
        <v>80000</v>
      </c>
      <c r="O25" s="862">
        <v>80000</v>
      </c>
      <c r="P25" s="862"/>
      <c r="Q25" s="862"/>
      <c r="R25" s="863"/>
    </row>
    <row r="26" spans="1:18" ht="16.5" thickBot="1" x14ac:dyDescent="0.3">
      <c r="A26" s="850"/>
      <c r="B26" s="864"/>
      <c r="C26" s="858" t="s">
        <v>965</v>
      </c>
      <c r="D26" s="866"/>
      <c r="E26" s="866">
        <f>F26/12*8</f>
        <v>14400</v>
      </c>
      <c r="F26" s="866">
        <f>A25*0.027</f>
        <v>21600</v>
      </c>
      <c r="G26" s="866">
        <f>(A25-F25)*0.027</f>
        <v>19440</v>
      </c>
      <c r="H26" s="866">
        <f>(A25-F25-G25)*0.027</f>
        <v>17280</v>
      </c>
      <c r="I26" s="866">
        <f>(A25-F25-G25-H25)*0.027</f>
        <v>15120</v>
      </c>
      <c r="J26" s="866">
        <f>(A25-F25-G25-H25-I25)*0.027</f>
        <v>12960</v>
      </c>
      <c r="K26" s="866">
        <f>(A25-F25-G25-H25-I25-J25)*0.027</f>
        <v>10800</v>
      </c>
      <c r="L26" s="866">
        <f>(A25-F25-G25-H25-I25-J25-K25)*0.027</f>
        <v>8640</v>
      </c>
      <c r="M26" s="866">
        <f>(A25-F25-G25-H25-I25-J25-K25-L25)*0.027</f>
        <v>6480</v>
      </c>
      <c r="N26" s="866">
        <f>(A25-F25-G25-H25-I25-J25-K25-L25-M25)*0.027</f>
        <v>4320</v>
      </c>
      <c r="O26" s="866">
        <f>(A25-F25-G25-H25-I25-J25-K25-L25-M25-N25)*0.027</f>
        <v>2160</v>
      </c>
      <c r="P26" s="866"/>
      <c r="Q26" s="866"/>
      <c r="R26" s="867"/>
    </row>
    <row r="27" spans="1:18" ht="36" customHeight="1" x14ac:dyDescent="0.25">
      <c r="A27" s="844">
        <v>7000000</v>
      </c>
      <c r="B27" s="845" t="s">
        <v>967</v>
      </c>
      <c r="C27" s="846" t="s">
        <v>968</v>
      </c>
      <c r="D27" s="862"/>
      <c r="E27" s="862"/>
      <c r="F27" s="862"/>
      <c r="G27" s="862"/>
      <c r="H27" s="862">
        <v>350000</v>
      </c>
      <c r="I27" s="862">
        <v>350000</v>
      </c>
      <c r="J27" s="862">
        <v>350000</v>
      </c>
      <c r="K27" s="862">
        <v>350000</v>
      </c>
      <c r="L27" s="862">
        <v>350000</v>
      </c>
      <c r="M27" s="862">
        <v>350000</v>
      </c>
      <c r="N27" s="862">
        <v>350000</v>
      </c>
      <c r="O27" s="862">
        <v>350000</v>
      </c>
      <c r="P27" s="862">
        <v>350000</v>
      </c>
      <c r="Q27" s="862">
        <v>350000</v>
      </c>
      <c r="R27" s="863">
        <f>3850000-350000</f>
        <v>3500000</v>
      </c>
    </row>
    <row r="28" spans="1:18" ht="16.5" thickBot="1" x14ac:dyDescent="0.3">
      <c r="A28" s="850"/>
      <c r="B28" s="864"/>
      <c r="C28" s="858" t="s">
        <v>969</v>
      </c>
      <c r="D28" s="866"/>
      <c r="E28" s="866"/>
      <c r="F28" s="866">
        <f>(A27/2/2)*0.027</f>
        <v>47250</v>
      </c>
      <c r="G28" s="866">
        <f>(F28+A27/2)*0.027</f>
        <v>95775.75</v>
      </c>
      <c r="H28" s="866">
        <f>A27*0.027</f>
        <v>189000</v>
      </c>
      <c r="I28" s="866">
        <f>(A27-H27)*0.027</f>
        <v>179550</v>
      </c>
      <c r="J28" s="866">
        <f>(A27-H27-I27)*0.027</f>
        <v>170100</v>
      </c>
      <c r="K28" s="866">
        <f>(A27-H27-I27-J27)*0.027</f>
        <v>160650</v>
      </c>
      <c r="L28" s="866">
        <f>(A27-H27-I27-J27-K27)*0.027</f>
        <v>151200</v>
      </c>
      <c r="M28" s="866">
        <f>(A27-H27-I27-J27-K27-L27)*0.027</f>
        <v>141750</v>
      </c>
      <c r="N28" s="866">
        <f>(A27-H27-I27-J27-K27-L27-M27)*0.027</f>
        <v>132300</v>
      </c>
      <c r="O28" s="866">
        <f>(A27-H27-I27-J27-K27-L27-M27-N27)*0.027</f>
        <v>122850</v>
      </c>
      <c r="P28" s="866">
        <f>(A27-H27-I27-J27-K27-L27-M27-N27-O27)*0.027</f>
        <v>113400</v>
      </c>
      <c r="Q28" s="866">
        <f>(A27-H27-I27-J27-K27-L27-M27-N27-O27-P27)*0.027</f>
        <v>103950</v>
      </c>
      <c r="R28" s="867">
        <v>519750</v>
      </c>
    </row>
    <row r="29" spans="1:18" ht="31.5" x14ac:dyDescent="0.25">
      <c r="A29" s="844">
        <v>394913</v>
      </c>
      <c r="B29" s="845" t="s">
        <v>970</v>
      </c>
      <c r="C29" s="846" t="s">
        <v>971</v>
      </c>
      <c r="D29" s="862"/>
      <c r="E29" s="862"/>
      <c r="F29" s="862"/>
      <c r="G29" s="862"/>
      <c r="H29" s="861">
        <v>39490</v>
      </c>
      <c r="I29" s="861">
        <v>39490</v>
      </c>
      <c r="J29" s="861">
        <v>39490</v>
      </c>
      <c r="K29" s="861">
        <v>39490</v>
      </c>
      <c r="L29" s="861">
        <v>39490</v>
      </c>
      <c r="M29" s="861">
        <v>39490</v>
      </c>
      <c r="N29" s="861">
        <v>39490</v>
      </c>
      <c r="O29" s="861">
        <v>39495</v>
      </c>
      <c r="P29" s="862">
        <v>39494</v>
      </c>
      <c r="Q29" s="862">
        <v>39494</v>
      </c>
      <c r="R29" s="863"/>
    </row>
    <row r="30" spans="1:18" ht="16.5" thickBot="1" x14ac:dyDescent="0.3">
      <c r="A30" s="857"/>
      <c r="B30" s="870"/>
      <c r="C30" s="852" t="s">
        <v>959</v>
      </c>
      <c r="D30" s="871"/>
      <c r="E30" s="871">
        <f>(A29/3/2)*0.027</f>
        <v>1777.1084999999998</v>
      </c>
      <c r="F30" s="871">
        <f>(E30+(A29/3)*2/2)*0.027</f>
        <v>3602.1989294999998</v>
      </c>
      <c r="G30" s="871">
        <f>(F30+(A29/2))*0.027</f>
        <v>5428.5848710965001</v>
      </c>
      <c r="H30" s="872">
        <f>A29*0.027</f>
        <v>10662.651</v>
      </c>
      <c r="I30" s="872">
        <f>(A29-H29)*0.027</f>
        <v>9596.4210000000003</v>
      </c>
      <c r="J30" s="872">
        <f>(A29-H29-I29)*0.027</f>
        <v>8530.1910000000007</v>
      </c>
      <c r="K30" s="872">
        <f>(A29-H29-I29-J29)*0.027</f>
        <v>7463.9610000000002</v>
      </c>
      <c r="L30" s="872">
        <f>(A29-H29-I29-J29-K29)*0.027</f>
        <v>6397.7309999999998</v>
      </c>
      <c r="M30" s="872">
        <f>(A29-H29-I29-J29-K29-L29)*0.027</f>
        <v>5331.5010000000002</v>
      </c>
      <c r="N30" s="872">
        <f>(A29-H29-I29-J29-K29-L29-M29)*0.027</f>
        <v>4265.2709999999997</v>
      </c>
      <c r="O30" s="872">
        <f>(A29-H29-I29-J29-K29-L29-M29-N29)*0.027</f>
        <v>3199.0410000000002</v>
      </c>
      <c r="P30" s="871">
        <f>(A29-H29-I29-J29-K29-L29-M29-N29-O29)*0.027</f>
        <v>2132.6759999999999</v>
      </c>
      <c r="Q30" s="871">
        <f>(A29-H29-I29-J29-K29-L29-M29-N29-O29-P29)*0.027</f>
        <v>1066.338</v>
      </c>
      <c r="R30" s="873"/>
    </row>
    <row r="31" spans="1:18" ht="31.5" x14ac:dyDescent="0.25">
      <c r="A31" s="844">
        <v>369000</v>
      </c>
      <c r="B31" s="845" t="s">
        <v>967</v>
      </c>
      <c r="C31" s="846" t="s">
        <v>972</v>
      </c>
      <c r="D31" s="862"/>
      <c r="E31" s="862"/>
      <c r="F31" s="862"/>
      <c r="G31" s="862"/>
      <c r="H31" s="861">
        <v>36900</v>
      </c>
      <c r="I31" s="861">
        <v>36900</v>
      </c>
      <c r="J31" s="861">
        <v>36900</v>
      </c>
      <c r="K31" s="861">
        <v>36900</v>
      </c>
      <c r="L31" s="861">
        <v>36900</v>
      </c>
      <c r="M31" s="861">
        <v>36900</v>
      </c>
      <c r="N31" s="861">
        <v>36900</v>
      </c>
      <c r="O31" s="861">
        <v>36900</v>
      </c>
      <c r="P31" s="862">
        <v>36900</v>
      </c>
      <c r="Q31" s="862">
        <v>36900</v>
      </c>
      <c r="R31" s="863"/>
    </row>
    <row r="32" spans="1:18" ht="16.5" thickBot="1" x14ac:dyDescent="0.3">
      <c r="A32" s="857"/>
      <c r="B32" s="870"/>
      <c r="C32" s="852" t="s">
        <v>959</v>
      </c>
      <c r="D32" s="871"/>
      <c r="E32" s="871"/>
      <c r="F32" s="871">
        <f>(A31/2/2)*0.027</f>
        <v>2490.75</v>
      </c>
      <c r="G32" s="871">
        <f>(F32+A31/2)*0.027</f>
        <v>5048.7502500000001</v>
      </c>
      <c r="H32" s="872">
        <f>A31*0.027</f>
        <v>9963</v>
      </c>
      <c r="I32" s="872">
        <f>(A31-H31)*0.027</f>
        <v>8966.7000000000007</v>
      </c>
      <c r="J32" s="872">
        <f>(A31-H31-I31)*0.027</f>
        <v>7970.4</v>
      </c>
      <c r="K32" s="872">
        <f>(A31-H31-I31-J31)*0.027</f>
        <v>6974.1</v>
      </c>
      <c r="L32" s="872">
        <f>(A31-H31-I31-J31-K31)*0.027</f>
        <v>5977.8</v>
      </c>
      <c r="M32" s="872">
        <f>(A31-H31-I31-J31-K31-L31)*0.027</f>
        <v>4981.5</v>
      </c>
      <c r="N32" s="872">
        <f>(A31-H31-I31-J31-K31-L31-M31)*0.027</f>
        <v>3985.2</v>
      </c>
      <c r="O32" s="872">
        <f>(A31-H31-I31-J31-K31-L31-M31-N31)*0.027</f>
        <v>2988.9</v>
      </c>
      <c r="P32" s="871">
        <f>(A31-H31-I31-J31-K31-L31-M31-N31-O31)*0.027</f>
        <v>1992.6</v>
      </c>
      <c r="Q32" s="871">
        <f>(A31-H31-I31-J31-K31-L31-M31-N31-O31-P31)*0.027</f>
        <v>996.3</v>
      </c>
      <c r="R32" s="873"/>
    </row>
    <row r="33" spans="1:18" s="875" customFormat="1" ht="54" customHeight="1" x14ac:dyDescent="0.25">
      <c r="A33" s="844">
        <v>334062</v>
      </c>
      <c r="B33" s="845" t="s">
        <v>973</v>
      </c>
      <c r="C33" s="846" t="s">
        <v>974</v>
      </c>
      <c r="D33" s="874"/>
      <c r="E33" s="874"/>
      <c r="F33" s="874"/>
      <c r="G33" s="861">
        <v>47940</v>
      </c>
      <c r="H33" s="861">
        <v>31792</v>
      </c>
      <c r="I33" s="861">
        <v>31791</v>
      </c>
      <c r="J33" s="861">
        <v>31791</v>
      </c>
      <c r="K33" s="861">
        <v>31791</v>
      </c>
      <c r="L33" s="861">
        <v>31791</v>
      </c>
      <c r="M33" s="861">
        <v>31791</v>
      </c>
      <c r="N33" s="862">
        <v>31791</v>
      </c>
      <c r="O33" s="862">
        <v>31792</v>
      </c>
      <c r="P33" s="862">
        <v>31792</v>
      </c>
      <c r="Q33" s="862"/>
      <c r="R33" s="863"/>
    </row>
    <row r="34" spans="1:18" s="875" customFormat="1" ht="16.5" thickBot="1" x14ac:dyDescent="0.3">
      <c r="A34" s="850"/>
      <c r="B34" s="864"/>
      <c r="C34" s="858" t="s">
        <v>959</v>
      </c>
      <c r="D34" s="876"/>
      <c r="E34" s="865">
        <f>((A33/2)/2)*0.027</f>
        <v>2254.9184999999998</v>
      </c>
      <c r="F34" s="865">
        <f>(E34+A33/2)*0.027</f>
        <v>4570.7197994999997</v>
      </c>
      <c r="G34" s="865">
        <f>A33*0.027</f>
        <v>9019.6739999999991</v>
      </c>
      <c r="H34" s="865">
        <f>(A33-G33)*0.027</f>
        <v>7725.2939999999999</v>
      </c>
      <c r="I34" s="865">
        <f>(A33-G33-H33)*0.027</f>
        <v>6866.91</v>
      </c>
      <c r="J34" s="865">
        <f>(A33-G33-H33-I33)*0.027</f>
        <v>6008.5529999999999</v>
      </c>
      <c r="K34" s="865">
        <f>(A33-G33-H33-I33-J33)*0.027</f>
        <v>5150.1959999999999</v>
      </c>
      <c r="L34" s="865">
        <f>(A33-G33-H33-I33-J33-K33)*0.027</f>
        <v>4291.8389999999999</v>
      </c>
      <c r="M34" s="865">
        <f>(A33-G33-H33-I33-J33-K33-L33)*0.027</f>
        <v>3433.482</v>
      </c>
      <c r="N34" s="866">
        <f>(A33-G33-H33-I33-J33-K33-L33-M33)*0.027</f>
        <v>2575.125</v>
      </c>
      <c r="O34" s="866">
        <f>(A33-G33-H33-I33-J33-K33-L33-M33-N33)*0.027</f>
        <v>1716.768</v>
      </c>
      <c r="P34" s="866">
        <f>(A33-G33-H33-I33-J33-K33-L33-M33-N33-O33)*0.027</f>
        <v>858.38400000000001</v>
      </c>
      <c r="Q34" s="866"/>
      <c r="R34" s="867"/>
    </row>
    <row r="35" spans="1:18" s="875" customFormat="1" ht="47.25" x14ac:dyDescent="0.25">
      <c r="A35" s="844">
        <v>1462506</v>
      </c>
      <c r="B35" s="845" t="s">
        <v>970</v>
      </c>
      <c r="C35" s="846" t="s">
        <v>975</v>
      </c>
      <c r="D35" s="877">
        <v>0</v>
      </c>
      <c r="E35" s="877">
        <v>0</v>
      </c>
      <c r="F35" s="877">
        <v>0</v>
      </c>
      <c r="G35" s="847">
        <v>615883</v>
      </c>
      <c r="H35" s="848">
        <v>94069</v>
      </c>
      <c r="I35" s="848">
        <v>94069</v>
      </c>
      <c r="J35" s="848">
        <v>94069</v>
      </c>
      <c r="K35" s="848">
        <v>94069</v>
      </c>
      <c r="L35" s="848">
        <v>94069</v>
      </c>
      <c r="M35" s="848">
        <v>94069</v>
      </c>
      <c r="N35" s="848">
        <v>94069</v>
      </c>
      <c r="O35" s="848">
        <v>94070</v>
      </c>
      <c r="P35" s="847">
        <v>94070</v>
      </c>
      <c r="Q35" s="847"/>
      <c r="R35" s="849"/>
    </row>
    <row r="36" spans="1:18" s="875" customFormat="1" ht="16.5" thickBot="1" x14ac:dyDescent="0.3">
      <c r="A36" s="857"/>
      <c r="B36" s="878"/>
      <c r="C36" s="852" t="s">
        <v>959</v>
      </c>
      <c r="D36" s="859"/>
      <c r="E36" s="854">
        <f>(A35/2/2)*0.027</f>
        <v>9871.9154999999992</v>
      </c>
      <c r="F36" s="854">
        <f>(E36+A35/2)*0.027</f>
        <v>20010.372718499999</v>
      </c>
      <c r="G36" s="854">
        <f>A35*0.027</f>
        <v>39487.661999999997</v>
      </c>
      <c r="H36" s="854">
        <f>(A35-G35)*0.027</f>
        <v>22858.821</v>
      </c>
      <c r="I36" s="854">
        <f>(A35-G35-H35)*0.027</f>
        <v>20318.957999999999</v>
      </c>
      <c r="J36" s="854">
        <f>(A35-G35-H35-I35)*0.027</f>
        <v>17779.095000000001</v>
      </c>
      <c r="K36" s="854">
        <f>(A35-G35-H35-I35-J35)*0.027</f>
        <v>15239.232</v>
      </c>
      <c r="L36" s="859">
        <f>(A35-G35-H35-I35-J35-K35)*0.027</f>
        <v>12699.369000000001</v>
      </c>
      <c r="M36" s="854">
        <v>94069</v>
      </c>
      <c r="N36" s="859">
        <f>(A35-G35-H35-I35-J35-K35-L35-M35)*0.027</f>
        <v>7619.643</v>
      </c>
      <c r="O36" s="854">
        <f>(A35-G35-H35-I35-J35-K35-L35-M35-N35)*0.027</f>
        <v>5079.78</v>
      </c>
      <c r="P36" s="859">
        <f>(A35-G35-H35-I35-J35-K35-L35-M35-N35-O35)*0.027</f>
        <v>2539.89</v>
      </c>
      <c r="Q36" s="859"/>
      <c r="R36" s="860"/>
    </row>
    <row r="37" spans="1:18" s="875" customFormat="1" ht="22.5" customHeight="1" x14ac:dyDescent="0.25">
      <c r="A37" s="844">
        <v>2274277</v>
      </c>
      <c r="B37" s="845" t="s">
        <v>976</v>
      </c>
      <c r="C37" s="846" t="s">
        <v>977</v>
      </c>
      <c r="D37" s="879">
        <v>0</v>
      </c>
      <c r="E37" s="877">
        <v>0</v>
      </c>
      <c r="F37" s="848">
        <v>0</v>
      </c>
      <c r="G37" s="848">
        <v>593300</v>
      </c>
      <c r="H37" s="848">
        <v>186775</v>
      </c>
      <c r="I37" s="848">
        <v>186775</v>
      </c>
      <c r="J37" s="848">
        <v>186775</v>
      </c>
      <c r="K37" s="848">
        <v>186775</v>
      </c>
      <c r="L37" s="848">
        <v>186775</v>
      </c>
      <c r="M37" s="848">
        <v>186775</v>
      </c>
      <c r="N37" s="848">
        <v>186775</v>
      </c>
      <c r="O37" s="848">
        <v>186776</v>
      </c>
      <c r="P37" s="847">
        <v>186776</v>
      </c>
      <c r="Q37" s="847"/>
      <c r="R37" s="849"/>
    </row>
    <row r="38" spans="1:18" s="875" customFormat="1" ht="18" customHeight="1" thickBot="1" x14ac:dyDescent="0.3">
      <c r="A38" s="880"/>
      <c r="B38" s="881"/>
      <c r="C38" s="882" t="s">
        <v>959</v>
      </c>
      <c r="D38" s="883">
        <f>(A37/3/2)*0.027</f>
        <v>10234.246500000001</v>
      </c>
      <c r="E38" s="884">
        <f>(D38+(A37/3)*2/2)*0.027</f>
        <v>20744.817655500003</v>
      </c>
      <c r="F38" s="884">
        <f>(E38+(A37/2))*0.027</f>
        <v>31262.8495766985</v>
      </c>
      <c r="G38" s="884">
        <f>A37*0.027</f>
        <v>61405.478999999999</v>
      </c>
      <c r="H38" s="884">
        <f>(A37-G37)*0.027</f>
        <v>45386.379000000001</v>
      </c>
      <c r="I38" s="884">
        <f>(A37-G37-H37)*0.027</f>
        <v>40343.453999999998</v>
      </c>
      <c r="J38" s="884">
        <f>(A37-G37-H37-I37)*0.027</f>
        <v>35300.529000000002</v>
      </c>
      <c r="K38" s="884">
        <f>(A37-G37-H37-I37-J37)*0.027</f>
        <v>30257.603999999999</v>
      </c>
      <c r="L38" s="883">
        <f>(A37-G37-H37-I37-J37-K37)*0.027</f>
        <v>25214.679</v>
      </c>
      <c r="M38" s="884">
        <f>(A37-G37-H37-I37-J37-K37-L37)*0.027</f>
        <v>20171.754000000001</v>
      </c>
      <c r="N38" s="883">
        <f>(A37-G37-H37-I37-J37-K37-L37-M37)*0.027</f>
        <v>15128.829</v>
      </c>
      <c r="O38" s="884">
        <f>(A37-G37-H37-I37-J37-K37-L37-M37-N37)*0.027</f>
        <v>10085.904</v>
      </c>
      <c r="P38" s="883">
        <f>(A37-G37-H37-I37-J37-K37-L37-M37-N37-O37)*0.027</f>
        <v>5042.9520000000002</v>
      </c>
      <c r="Q38" s="883"/>
      <c r="R38" s="885"/>
    </row>
    <row r="39" spans="1:18" s="875" customFormat="1" ht="48" customHeight="1" x14ac:dyDescent="0.25">
      <c r="A39" s="886">
        <f>895823-4564</f>
        <v>891259</v>
      </c>
      <c r="B39" s="887" t="s">
        <v>970</v>
      </c>
      <c r="C39" s="888" t="s">
        <v>978</v>
      </c>
      <c r="D39" s="889"/>
      <c r="E39" s="889">
        <v>0</v>
      </c>
      <c r="F39" s="889">
        <v>0</v>
      </c>
      <c r="G39" s="889">
        <v>0</v>
      </c>
      <c r="H39" s="889">
        <v>278771</v>
      </c>
      <c r="I39" s="889">
        <v>68054</v>
      </c>
      <c r="J39" s="889">
        <v>68054</v>
      </c>
      <c r="K39" s="889">
        <v>68054</v>
      </c>
      <c r="L39" s="889">
        <v>68054</v>
      </c>
      <c r="M39" s="889">
        <v>68054</v>
      </c>
      <c r="N39" s="890">
        <v>68054</v>
      </c>
      <c r="O39" s="890">
        <v>68054</v>
      </c>
      <c r="P39" s="890">
        <v>68055</v>
      </c>
      <c r="Q39" s="890">
        <v>68055</v>
      </c>
      <c r="R39" s="891"/>
    </row>
    <row r="40" spans="1:18" s="875" customFormat="1" ht="17.25" customHeight="1" thickBot="1" x14ac:dyDescent="0.3">
      <c r="A40" s="880"/>
      <c r="B40" s="892"/>
      <c r="C40" s="882" t="s">
        <v>959</v>
      </c>
      <c r="D40" s="893"/>
      <c r="E40" s="893">
        <f>(A39/3/2)*0.027</f>
        <v>4010.6654999999996</v>
      </c>
      <c r="F40" s="893">
        <f>(E40+(A39/3)*2/2)*0.027</f>
        <v>8129.618968499999</v>
      </c>
      <c r="G40" s="893">
        <f>(F40+(A39/2))*0.027</f>
        <v>12251.496212149499</v>
      </c>
      <c r="H40" s="893">
        <f>A39*0.027</f>
        <v>24063.992999999999</v>
      </c>
      <c r="I40" s="893">
        <f>(A39-H39)*0.027</f>
        <v>16537.175999999999</v>
      </c>
      <c r="J40" s="893">
        <f>(A39-H39-I39)*0.027</f>
        <v>14699.717999999999</v>
      </c>
      <c r="K40" s="893">
        <f>(A39-H39-I39-J39)*0.027</f>
        <v>12862.26</v>
      </c>
      <c r="L40" s="893">
        <f>(A39-H39-I39-J39-K39)*0.027</f>
        <v>11024.802</v>
      </c>
      <c r="M40" s="893">
        <f>(A39-H39-I39-J39-K39-L39)*0.027</f>
        <v>9187.3439999999991</v>
      </c>
      <c r="N40" s="894">
        <f>(A39-H39-I39-J39-K39-L39-M39)*0.027</f>
        <v>7349.8859999999995</v>
      </c>
      <c r="O40" s="894">
        <f>(A39-H39-I39-J39-K39-L39-M39-N39)*0.027</f>
        <v>5512.4279999999999</v>
      </c>
      <c r="P40" s="894">
        <f>(A39-H39-I39-J39-K39-L39-M39-N39-O39)*0.027</f>
        <v>3674.97</v>
      </c>
      <c r="Q40" s="894">
        <f>(A39-H39-I39-J39-K39-L39-M39-N39-O39-P39)*0.027</f>
        <v>1837.4849999999999</v>
      </c>
      <c r="R40" s="895"/>
    </row>
    <row r="41" spans="1:18" s="875" customFormat="1" ht="66" customHeight="1" x14ac:dyDescent="0.25">
      <c r="A41" s="886">
        <v>1107754</v>
      </c>
      <c r="B41" s="887" t="s">
        <v>976</v>
      </c>
      <c r="C41" s="888" t="s">
        <v>979</v>
      </c>
      <c r="D41" s="890">
        <v>0</v>
      </c>
      <c r="E41" s="890">
        <v>0</v>
      </c>
      <c r="F41" s="890">
        <v>0</v>
      </c>
      <c r="G41" s="890">
        <v>331550</v>
      </c>
      <c r="H41" s="890">
        <v>86244</v>
      </c>
      <c r="I41" s="890">
        <v>86245</v>
      </c>
      <c r="J41" s="890">
        <v>86245</v>
      </c>
      <c r="K41" s="890">
        <v>86245</v>
      </c>
      <c r="L41" s="890">
        <v>86245</v>
      </c>
      <c r="M41" s="890">
        <v>86245</v>
      </c>
      <c r="N41" s="890">
        <v>86245</v>
      </c>
      <c r="O41" s="890">
        <v>86245</v>
      </c>
      <c r="P41" s="890">
        <v>86245</v>
      </c>
      <c r="Q41" s="890"/>
      <c r="R41" s="891"/>
    </row>
    <row r="42" spans="1:18" s="875" customFormat="1" ht="17.25" customHeight="1" thickBot="1" x14ac:dyDescent="0.3">
      <c r="A42" s="880"/>
      <c r="B42" s="892"/>
      <c r="C42" s="882" t="s">
        <v>959</v>
      </c>
      <c r="D42" s="894">
        <f>(A41/3/2)*0.027</f>
        <v>4984.893</v>
      </c>
      <c r="E42" s="894">
        <f>(D42+(A41/3)*2/2)*0.027</f>
        <v>10104.378110999998</v>
      </c>
      <c r="F42" s="894">
        <f>(E42+(A41/2))*0.027</f>
        <v>15227.497208996998</v>
      </c>
      <c r="G42" s="894">
        <f>A41*0.027</f>
        <v>29909.358</v>
      </c>
      <c r="H42" s="894">
        <f>(A41-G41)*0.027</f>
        <v>20957.507999999998</v>
      </c>
      <c r="I42" s="894">
        <f>(A41-G41-H41)*0.027</f>
        <v>18628.919999999998</v>
      </c>
      <c r="J42" s="894">
        <f>(A41-G41-H41-I41)*0.027</f>
        <v>16300.305</v>
      </c>
      <c r="K42" s="894">
        <f>(A41-G41-H41-I41-J41)*0.027</f>
        <v>13971.69</v>
      </c>
      <c r="L42" s="894">
        <f>(A41-G41-H41-I41-J41-K41)*0.027</f>
        <v>11643.075000000001</v>
      </c>
      <c r="M42" s="894">
        <f>(A41-G41-H41-I41-J41-K41-L41)*0.027</f>
        <v>9314.4599999999991</v>
      </c>
      <c r="N42" s="894">
        <f>(A41-G41-H41-I41-J41-K41-L41-M41)*0.027</f>
        <v>6985.8450000000003</v>
      </c>
      <c r="O42" s="894">
        <f>(A41-G41-H41-I41-J41-K41-L41-M41-N41)*0.027</f>
        <v>4657.2299999999996</v>
      </c>
      <c r="P42" s="894">
        <f>(A41-G41-H41-I41-J41-K41-L41-M41-N41-O41)*0.027</f>
        <v>2328.6149999999998</v>
      </c>
      <c r="Q42" s="894"/>
      <c r="R42" s="895"/>
    </row>
    <row r="43" spans="1:18" s="875" customFormat="1" ht="34.5" customHeight="1" x14ac:dyDescent="0.25">
      <c r="A43" s="886">
        <f>1423690+1297848+843282</f>
        <v>3564820</v>
      </c>
      <c r="B43" s="887" t="s">
        <v>970</v>
      </c>
      <c r="C43" s="888" t="s">
        <v>980</v>
      </c>
      <c r="D43" s="889"/>
      <c r="E43" s="889">
        <v>0</v>
      </c>
      <c r="F43" s="889">
        <v>0</v>
      </c>
      <c r="G43" s="889">
        <v>0</v>
      </c>
      <c r="H43" s="889">
        <v>98191</v>
      </c>
      <c r="I43" s="889">
        <v>385181</v>
      </c>
      <c r="J43" s="889">
        <v>385181</v>
      </c>
      <c r="K43" s="889">
        <v>385181</v>
      </c>
      <c r="L43" s="889">
        <v>385181</v>
      </c>
      <c r="M43" s="889">
        <v>385181</v>
      </c>
      <c r="N43" s="889">
        <v>385181</v>
      </c>
      <c r="O43" s="889">
        <v>385181</v>
      </c>
      <c r="P43" s="890">
        <v>385181</v>
      </c>
      <c r="Q43" s="890">
        <v>385181</v>
      </c>
      <c r="R43" s="891"/>
    </row>
    <row r="44" spans="1:18" s="875" customFormat="1" ht="17.25" customHeight="1" thickBot="1" x14ac:dyDescent="0.3">
      <c r="A44" s="880"/>
      <c r="B44" s="892"/>
      <c r="C44" s="882" t="s">
        <v>959</v>
      </c>
      <c r="D44" s="893"/>
      <c r="E44" s="893">
        <f>(A43/3/2)*0.027</f>
        <v>16041.689999999999</v>
      </c>
      <c r="F44" s="893">
        <f>(E44+(A43/3)*2/2)*0.027</f>
        <v>32516.505629999996</v>
      </c>
      <c r="G44" s="893">
        <f>(F44+(A43/2))*0.027</f>
        <v>49003.015652009999</v>
      </c>
      <c r="H44" s="893">
        <f>A43*0.027</f>
        <v>96250.14</v>
      </c>
      <c r="I44" s="893">
        <f>(A43-H43)*0.027</f>
        <v>93598.982999999993</v>
      </c>
      <c r="J44" s="893">
        <f>(A43-H43-I43)*0.027</f>
        <v>83199.096000000005</v>
      </c>
      <c r="K44" s="893">
        <f>(A43-H43-I43-J43)*0.027</f>
        <v>72799.209000000003</v>
      </c>
      <c r="L44" s="893">
        <f>(A43-H43-I43-J43-K43)*0.027</f>
        <v>62399.322</v>
      </c>
      <c r="M44" s="893">
        <f>(A43-H43-I43-J43-K43-L43)*0.027</f>
        <v>51999.434999999998</v>
      </c>
      <c r="N44" s="894">
        <f>(A43-H43-I43-J43-K43-L43-M43)*0.027</f>
        <v>41599.548000000003</v>
      </c>
      <c r="O44" s="894">
        <f>(A43-H43-I43-J43-K43-L43-M43-N43)*0.027</f>
        <v>31199.661</v>
      </c>
      <c r="P44" s="894">
        <f>(A43-H43-I43-J43-K43-L43-M43-N43-O43)*0.027</f>
        <v>20799.774000000001</v>
      </c>
      <c r="Q44" s="894">
        <f>(A43-H43-I43-J43-K43-L43-M43-N43-O43-P43)*0.027</f>
        <v>10399.887000000001</v>
      </c>
      <c r="R44" s="895"/>
    </row>
    <row r="45" spans="1:18" s="875" customFormat="1" ht="51.75" customHeight="1" x14ac:dyDescent="0.25">
      <c r="A45" s="844">
        <v>2123909</v>
      </c>
      <c r="B45" s="845" t="s">
        <v>981</v>
      </c>
      <c r="C45" s="846" t="s">
        <v>982</v>
      </c>
      <c r="D45" s="861">
        <v>0</v>
      </c>
      <c r="E45" s="861"/>
      <c r="F45" s="861">
        <v>48425</v>
      </c>
      <c r="G45" s="861">
        <v>130609</v>
      </c>
      <c r="H45" s="861">
        <v>130609</v>
      </c>
      <c r="I45" s="861">
        <v>230609</v>
      </c>
      <c r="J45" s="861">
        <v>230609</v>
      </c>
      <c r="K45" s="861">
        <v>280609</v>
      </c>
      <c r="L45" s="861">
        <v>280609</v>
      </c>
      <c r="M45" s="861">
        <v>280610</v>
      </c>
      <c r="N45" s="861">
        <v>280610</v>
      </c>
      <c r="O45" s="862">
        <v>230610</v>
      </c>
      <c r="P45" s="862"/>
      <c r="Q45" s="862"/>
      <c r="R45" s="863"/>
    </row>
    <row r="46" spans="1:18" s="875" customFormat="1" ht="17.25" customHeight="1" thickBot="1" x14ac:dyDescent="0.3">
      <c r="A46" s="850"/>
      <c r="B46" s="864"/>
      <c r="C46" s="858" t="s">
        <v>959</v>
      </c>
      <c r="D46" s="865">
        <f>(A45/2/2)*0.027</f>
        <v>14336.385749999999</v>
      </c>
      <c r="E46" s="865">
        <f>(D46+A45/2)*0.027</f>
        <v>29059.853915249998</v>
      </c>
      <c r="F46" s="865">
        <f>A45*0.027</f>
        <v>57345.542999999998</v>
      </c>
      <c r="G46" s="865">
        <f>(A45-F45)*0.027</f>
        <v>56038.067999999999</v>
      </c>
      <c r="H46" s="865">
        <f>(A45-F45-G45)*0.027</f>
        <v>52511.625</v>
      </c>
      <c r="I46" s="865">
        <f>(A45-F45-G45-H45)*0.027</f>
        <v>48985.182000000001</v>
      </c>
      <c r="J46" s="865">
        <f>(A45-F45-G45-H45-I45)*0.027</f>
        <v>42758.739000000001</v>
      </c>
      <c r="K46" s="865">
        <f>(A45-F45-G45-H45-I45-J45)*0.027</f>
        <v>36532.296000000002</v>
      </c>
      <c r="L46" s="865">
        <f>(A45-F45-G45-H45-I45-J45-K45)*0.027</f>
        <v>28955.852999999999</v>
      </c>
      <c r="M46" s="865">
        <f>(A45-F45-G45-H45-I45-J45-K45-L45)*0.027</f>
        <v>21379.41</v>
      </c>
      <c r="N46" s="866">
        <f>(A45-F45-G45-H45-I45-J45-K45-L45-M45)*0.027</f>
        <v>13802.94</v>
      </c>
      <c r="O46" s="866">
        <f>(A45-F45-G45-H45-I45-J45-K45-L45-M45-N45)*0.027</f>
        <v>6226.47</v>
      </c>
      <c r="P46" s="866"/>
      <c r="Q46" s="866"/>
      <c r="R46" s="867"/>
    </row>
    <row r="47" spans="1:18" s="875" customFormat="1" ht="70.5" customHeight="1" x14ac:dyDescent="0.25">
      <c r="A47" s="886">
        <v>2152272</v>
      </c>
      <c r="B47" s="887" t="s">
        <v>983</v>
      </c>
      <c r="C47" s="888" t="s">
        <v>984</v>
      </c>
      <c r="D47" s="889"/>
      <c r="E47" s="889">
        <v>0</v>
      </c>
      <c r="F47" s="889">
        <v>86304</v>
      </c>
      <c r="G47" s="889">
        <v>159552</v>
      </c>
      <c r="H47" s="889">
        <v>159552</v>
      </c>
      <c r="I47" s="889">
        <v>229552</v>
      </c>
      <c r="J47" s="889">
        <v>229552</v>
      </c>
      <c r="K47" s="889">
        <v>229552</v>
      </c>
      <c r="L47" s="889">
        <v>279552</v>
      </c>
      <c r="M47" s="889">
        <v>279552</v>
      </c>
      <c r="N47" s="890">
        <v>279552</v>
      </c>
      <c r="O47" s="890">
        <v>279552</v>
      </c>
      <c r="P47" s="890"/>
      <c r="Q47" s="890"/>
      <c r="R47" s="891"/>
    </row>
    <row r="48" spans="1:18" s="875" customFormat="1" ht="17.25" customHeight="1" thickBot="1" x14ac:dyDescent="0.3">
      <c r="A48" s="880"/>
      <c r="B48" s="892"/>
      <c r="C48" s="882" t="s">
        <v>959</v>
      </c>
      <c r="D48" s="893"/>
      <c r="E48" s="893">
        <f>F48/12*8</f>
        <v>38740.896000000001</v>
      </c>
      <c r="F48" s="893">
        <f>A47*0.027</f>
        <v>58111.343999999997</v>
      </c>
      <c r="G48" s="893">
        <f>(A47-F47)*0.027</f>
        <v>55781.135999999999</v>
      </c>
      <c r="H48" s="893">
        <f>(A47-F47-G47)*0.027</f>
        <v>51473.231999999996</v>
      </c>
      <c r="I48" s="893">
        <f>(A47-F47-G47-H47)*0.027</f>
        <v>47165.328000000001</v>
      </c>
      <c r="J48" s="893">
        <f>(A47-F47-G47-H47-I47)*0.027</f>
        <v>40967.423999999999</v>
      </c>
      <c r="K48" s="893">
        <f>(A47-F47-G47-H47-I47-J47)*0.027</f>
        <v>34769.519999999997</v>
      </c>
      <c r="L48" s="893">
        <f>(A47-F47-G47-H47-I47-J47-K47)*0.027</f>
        <v>28571.615999999998</v>
      </c>
      <c r="M48" s="893">
        <f>(A47-F47-G47-H47-I47-J47-K47-L47)*0.027</f>
        <v>21023.712</v>
      </c>
      <c r="N48" s="894">
        <f>(A47-F47-G47-H47-I47-J47-K47-L47-M47)*0.027</f>
        <v>13475.807999999999</v>
      </c>
      <c r="O48" s="894">
        <f>(A47-F47-G47-H47-I47-J47-K47-L47-M47-N47)*0.027</f>
        <v>5927.9039999999995</v>
      </c>
      <c r="P48" s="894"/>
      <c r="Q48" s="894"/>
      <c r="R48" s="895"/>
    </row>
    <row r="49" spans="1:20" s="875" customFormat="1" ht="60" customHeight="1" x14ac:dyDescent="0.25">
      <c r="A49" s="886">
        <v>660595</v>
      </c>
      <c r="B49" s="887" t="s">
        <v>983</v>
      </c>
      <c r="C49" s="888" t="s">
        <v>985</v>
      </c>
      <c r="D49" s="896"/>
      <c r="E49" s="890">
        <v>0</v>
      </c>
      <c r="F49" s="889">
        <v>15460</v>
      </c>
      <c r="G49" s="889">
        <v>71681</v>
      </c>
      <c r="H49" s="889">
        <v>71681</v>
      </c>
      <c r="I49" s="889">
        <v>71681</v>
      </c>
      <c r="J49" s="889">
        <v>71682</v>
      </c>
      <c r="K49" s="889">
        <v>71682</v>
      </c>
      <c r="L49" s="889">
        <v>71682</v>
      </c>
      <c r="M49" s="889">
        <v>71682</v>
      </c>
      <c r="N49" s="890">
        <v>71682</v>
      </c>
      <c r="O49" s="890">
        <v>71682</v>
      </c>
      <c r="P49" s="890"/>
      <c r="Q49" s="890"/>
      <c r="R49" s="891"/>
    </row>
    <row r="50" spans="1:20" s="875" customFormat="1" ht="17.25" customHeight="1" thickBot="1" x14ac:dyDescent="0.3">
      <c r="A50" s="880"/>
      <c r="B50" s="892"/>
      <c r="C50" s="882" t="s">
        <v>959</v>
      </c>
      <c r="D50" s="893"/>
      <c r="E50" s="893">
        <f>F50/12*8</f>
        <v>11890.71</v>
      </c>
      <c r="F50" s="893">
        <f>A49*0.027</f>
        <v>17836.064999999999</v>
      </c>
      <c r="G50" s="893">
        <f>(A49-F49)*0.027</f>
        <v>17418.645</v>
      </c>
      <c r="H50" s="893">
        <f>SUM(A49-F49-G49)*0.027</f>
        <v>15483.258</v>
      </c>
      <c r="I50" s="893">
        <f>SUM(A49-F49-G49-H49)*0.027</f>
        <v>13547.870999999999</v>
      </c>
      <c r="J50" s="893">
        <f>SUM(A49-F49-G49-H49-I49)*0.027</f>
        <v>11612.484</v>
      </c>
      <c r="K50" s="893">
        <f>(A49-F49-G49-H49-I49-J49)*0.027</f>
        <v>9677.07</v>
      </c>
      <c r="L50" s="893">
        <f>(A49-F49-G49-H49-I49-J49-K49)*0.027</f>
        <v>7741.6559999999999</v>
      </c>
      <c r="M50" s="893">
        <f>(A49-F49-G49-H49-I49-J49-K49-L49)*0.027</f>
        <v>5806.2420000000002</v>
      </c>
      <c r="N50" s="894">
        <f>(A49-F49-G49-H49-I49-J49-K49-L49-M49)*0.027</f>
        <v>3870.828</v>
      </c>
      <c r="O50" s="894">
        <f>(A49-F49-G49-H49-I49-J49-K49-L49-M49-N49)*0.027</f>
        <v>1935.414</v>
      </c>
      <c r="P50" s="894"/>
      <c r="Q50" s="894"/>
      <c r="R50" s="895"/>
    </row>
    <row r="51" spans="1:20" s="875" customFormat="1" ht="67.5" customHeight="1" x14ac:dyDescent="0.25">
      <c r="A51" s="886">
        <v>1387873</v>
      </c>
      <c r="B51" s="887" t="s">
        <v>983</v>
      </c>
      <c r="C51" s="888" t="s">
        <v>986</v>
      </c>
      <c r="D51" s="889"/>
      <c r="E51" s="889">
        <v>0</v>
      </c>
      <c r="F51" s="889">
        <v>0</v>
      </c>
      <c r="G51" s="889">
        <v>570101</v>
      </c>
      <c r="H51" s="889">
        <v>90863</v>
      </c>
      <c r="I51" s="889">
        <v>90863</v>
      </c>
      <c r="J51" s="889">
        <v>90863</v>
      </c>
      <c r="K51" s="889">
        <v>90863</v>
      </c>
      <c r="L51" s="889">
        <v>90864</v>
      </c>
      <c r="M51" s="889">
        <v>90864</v>
      </c>
      <c r="N51" s="889">
        <v>90864</v>
      </c>
      <c r="O51" s="889">
        <v>90864</v>
      </c>
      <c r="P51" s="890">
        <v>90864</v>
      </c>
      <c r="Q51" s="890"/>
      <c r="R51" s="891"/>
    </row>
    <row r="52" spans="1:20" s="875" customFormat="1" ht="17.25" customHeight="1" thickBot="1" x14ac:dyDescent="0.3">
      <c r="A52" s="880"/>
      <c r="B52" s="892"/>
      <c r="C52" s="882" t="s">
        <v>969</v>
      </c>
      <c r="D52" s="893"/>
      <c r="E52" s="893">
        <f>((A51/2)/2)*0.027</f>
        <v>9368.1427499999991</v>
      </c>
      <c r="F52" s="893">
        <f>(E52+A51/2)*0.027</f>
        <v>18989.22535425</v>
      </c>
      <c r="G52" s="893">
        <f>A51*0.027</f>
        <v>37472.570999999996</v>
      </c>
      <c r="H52" s="893">
        <f>(A51-G51)*0.027</f>
        <v>22079.844000000001</v>
      </c>
      <c r="I52" s="893">
        <f>(A51-G51-H51)*0.027</f>
        <v>19626.543000000001</v>
      </c>
      <c r="J52" s="893">
        <f>(A51-G51-H51-I51)*0.027</f>
        <v>17173.241999999998</v>
      </c>
      <c r="K52" s="893">
        <f>(A51-G51-H51-I51-J51)*0.027</f>
        <v>14719.941000000001</v>
      </c>
      <c r="L52" s="894">
        <f>(A51-G51-H51-I51-J51-K51)*0.027</f>
        <v>12266.64</v>
      </c>
      <c r="M52" s="894">
        <f>(A51-G51-H51-I51-J51-K51-L51)*0.027</f>
        <v>9813.3119999999999</v>
      </c>
      <c r="N52" s="894">
        <f>(A51-G51-H51-I51-J51-K51-L51-M51)*0.027</f>
        <v>7359.9839999999995</v>
      </c>
      <c r="O52" s="894">
        <f>(A51-G51-H51-I51-J51-K51-L51-M51-N51)*0.027</f>
        <v>4906.6559999999999</v>
      </c>
      <c r="P52" s="894">
        <f>(A51-G51-H51-I51-J51-K51-L51-M51-N51-O51)*0.027</f>
        <v>2453.328</v>
      </c>
      <c r="Q52" s="894"/>
      <c r="R52" s="895"/>
    </row>
    <row r="53" spans="1:20" s="875" customFormat="1" ht="45.75" customHeight="1" x14ac:dyDescent="0.25">
      <c r="A53" s="886">
        <f>602830</f>
        <v>602830</v>
      </c>
      <c r="B53" s="887">
        <v>2018</v>
      </c>
      <c r="C53" s="888" t="s">
        <v>987</v>
      </c>
      <c r="D53" s="890"/>
      <c r="E53" s="890">
        <v>68490</v>
      </c>
      <c r="F53" s="890">
        <v>59371</v>
      </c>
      <c r="G53" s="890">
        <v>59371</v>
      </c>
      <c r="H53" s="890">
        <v>59371</v>
      </c>
      <c r="I53" s="890">
        <v>59371</v>
      </c>
      <c r="J53" s="890">
        <v>59371</v>
      </c>
      <c r="K53" s="890">
        <v>59371</v>
      </c>
      <c r="L53" s="890">
        <v>59371</v>
      </c>
      <c r="M53" s="890">
        <v>59371</v>
      </c>
      <c r="N53" s="890">
        <v>59372</v>
      </c>
      <c r="O53" s="890"/>
      <c r="P53" s="890"/>
      <c r="Q53" s="890"/>
      <c r="R53" s="897"/>
    </row>
    <row r="54" spans="1:20" s="875" customFormat="1" ht="17.25" customHeight="1" thickBot="1" x14ac:dyDescent="0.3">
      <c r="A54" s="880"/>
      <c r="B54" s="898"/>
      <c r="C54" s="882" t="s">
        <v>959</v>
      </c>
      <c r="D54" s="894">
        <f>E54/12*8</f>
        <v>10850.94</v>
      </c>
      <c r="E54" s="894">
        <f>(A53)*0.027</f>
        <v>16276.41</v>
      </c>
      <c r="F54" s="894">
        <f>(A53-E53)*0.027</f>
        <v>14427.18</v>
      </c>
      <c r="G54" s="894">
        <f>(A53-E53-F53)*0.027</f>
        <v>12824.163</v>
      </c>
      <c r="H54" s="894">
        <f>(A53-E53-F53-G53)*0.027</f>
        <v>11221.146000000001</v>
      </c>
      <c r="I54" s="894">
        <f>(A53-E53-F53-G53-H53)*0.027</f>
        <v>9618.128999999999</v>
      </c>
      <c r="J54" s="894">
        <f>(A53-E53-F53-G53-H53-I53)*0.027</f>
        <v>8015.1120000000001</v>
      </c>
      <c r="K54" s="894">
        <f>(A53-E53-F53-G53-H53-I53-J53)*0.027</f>
        <v>6412.0950000000003</v>
      </c>
      <c r="L54" s="894">
        <f>(A53-E53-F53-G53-H53-I53-J53-K53)*0.027</f>
        <v>4809.0779999999995</v>
      </c>
      <c r="M54" s="894">
        <f>(A53-E53-F53-G53-H53-I53-J53-K53-L53)*0.027</f>
        <v>3206.0610000000001</v>
      </c>
      <c r="N54" s="894">
        <f>(A53-E53-F53-G53-H53-I53-J53-K53-L53-M53)*0.027</f>
        <v>1603.0439999999999</v>
      </c>
      <c r="O54" s="894"/>
      <c r="P54" s="894"/>
      <c r="Q54" s="894"/>
      <c r="R54" s="899"/>
    </row>
    <row r="55" spans="1:20" s="875" customFormat="1" ht="75.75" customHeight="1" x14ac:dyDescent="0.25">
      <c r="A55" s="857">
        <v>1135705</v>
      </c>
      <c r="B55" s="870" t="s">
        <v>981</v>
      </c>
      <c r="C55" s="878" t="s">
        <v>988</v>
      </c>
      <c r="D55" s="872"/>
      <c r="E55" s="872"/>
      <c r="F55" s="872">
        <v>78454</v>
      </c>
      <c r="G55" s="872">
        <v>117472</v>
      </c>
      <c r="H55" s="872">
        <v>117472</v>
      </c>
      <c r="I55" s="872">
        <v>117472</v>
      </c>
      <c r="J55" s="872">
        <v>117472</v>
      </c>
      <c r="K55" s="872">
        <v>117472</v>
      </c>
      <c r="L55" s="872">
        <v>117472</v>
      </c>
      <c r="M55" s="871">
        <v>117473</v>
      </c>
      <c r="N55" s="871">
        <v>117473</v>
      </c>
      <c r="O55" s="871">
        <v>117473</v>
      </c>
      <c r="P55" s="871"/>
      <c r="Q55" s="871"/>
      <c r="R55" s="873"/>
      <c r="T55" s="900" t="s">
        <v>989</v>
      </c>
    </row>
    <row r="56" spans="1:20" s="875" customFormat="1" ht="17.25" customHeight="1" thickBot="1" x14ac:dyDescent="0.3">
      <c r="A56" s="880"/>
      <c r="B56" s="892"/>
      <c r="C56" s="882" t="s">
        <v>959</v>
      </c>
      <c r="D56" s="894">
        <f>((A55/2)/2)*0.027</f>
        <v>7666.00875</v>
      </c>
      <c r="E56" s="894">
        <f>(D56+A55/2)*0.027</f>
        <v>15538.999736250002</v>
      </c>
      <c r="F56" s="894">
        <f>A55*0.027</f>
        <v>30664.035</v>
      </c>
      <c r="G56" s="894">
        <f>(A55-F55)*0.027</f>
        <v>28545.776999999998</v>
      </c>
      <c r="H56" s="894">
        <f>(A55-F55-G55)*0.027</f>
        <v>25374.032999999999</v>
      </c>
      <c r="I56" s="894">
        <f>(A55-F55-G55-H55)*0.027</f>
        <v>22202.289000000001</v>
      </c>
      <c r="J56" s="894">
        <f>(A55-F55-G55-H55-I55)*0.027</f>
        <v>19030.544999999998</v>
      </c>
      <c r="K56" s="894">
        <f>(A55-F55-G55-H55-I55-J55)*0.027</f>
        <v>15858.800999999999</v>
      </c>
      <c r="L56" s="894">
        <f>(A55-F55-G55-H55-I55-J55-K55)*0.027</f>
        <v>12687.057000000001</v>
      </c>
      <c r="M56" s="894">
        <f>(A55-F55-G55-H55-I55-J55-K55-L55)*0.027</f>
        <v>9515.3130000000001</v>
      </c>
      <c r="N56" s="894">
        <f>(A55-F55-G55-H55-I55-J55-K55-L55-M55)*0.027</f>
        <v>6343.5420000000004</v>
      </c>
      <c r="O56" s="894">
        <f>(A55-F55-G55-H55-I55-J55-K55-L55-M55-N55)*0.027</f>
        <v>3171.7710000000002</v>
      </c>
      <c r="P56" s="894"/>
      <c r="Q56" s="894"/>
      <c r="R56" s="899"/>
    </row>
    <row r="57" spans="1:20" s="875" customFormat="1" ht="78.75" customHeight="1" x14ac:dyDescent="0.25">
      <c r="A57" s="857">
        <v>825830</v>
      </c>
      <c r="B57" s="870" t="s">
        <v>981</v>
      </c>
      <c r="C57" s="878" t="s">
        <v>990</v>
      </c>
      <c r="D57" s="872"/>
      <c r="E57" s="872">
        <v>59990</v>
      </c>
      <c r="F57" s="872">
        <v>85093</v>
      </c>
      <c r="G57" s="872">
        <v>85093</v>
      </c>
      <c r="H57" s="872">
        <v>85093</v>
      </c>
      <c r="I57" s="872">
        <v>85093</v>
      </c>
      <c r="J57" s="872">
        <v>85093</v>
      </c>
      <c r="K57" s="872">
        <v>85093</v>
      </c>
      <c r="L57" s="872">
        <v>85094</v>
      </c>
      <c r="M57" s="871">
        <v>85094</v>
      </c>
      <c r="N57" s="871">
        <v>85094</v>
      </c>
      <c r="O57" s="871"/>
      <c r="P57" s="871"/>
      <c r="Q57" s="871"/>
      <c r="R57" s="873"/>
    </row>
    <row r="58" spans="1:20" s="875" customFormat="1" ht="17.25" customHeight="1" thickBot="1" x14ac:dyDescent="0.3">
      <c r="A58" s="880"/>
      <c r="B58" s="892"/>
      <c r="C58" s="882" t="s">
        <v>959</v>
      </c>
      <c r="D58" s="894">
        <f>E58/12*8</f>
        <v>14864.94</v>
      </c>
      <c r="E58" s="894">
        <f>A57*0.027</f>
        <v>22297.41</v>
      </c>
      <c r="F58" s="894">
        <f>(A57-E57)*0.027</f>
        <v>20677.68</v>
      </c>
      <c r="G58" s="894">
        <f>(A57-E57-F57)*0.027</f>
        <v>18380.168999999998</v>
      </c>
      <c r="H58" s="894">
        <f>(A57-E57-F57-G57)*0.027</f>
        <v>16082.657999999999</v>
      </c>
      <c r="I58" s="894">
        <f>(A57-E57-F57-G57-H57)*0.027</f>
        <v>13785.146999999999</v>
      </c>
      <c r="J58" s="894">
        <f>(A57-E57-F57-G57-H57-I57)*0.027</f>
        <v>11487.636</v>
      </c>
      <c r="K58" s="894">
        <f>(A57-E57-F57-G57-H57-I57-J57)*0.027</f>
        <v>9190.125</v>
      </c>
      <c r="L58" s="894">
        <f>(A57-E57-F57-G57-H57-I57-J57-K57)*0.027</f>
        <v>6892.6139999999996</v>
      </c>
      <c r="M58" s="894">
        <f>(A57-E57-F57-G57-H57-I57-J57-K57-L57)*0.027</f>
        <v>4595.076</v>
      </c>
      <c r="N58" s="894">
        <f>(A57-E57-F57-G57-H57-I57-J57-K57-L57-M57)*0.027</f>
        <v>2297.538</v>
      </c>
      <c r="O58" s="894"/>
      <c r="P58" s="894"/>
      <c r="Q58" s="894"/>
      <c r="R58" s="899"/>
    </row>
    <row r="59" spans="1:20" s="875" customFormat="1" ht="66" customHeight="1" x14ac:dyDescent="0.25">
      <c r="A59" s="886">
        <v>346924</v>
      </c>
      <c r="B59" s="887" t="s">
        <v>981</v>
      </c>
      <c r="C59" s="888" t="s">
        <v>991</v>
      </c>
      <c r="D59" s="889"/>
      <c r="E59" s="889"/>
      <c r="F59" s="889">
        <v>98586</v>
      </c>
      <c r="G59" s="889">
        <v>27593</v>
      </c>
      <c r="H59" s="889">
        <v>27593</v>
      </c>
      <c r="I59" s="889">
        <v>27593</v>
      </c>
      <c r="J59" s="889">
        <v>27593</v>
      </c>
      <c r="K59" s="889">
        <v>27593</v>
      </c>
      <c r="L59" s="889">
        <v>27593</v>
      </c>
      <c r="M59" s="890">
        <v>27593</v>
      </c>
      <c r="N59" s="890">
        <v>27593</v>
      </c>
      <c r="O59" s="890">
        <v>27594</v>
      </c>
      <c r="P59" s="890"/>
      <c r="Q59" s="890"/>
      <c r="R59" s="891"/>
      <c r="T59" s="901" t="s">
        <v>992</v>
      </c>
    </row>
    <row r="60" spans="1:20" s="875" customFormat="1" ht="17.25" customHeight="1" thickBot="1" x14ac:dyDescent="0.3">
      <c r="A60" s="880"/>
      <c r="B60" s="892"/>
      <c r="C60" s="882" t="s">
        <v>959</v>
      </c>
      <c r="D60" s="893">
        <f>((A59/2)/2)*0.027</f>
        <v>2341.7370000000001</v>
      </c>
      <c r="E60" s="893">
        <f>(D60+A59/2)*0.027</f>
        <v>4746.7008989999995</v>
      </c>
      <c r="F60" s="893">
        <f>A59*0.027</f>
        <v>9366.9480000000003</v>
      </c>
      <c r="G60" s="893">
        <f>(A59-F59)*0.027</f>
        <v>6705.1260000000002</v>
      </c>
      <c r="H60" s="893">
        <f>(A59-F59-G59)*0.027</f>
        <v>5960.1149999999998</v>
      </c>
      <c r="I60" s="893">
        <f>(A59-F59-G59-H59)*0.027</f>
        <v>5215.1040000000003</v>
      </c>
      <c r="J60" s="893">
        <f>(A59-F59-G59-H59-I59)*0.027</f>
        <v>4470.0929999999998</v>
      </c>
      <c r="K60" s="893">
        <f>(A59-F59-G59-H59-I59-J59)*0.027</f>
        <v>3725.0819999999999</v>
      </c>
      <c r="L60" s="893">
        <f>(A59-F59-G59-H59-I59-J59-K59)*0.027</f>
        <v>2980.0709999999999</v>
      </c>
      <c r="M60" s="894">
        <f>(A59-F59-G59-H59-I59-J59-K59-L59)*0.027</f>
        <v>2235.06</v>
      </c>
      <c r="N60" s="894">
        <f>(A59-F59-G59-H59-I59-J59-K59-L59-M59)*0.027</f>
        <v>1490.049</v>
      </c>
      <c r="O60" s="894">
        <f>(A59-F59-G59-H59-I59-J59-K59-L59-M59-N59)*0.027</f>
        <v>745.03800000000001</v>
      </c>
      <c r="P60" s="894"/>
      <c r="Q60" s="894"/>
      <c r="R60" s="895"/>
    </row>
    <row r="61" spans="1:20" s="875" customFormat="1" ht="67.5" customHeight="1" x14ac:dyDescent="0.25">
      <c r="A61" s="857">
        <v>717000</v>
      </c>
      <c r="B61" s="870" t="s">
        <v>981</v>
      </c>
      <c r="C61" s="888" t="s">
        <v>993</v>
      </c>
      <c r="D61" s="872"/>
      <c r="E61" s="872">
        <v>94195</v>
      </c>
      <c r="F61" s="872">
        <v>69200</v>
      </c>
      <c r="G61" s="872">
        <v>69200</v>
      </c>
      <c r="H61" s="872">
        <v>69200</v>
      </c>
      <c r="I61" s="872">
        <v>69200</v>
      </c>
      <c r="J61" s="872">
        <v>69201</v>
      </c>
      <c r="K61" s="872">
        <v>69201</v>
      </c>
      <c r="L61" s="872">
        <v>69201</v>
      </c>
      <c r="M61" s="871">
        <v>69201</v>
      </c>
      <c r="N61" s="871">
        <v>69201</v>
      </c>
      <c r="O61" s="871"/>
      <c r="P61" s="871"/>
      <c r="Q61" s="871"/>
      <c r="R61" s="873"/>
    </row>
    <row r="62" spans="1:20" s="875" customFormat="1" ht="17.25" customHeight="1" thickBot="1" x14ac:dyDescent="0.3">
      <c r="A62" s="880"/>
      <c r="B62" s="892"/>
      <c r="C62" s="882" t="s">
        <v>959</v>
      </c>
      <c r="D62" s="893">
        <f>E62/12*8</f>
        <v>12906</v>
      </c>
      <c r="E62" s="893">
        <f>A61*0.027</f>
        <v>19359</v>
      </c>
      <c r="F62" s="893">
        <f>(A61-E61)*0.027</f>
        <v>16815.735000000001</v>
      </c>
      <c r="G62" s="893">
        <f>(A61-E61-F61)*0.027</f>
        <v>14947.334999999999</v>
      </c>
      <c r="H62" s="893">
        <f>(A61-E61-F61-G61)*0.027</f>
        <v>13078.934999999999</v>
      </c>
      <c r="I62" s="893">
        <f>(A61-E61-F61-G61-H61)*0.027</f>
        <v>11210.535</v>
      </c>
      <c r="J62" s="893">
        <f>(A61-E61-F61-G61-H61-I61)*0.027</f>
        <v>9342.1350000000002</v>
      </c>
      <c r="K62" s="893">
        <f>(A61-E61-F61-G61-H61-I61-J61)*0.027</f>
        <v>7473.7079999999996</v>
      </c>
      <c r="L62" s="893">
        <f>(A61-E61-F61-G61-H61-I61-J61-K61)*0.027</f>
        <v>5605.2809999999999</v>
      </c>
      <c r="M62" s="894">
        <f>(A61-E61-F61-G61-H61-I61-J61-K61-L61)*0.027</f>
        <v>3736.8539999999998</v>
      </c>
      <c r="N62" s="894">
        <f>(A61-E61-F61-G61-H61-I61-J61-K61-L61-M61)*0.027</f>
        <v>1868.4269999999999</v>
      </c>
      <c r="O62" s="894"/>
      <c r="P62" s="894"/>
      <c r="Q62" s="894"/>
      <c r="R62" s="895"/>
    </row>
    <row r="63" spans="1:20" s="875" customFormat="1" ht="69.75" customHeight="1" x14ac:dyDescent="0.25">
      <c r="A63" s="886">
        <f>280919+13590</f>
        <v>294509</v>
      </c>
      <c r="B63" s="887" t="s">
        <v>983</v>
      </c>
      <c r="C63" s="888" t="s">
        <v>994</v>
      </c>
      <c r="D63" s="889"/>
      <c r="E63" s="889"/>
      <c r="F63" s="889"/>
      <c r="G63" s="889">
        <f>43713+5133</f>
        <v>48846</v>
      </c>
      <c r="H63" s="889">
        <v>27295</v>
      </c>
      <c r="I63" s="889">
        <v>27295</v>
      </c>
      <c r="J63" s="889">
        <v>27296</v>
      </c>
      <c r="K63" s="889">
        <v>27296</v>
      </c>
      <c r="L63" s="889">
        <v>27296</v>
      </c>
      <c r="M63" s="890">
        <v>27296</v>
      </c>
      <c r="N63" s="890">
        <v>27296</v>
      </c>
      <c r="O63" s="890">
        <v>27296</v>
      </c>
      <c r="P63" s="890">
        <v>27297</v>
      </c>
      <c r="Q63" s="890"/>
      <c r="R63" s="891"/>
    </row>
    <row r="64" spans="1:20" s="875" customFormat="1" ht="18.75" customHeight="1" thickBot="1" x14ac:dyDescent="0.3">
      <c r="A64" s="880"/>
      <c r="B64" s="892"/>
      <c r="C64" s="882" t="s">
        <v>959</v>
      </c>
      <c r="D64" s="893"/>
      <c r="E64" s="893">
        <f>((A63/2)/2)*0.027</f>
        <v>1987.9357499999999</v>
      </c>
      <c r="F64" s="893">
        <f>(E64+A63/2)*0.027</f>
        <v>4029.5457652499999</v>
      </c>
      <c r="G64" s="893">
        <f>A63*0.027</f>
        <v>7951.7429999999995</v>
      </c>
      <c r="H64" s="893">
        <f>(A63-G63)*0.027</f>
        <v>6632.9009999999998</v>
      </c>
      <c r="I64" s="893">
        <f>(A63-G63-H63)*0.027</f>
        <v>5895.9359999999997</v>
      </c>
      <c r="J64" s="893">
        <f>(A63-G63-H63-I63)*0.027</f>
        <v>5158.9709999999995</v>
      </c>
      <c r="K64" s="893">
        <f>(A63-G63-H63-I63-J63)*0.027</f>
        <v>4421.9790000000003</v>
      </c>
      <c r="L64" s="893">
        <f>(A63-G63-H63-I63-J63-K63)*0.027</f>
        <v>3684.9870000000001</v>
      </c>
      <c r="M64" s="894">
        <f>(A63-G63-H63-I63-J63-K63-L63)*0.027</f>
        <v>2947.9949999999999</v>
      </c>
      <c r="N64" s="894">
        <f>(A63-G63-H63-I63-J63-K63-L63-M63)*0.027</f>
        <v>2211.0030000000002</v>
      </c>
      <c r="O64" s="894">
        <f>(A63-G63-H63-I63-J63-K63-L63-M63-N63)*0.027</f>
        <v>1474.011</v>
      </c>
      <c r="P64" s="894">
        <f>(A63-G63-H63-I63-J63-K63-L63-M63-N63-O63)*0.027</f>
        <v>737.01900000000001</v>
      </c>
      <c r="Q64" s="894"/>
      <c r="R64" s="895"/>
    </row>
    <row r="65" spans="1:18" s="875" customFormat="1" ht="66" customHeight="1" x14ac:dyDescent="0.25">
      <c r="A65" s="857">
        <v>674172</v>
      </c>
      <c r="B65" s="870" t="s">
        <v>981</v>
      </c>
      <c r="C65" s="878" t="s">
        <v>995</v>
      </c>
      <c r="D65" s="872"/>
      <c r="E65" s="872"/>
      <c r="F65" s="872">
        <v>134835</v>
      </c>
      <c r="G65" s="872">
        <v>134835</v>
      </c>
      <c r="H65" s="872">
        <v>134834</v>
      </c>
      <c r="I65" s="872">
        <v>134834</v>
      </c>
      <c r="J65" s="872">
        <v>134834</v>
      </c>
      <c r="K65" s="872"/>
      <c r="L65" s="872"/>
      <c r="M65" s="871"/>
      <c r="N65" s="871"/>
      <c r="O65" s="871"/>
      <c r="P65" s="871"/>
      <c r="Q65" s="871"/>
      <c r="R65" s="873"/>
    </row>
    <row r="66" spans="1:18" s="875" customFormat="1" ht="17.25" customHeight="1" thickBot="1" x14ac:dyDescent="0.3">
      <c r="A66" s="880"/>
      <c r="B66" s="892"/>
      <c r="C66" s="882" t="s">
        <v>959</v>
      </c>
      <c r="D66" s="893">
        <f>((A65/2)/2)*0.027</f>
        <v>4550.6610000000001</v>
      </c>
      <c r="E66" s="893">
        <f>(D66+A65/2)*0.027</f>
        <v>9224.1898469999996</v>
      </c>
      <c r="F66" s="893">
        <f>A65*0.027</f>
        <v>18202.644</v>
      </c>
      <c r="G66" s="893">
        <f>(A65-F65)*0.027</f>
        <v>14562.099</v>
      </c>
      <c r="H66" s="893">
        <f>(A65-F65-G65)*0.027</f>
        <v>10921.554</v>
      </c>
      <c r="I66" s="893">
        <f>(A65-F65-G65-H65)*0.027</f>
        <v>7281.0360000000001</v>
      </c>
      <c r="J66" s="893">
        <f>(A65-F65-G65-H65-I65)*0.027</f>
        <v>3640.518</v>
      </c>
      <c r="K66" s="893"/>
      <c r="L66" s="893"/>
      <c r="M66" s="894"/>
      <c r="N66" s="894"/>
      <c r="O66" s="894"/>
      <c r="P66" s="894"/>
      <c r="Q66" s="894"/>
      <c r="R66" s="895"/>
    </row>
    <row r="67" spans="1:18" s="875" customFormat="1" ht="31.5" x14ac:dyDescent="0.25">
      <c r="A67" s="902">
        <v>6000000</v>
      </c>
      <c r="B67" s="903" t="s">
        <v>996</v>
      </c>
      <c r="C67" s="809" t="s">
        <v>997</v>
      </c>
      <c r="D67" s="904"/>
      <c r="E67" s="904">
        <v>300000</v>
      </c>
      <c r="F67" s="904">
        <v>300000</v>
      </c>
      <c r="G67" s="904">
        <v>200000</v>
      </c>
      <c r="H67" s="904">
        <v>300000</v>
      </c>
      <c r="I67" s="904">
        <v>300000</v>
      </c>
      <c r="J67" s="904">
        <v>300000</v>
      </c>
      <c r="K67" s="904">
        <v>300000</v>
      </c>
      <c r="L67" s="904">
        <v>300000</v>
      </c>
      <c r="M67" s="905">
        <v>320000</v>
      </c>
      <c r="N67" s="905">
        <v>320000</v>
      </c>
      <c r="O67" s="905">
        <v>320000</v>
      </c>
      <c r="P67" s="905">
        <v>320000</v>
      </c>
      <c r="Q67" s="905">
        <v>320000</v>
      </c>
      <c r="R67" s="906">
        <v>2100000</v>
      </c>
    </row>
    <row r="68" spans="1:18" s="875" customFormat="1" ht="18" customHeight="1" thickBot="1" x14ac:dyDescent="0.3">
      <c r="A68" s="907"/>
      <c r="B68" s="908"/>
      <c r="C68" s="908"/>
      <c r="D68" s="909"/>
      <c r="E68" s="909">
        <f>A67*0.027</f>
        <v>162000</v>
      </c>
      <c r="F68" s="909">
        <f>(A67-E67)*0.027</f>
        <v>153900</v>
      </c>
      <c r="G68" s="910">
        <f>(A67-E67-F67)*0.027</f>
        <v>145800</v>
      </c>
      <c r="H68" s="909">
        <f>(A67-E67-F67-G67)*0.027</f>
        <v>140400</v>
      </c>
      <c r="I68" s="909">
        <f>(A67-E67-F67-G67-H67)*0.027</f>
        <v>132300</v>
      </c>
      <c r="J68" s="909">
        <f>(A67-E67-F67-G67-H67-I67)*0.027</f>
        <v>124200</v>
      </c>
      <c r="K68" s="909">
        <f>(A67-E67-F67-G67-H67-I67-J67)*0.027</f>
        <v>116100</v>
      </c>
      <c r="L68" s="909">
        <f>(A67-E67-F67-G67-H67-I67-J67-K67)*0.027</f>
        <v>108000</v>
      </c>
      <c r="M68" s="910">
        <f>(A67-E67-F67-G67-H67-I67-J67-K67-L67)*0.027</f>
        <v>99900</v>
      </c>
      <c r="N68" s="910">
        <f>(A67-E67-F67-G67-H67-I67-J67-K67-L67-M67)*0.027</f>
        <v>91260</v>
      </c>
      <c r="O68" s="910">
        <f>(A67-E67-F67-G67-H67-I67-J67-K67-L67-M67-N67)*0.027</f>
        <v>82620</v>
      </c>
      <c r="P68" s="910">
        <f>(A67-E67-F67--G67-H67-I67-J67-K67-L67-M67-N67-O67)*0.027</f>
        <v>84780</v>
      </c>
      <c r="Q68" s="910">
        <f>(A67-E67-F67-G67-H67-I67-J67-K67-L67-M67-N67-O67-P67)*0.027</f>
        <v>65340</v>
      </c>
      <c r="R68" s="911">
        <v>283500</v>
      </c>
    </row>
    <row r="69" spans="1:18" ht="29.25" customHeight="1" thickBot="1" x14ac:dyDescent="0.3">
      <c r="A69" s="912"/>
      <c r="B69" s="913"/>
      <c r="C69" s="914" t="s">
        <v>998</v>
      </c>
      <c r="D69" s="915"/>
      <c r="E69" s="915"/>
      <c r="F69" s="915"/>
      <c r="G69" s="916"/>
      <c r="H69" s="915"/>
      <c r="I69" s="916"/>
      <c r="J69" s="915"/>
      <c r="K69" s="917"/>
      <c r="L69" s="918"/>
      <c r="M69" s="918"/>
      <c r="N69" s="918"/>
      <c r="O69" s="918"/>
      <c r="P69" s="918"/>
      <c r="Q69" s="918"/>
      <c r="R69" s="919"/>
    </row>
    <row r="70" spans="1:18" ht="29.25" customHeight="1" x14ac:dyDescent="0.25">
      <c r="A70" s="920">
        <v>2722965</v>
      </c>
      <c r="B70" s="845">
        <v>2008</v>
      </c>
      <c r="C70" s="921" t="s">
        <v>999</v>
      </c>
      <c r="D70" s="922">
        <v>52156</v>
      </c>
      <c r="E70" s="923"/>
      <c r="F70" s="923"/>
      <c r="G70" s="923"/>
      <c r="H70" s="923"/>
      <c r="I70" s="924"/>
      <c r="J70" s="923"/>
      <c r="K70" s="861"/>
      <c r="L70" s="862"/>
      <c r="M70" s="862"/>
      <c r="N70" s="862"/>
      <c r="O70" s="862"/>
      <c r="P70" s="862"/>
      <c r="Q70" s="862"/>
      <c r="R70" s="863"/>
    </row>
    <row r="71" spans="1:18" ht="29.25" customHeight="1" thickBot="1" x14ac:dyDescent="0.3">
      <c r="A71" s="925"/>
      <c r="B71" s="864"/>
      <c r="C71" s="926" t="s">
        <v>1000</v>
      </c>
      <c r="D71" s="927">
        <v>966</v>
      </c>
      <c r="E71" s="872"/>
      <c r="F71" s="872"/>
      <c r="G71" s="872"/>
      <c r="H71" s="872"/>
      <c r="I71" s="871"/>
      <c r="J71" s="872"/>
      <c r="K71" s="872"/>
      <c r="L71" s="871"/>
      <c r="M71" s="871"/>
      <c r="N71" s="871"/>
      <c r="O71" s="871"/>
      <c r="P71" s="871"/>
      <c r="Q71" s="871"/>
      <c r="R71" s="873"/>
    </row>
    <row r="72" spans="1:18" s="875" customFormat="1" ht="50.25" customHeight="1" x14ac:dyDescent="0.25">
      <c r="A72" s="928">
        <v>2148174</v>
      </c>
      <c r="B72" s="929" t="s">
        <v>1001</v>
      </c>
      <c r="C72" s="929" t="s">
        <v>1002</v>
      </c>
      <c r="D72" s="922">
        <v>241889</v>
      </c>
      <c r="E72" s="922">
        <v>241889</v>
      </c>
      <c r="F72" s="922">
        <v>241889</v>
      </c>
      <c r="G72" s="930">
        <v>241889</v>
      </c>
      <c r="H72" s="922">
        <v>170378</v>
      </c>
      <c r="I72" s="930"/>
      <c r="J72" s="922"/>
      <c r="K72" s="922"/>
      <c r="L72" s="862"/>
      <c r="M72" s="862"/>
      <c r="N72" s="862"/>
      <c r="O72" s="862"/>
      <c r="P72" s="862"/>
      <c r="Q72" s="862"/>
      <c r="R72" s="863"/>
    </row>
    <row r="73" spans="1:18" s="875" customFormat="1" ht="16.5" thickBot="1" x14ac:dyDescent="0.3">
      <c r="A73" s="931"/>
      <c r="B73" s="932"/>
      <c r="C73" s="933" t="s">
        <v>1003</v>
      </c>
      <c r="D73" s="934">
        <v>20858</v>
      </c>
      <c r="E73" s="934">
        <v>16424</v>
      </c>
      <c r="F73" s="934">
        <v>11991</v>
      </c>
      <c r="G73" s="927">
        <v>7557</v>
      </c>
      <c r="H73" s="927">
        <v>3123</v>
      </c>
      <c r="I73" s="935"/>
      <c r="J73" s="927"/>
      <c r="K73" s="927"/>
      <c r="L73" s="866"/>
      <c r="M73" s="866"/>
      <c r="N73" s="866"/>
      <c r="O73" s="866"/>
      <c r="P73" s="866"/>
      <c r="Q73" s="866"/>
      <c r="R73" s="867"/>
    </row>
    <row r="74" spans="1:18" s="875" customFormat="1" ht="65.25" customHeight="1" x14ac:dyDescent="0.25">
      <c r="A74" s="928">
        <v>1244225</v>
      </c>
      <c r="B74" s="929" t="s">
        <v>1004</v>
      </c>
      <c r="C74" s="929" t="s">
        <v>1005</v>
      </c>
      <c r="D74" s="930">
        <v>184066</v>
      </c>
      <c r="E74" s="922">
        <v>217104</v>
      </c>
      <c r="F74" s="922">
        <v>100668</v>
      </c>
      <c r="G74" s="922">
        <v>82989</v>
      </c>
      <c r="H74" s="922">
        <v>16668</v>
      </c>
      <c r="I74" s="930"/>
      <c r="J74" s="922"/>
      <c r="K74" s="922"/>
      <c r="L74" s="862"/>
      <c r="M74" s="862"/>
      <c r="N74" s="862"/>
      <c r="O74" s="862"/>
      <c r="P74" s="862"/>
      <c r="Q74" s="862"/>
      <c r="R74" s="863"/>
    </row>
    <row r="75" spans="1:18" s="875" customFormat="1" ht="16.5" thickBot="1" x14ac:dyDescent="0.3">
      <c r="A75" s="931"/>
      <c r="B75" s="932"/>
      <c r="C75" s="933" t="s">
        <v>1006</v>
      </c>
      <c r="D75" s="934">
        <v>14028</v>
      </c>
      <c r="E75" s="927">
        <v>7497</v>
      </c>
      <c r="F75" s="927">
        <v>5409</v>
      </c>
      <c r="G75" s="927">
        <v>2691</v>
      </c>
      <c r="H75" s="927">
        <v>450</v>
      </c>
      <c r="I75" s="935"/>
      <c r="J75" s="927"/>
      <c r="K75" s="927"/>
      <c r="L75" s="866"/>
      <c r="M75" s="866"/>
      <c r="N75" s="866"/>
      <c r="O75" s="866"/>
      <c r="P75" s="866"/>
      <c r="Q75" s="866"/>
      <c r="R75" s="867"/>
    </row>
    <row r="76" spans="1:18" s="875" customFormat="1" ht="51" customHeight="1" x14ac:dyDescent="0.25">
      <c r="A76" s="844">
        <v>12083954</v>
      </c>
      <c r="B76" s="845" t="s">
        <v>1007</v>
      </c>
      <c r="C76" s="845" t="s">
        <v>1008</v>
      </c>
      <c r="D76" s="922">
        <f>651688</f>
        <v>651688</v>
      </c>
      <c r="E76" s="922">
        <f>651688</f>
        <v>651688</v>
      </c>
      <c r="F76" s="922">
        <v>669388</v>
      </c>
      <c r="G76" s="922">
        <v>669388</v>
      </c>
      <c r="H76" s="922">
        <v>669388</v>
      </c>
      <c r="I76" s="922">
        <v>669388</v>
      </c>
      <c r="J76" s="922">
        <v>669388</v>
      </c>
      <c r="K76" s="922">
        <v>669388</v>
      </c>
      <c r="L76" s="922">
        <v>669388</v>
      </c>
      <c r="M76" s="922">
        <v>669388</v>
      </c>
      <c r="N76" s="922">
        <v>669388</v>
      </c>
      <c r="O76" s="922">
        <v>669388</v>
      </c>
      <c r="P76" s="930">
        <v>669388</v>
      </c>
      <c r="Q76" s="930">
        <v>669388</v>
      </c>
      <c r="R76" s="863">
        <f>2056851-669388</f>
        <v>1387463</v>
      </c>
    </row>
    <row r="77" spans="1:18" s="875" customFormat="1" ht="16.5" thickBot="1" x14ac:dyDescent="0.3">
      <c r="A77" s="850"/>
      <c r="B77" s="864">
        <v>2016</v>
      </c>
      <c r="C77" s="926" t="s">
        <v>1009</v>
      </c>
      <c r="D77" s="865">
        <v>289534</v>
      </c>
      <c r="E77" s="865">
        <v>271938</v>
      </c>
      <c r="F77" s="865">
        <v>254343</v>
      </c>
      <c r="G77" s="865">
        <v>236269</v>
      </c>
      <c r="H77" s="865">
        <v>218196</v>
      </c>
      <c r="I77" s="865">
        <v>200122</v>
      </c>
      <c r="J77" s="865">
        <v>182049</v>
      </c>
      <c r="K77" s="865">
        <v>163976</v>
      </c>
      <c r="L77" s="865">
        <v>145902</v>
      </c>
      <c r="M77" s="865">
        <v>127829</v>
      </c>
      <c r="N77" s="865">
        <v>109755</v>
      </c>
      <c r="O77" s="865">
        <v>91682</v>
      </c>
      <c r="P77" s="866">
        <v>73608</v>
      </c>
      <c r="Q77" s="866">
        <v>55535</v>
      </c>
      <c r="R77" s="867">
        <f>137587-55535</f>
        <v>82052</v>
      </c>
    </row>
    <row r="78" spans="1:18" s="875" customFormat="1" ht="40.5" customHeight="1" x14ac:dyDescent="0.25">
      <c r="A78" s="928">
        <v>2985430</v>
      </c>
      <c r="B78" s="929" t="s">
        <v>1010</v>
      </c>
      <c r="C78" s="929" t="s">
        <v>1011</v>
      </c>
      <c r="D78" s="922">
        <v>284577</v>
      </c>
      <c r="E78" s="922">
        <v>284577</v>
      </c>
      <c r="F78" s="922">
        <v>284577</v>
      </c>
      <c r="G78" s="922">
        <v>376289</v>
      </c>
      <c r="H78" s="861">
        <v>562083</v>
      </c>
      <c r="I78" s="862">
        <v>27516</v>
      </c>
      <c r="J78" s="861">
        <v>27509</v>
      </c>
      <c r="K78" s="861"/>
      <c r="L78" s="862"/>
      <c r="M78" s="862"/>
      <c r="N78" s="862"/>
      <c r="O78" s="862"/>
      <c r="P78" s="862"/>
      <c r="Q78" s="862"/>
      <c r="R78" s="863"/>
    </row>
    <row r="79" spans="1:18" s="875" customFormat="1" ht="18" customHeight="1" thickBot="1" x14ac:dyDescent="0.3">
      <c r="A79" s="931"/>
      <c r="B79" s="936"/>
      <c r="C79" s="933" t="s">
        <v>1012</v>
      </c>
      <c r="D79" s="934">
        <v>49872</v>
      </c>
      <c r="E79" s="927">
        <v>42189</v>
      </c>
      <c r="F79" s="927">
        <v>34505</v>
      </c>
      <c r="G79" s="927">
        <v>26822</v>
      </c>
      <c r="H79" s="865">
        <v>16662</v>
      </c>
      <c r="I79" s="866">
        <v>1486</v>
      </c>
      <c r="J79" s="865">
        <v>743</v>
      </c>
      <c r="K79" s="865"/>
      <c r="L79" s="866"/>
      <c r="M79" s="866"/>
      <c r="N79" s="866"/>
      <c r="O79" s="866"/>
      <c r="P79" s="866"/>
      <c r="Q79" s="866"/>
      <c r="R79" s="867"/>
    </row>
    <row r="80" spans="1:18" s="875" customFormat="1" ht="31.5" x14ac:dyDescent="0.25">
      <c r="A80" s="928">
        <v>546714</v>
      </c>
      <c r="B80" s="929" t="s">
        <v>1010</v>
      </c>
      <c r="C80" s="929" t="s">
        <v>1013</v>
      </c>
      <c r="D80" s="922">
        <v>113754</v>
      </c>
      <c r="E80" s="922">
        <v>6096</v>
      </c>
      <c r="F80" s="922"/>
      <c r="G80" s="922"/>
      <c r="H80" s="922"/>
      <c r="I80" s="930"/>
      <c r="J80" s="922"/>
      <c r="K80" s="922"/>
      <c r="L80" s="862"/>
      <c r="M80" s="862"/>
      <c r="N80" s="862"/>
      <c r="O80" s="862"/>
      <c r="P80" s="862"/>
      <c r="Q80" s="862"/>
      <c r="R80" s="863"/>
    </row>
    <row r="81" spans="1:18" s="875" customFormat="1" ht="16.5" thickBot="1" x14ac:dyDescent="0.3">
      <c r="A81" s="931"/>
      <c r="B81" s="936"/>
      <c r="C81" s="933" t="s">
        <v>1014</v>
      </c>
      <c r="D81" s="934">
        <v>127</v>
      </c>
      <c r="E81" s="927">
        <v>38</v>
      </c>
      <c r="F81" s="927"/>
      <c r="G81" s="927"/>
      <c r="H81" s="927"/>
      <c r="I81" s="935"/>
      <c r="J81" s="927"/>
      <c r="K81" s="927"/>
      <c r="L81" s="871"/>
      <c r="M81" s="871"/>
      <c r="N81" s="871"/>
      <c r="O81" s="871"/>
      <c r="P81" s="871"/>
      <c r="Q81" s="871"/>
      <c r="R81" s="873"/>
    </row>
    <row r="82" spans="1:18" s="875" customFormat="1" ht="86.25" customHeight="1" x14ac:dyDescent="0.25">
      <c r="A82" s="844">
        <v>2178272</v>
      </c>
      <c r="B82" s="845" t="s">
        <v>1015</v>
      </c>
      <c r="C82" s="845" t="s">
        <v>1016</v>
      </c>
      <c r="D82" s="861">
        <v>202540</v>
      </c>
      <c r="E82" s="861">
        <v>202540</v>
      </c>
      <c r="F82" s="861">
        <v>242540</v>
      </c>
      <c r="G82" s="861">
        <v>262540</v>
      </c>
      <c r="H82" s="861">
        <v>207540</v>
      </c>
      <c r="I82" s="862">
        <v>209457</v>
      </c>
      <c r="J82" s="861">
        <v>189171</v>
      </c>
      <c r="K82" s="861">
        <v>33517</v>
      </c>
      <c r="L82" s="862"/>
      <c r="M82" s="862"/>
      <c r="N82" s="862"/>
      <c r="O82" s="862"/>
      <c r="P82" s="862"/>
      <c r="Q82" s="862"/>
      <c r="R82" s="863"/>
    </row>
    <row r="83" spans="1:18" s="875" customFormat="1" ht="16.5" thickBot="1" x14ac:dyDescent="0.3">
      <c r="A83" s="850"/>
      <c r="B83" s="864"/>
      <c r="C83" s="926" t="s">
        <v>959</v>
      </c>
      <c r="D83" s="937">
        <v>41846</v>
      </c>
      <c r="E83" s="865">
        <v>36377</v>
      </c>
      <c r="F83" s="865">
        <v>30909</v>
      </c>
      <c r="G83" s="865">
        <v>24360</v>
      </c>
      <c r="H83" s="865">
        <v>17271</v>
      </c>
      <c r="I83" s="866">
        <v>11668</v>
      </c>
      <c r="J83" s="866">
        <v>6013</v>
      </c>
      <c r="K83" s="866">
        <v>905</v>
      </c>
      <c r="L83" s="866"/>
      <c r="M83" s="866"/>
      <c r="N83" s="866"/>
      <c r="O83" s="866"/>
      <c r="P83" s="866"/>
      <c r="Q83" s="866"/>
      <c r="R83" s="867"/>
    </row>
    <row r="84" spans="1:18" s="875" customFormat="1" ht="67.5" customHeight="1" x14ac:dyDescent="0.25">
      <c r="A84" s="844">
        <v>4986010</v>
      </c>
      <c r="B84" s="845" t="s">
        <v>1017</v>
      </c>
      <c r="C84" s="845" t="s">
        <v>1018</v>
      </c>
      <c r="D84" s="861">
        <v>450500</v>
      </c>
      <c r="E84" s="861">
        <v>500500</v>
      </c>
      <c r="F84" s="861">
        <v>500500</v>
      </c>
      <c r="G84" s="861">
        <v>550500</v>
      </c>
      <c r="H84" s="861">
        <v>600500</v>
      </c>
      <c r="I84" s="862">
        <v>600500</v>
      </c>
      <c r="J84" s="861">
        <v>532510</v>
      </c>
      <c r="K84" s="861"/>
      <c r="L84" s="862"/>
      <c r="M84" s="862"/>
      <c r="N84" s="862"/>
      <c r="O84" s="862"/>
      <c r="P84" s="862"/>
      <c r="Q84" s="862"/>
      <c r="R84" s="863"/>
    </row>
    <row r="85" spans="1:18" s="875" customFormat="1" ht="16.5" thickBot="1" x14ac:dyDescent="0.3">
      <c r="A85" s="850"/>
      <c r="B85" s="864">
        <v>2016</v>
      </c>
      <c r="C85" s="926" t="s">
        <v>959</v>
      </c>
      <c r="D85" s="865">
        <v>100859</v>
      </c>
      <c r="E85" s="865">
        <v>88695</v>
      </c>
      <c r="F85" s="865">
        <v>75182</v>
      </c>
      <c r="G85" s="865">
        <v>61668</v>
      </c>
      <c r="H85" s="865">
        <v>46805</v>
      </c>
      <c r="I85" s="865">
        <v>30591</v>
      </c>
      <c r="J85" s="865">
        <v>14378</v>
      </c>
      <c r="K85" s="865"/>
      <c r="L85" s="866"/>
      <c r="M85" s="866"/>
      <c r="N85" s="866"/>
      <c r="O85" s="866"/>
      <c r="P85" s="866"/>
      <c r="Q85" s="866"/>
      <c r="R85" s="867"/>
    </row>
    <row r="86" spans="1:18" s="875" customFormat="1" ht="21.75" customHeight="1" x14ac:dyDescent="0.25">
      <c r="A86" s="844">
        <v>1082988</v>
      </c>
      <c r="B86" s="845">
        <v>2014</v>
      </c>
      <c r="C86" s="938" t="s">
        <v>1019</v>
      </c>
      <c r="D86" s="861">
        <v>220545.13064808966</v>
      </c>
      <c r="E86" s="861">
        <v>181883</v>
      </c>
      <c r="F86" s="861"/>
      <c r="G86" s="861"/>
      <c r="H86" s="861"/>
      <c r="I86" s="862"/>
      <c r="J86" s="861"/>
      <c r="K86" s="861"/>
      <c r="L86" s="862"/>
      <c r="M86" s="862"/>
      <c r="N86" s="862"/>
      <c r="O86" s="862"/>
      <c r="P86" s="862"/>
      <c r="Q86" s="862"/>
      <c r="R86" s="863"/>
    </row>
    <row r="87" spans="1:18" s="875" customFormat="1" ht="19.5" customHeight="1" thickBot="1" x14ac:dyDescent="0.3">
      <c r="A87" s="850"/>
      <c r="B87" s="851"/>
      <c r="C87" s="864" t="s">
        <v>959</v>
      </c>
      <c r="D87" s="872">
        <v>10373</v>
      </c>
      <c r="E87" s="872">
        <v>5186</v>
      </c>
      <c r="F87" s="872"/>
      <c r="G87" s="872"/>
      <c r="H87" s="872"/>
      <c r="I87" s="871"/>
      <c r="J87" s="872"/>
      <c r="K87" s="872"/>
      <c r="L87" s="871"/>
      <c r="M87" s="871"/>
      <c r="N87" s="871"/>
      <c r="O87" s="871"/>
      <c r="P87" s="871"/>
      <c r="Q87" s="871"/>
      <c r="R87" s="873"/>
    </row>
    <row r="88" spans="1:18" s="875" customFormat="1" ht="57.75" customHeight="1" x14ac:dyDescent="0.25">
      <c r="A88" s="844">
        <v>5369974</v>
      </c>
      <c r="B88" s="929" t="s">
        <v>1017</v>
      </c>
      <c r="C88" s="929" t="s">
        <v>1020</v>
      </c>
      <c r="D88" s="922">
        <v>600000</v>
      </c>
      <c r="E88" s="922">
        <v>650000</v>
      </c>
      <c r="F88" s="922">
        <v>650000</v>
      </c>
      <c r="G88" s="922">
        <v>650000</v>
      </c>
      <c r="H88" s="922">
        <v>650000</v>
      </c>
      <c r="I88" s="922">
        <v>700000</v>
      </c>
      <c r="J88" s="930">
        <v>769974</v>
      </c>
      <c r="K88" s="922"/>
      <c r="L88" s="862"/>
      <c r="M88" s="862"/>
      <c r="N88" s="862"/>
      <c r="O88" s="862"/>
      <c r="P88" s="862"/>
      <c r="Q88" s="862"/>
      <c r="R88" s="863"/>
    </row>
    <row r="89" spans="1:18" s="875" customFormat="1" ht="16.5" customHeight="1" thickBot="1" x14ac:dyDescent="0.3">
      <c r="A89" s="850"/>
      <c r="B89" s="936"/>
      <c r="C89" s="939" t="s">
        <v>1021</v>
      </c>
      <c r="D89" s="927">
        <v>126089</v>
      </c>
      <c r="E89" s="927">
        <v>109889</v>
      </c>
      <c r="F89" s="927">
        <v>92339</v>
      </c>
      <c r="G89" s="927">
        <v>74789</v>
      </c>
      <c r="H89" s="927">
        <v>57239</v>
      </c>
      <c r="I89" s="935">
        <v>39689</v>
      </c>
      <c r="J89" s="927">
        <v>20789</v>
      </c>
      <c r="K89" s="927"/>
      <c r="L89" s="866"/>
      <c r="M89" s="866"/>
      <c r="N89" s="866"/>
      <c r="O89" s="866"/>
      <c r="P89" s="866"/>
      <c r="Q89" s="866"/>
      <c r="R89" s="867"/>
    </row>
    <row r="90" spans="1:18" s="940" customFormat="1" ht="47.25" x14ac:dyDescent="0.25">
      <c r="A90" s="844">
        <v>662019</v>
      </c>
      <c r="B90" s="929" t="s">
        <v>1017</v>
      </c>
      <c r="C90" s="929" t="s">
        <v>1022</v>
      </c>
      <c r="D90" s="922">
        <v>122000</v>
      </c>
      <c r="E90" s="922">
        <v>87758</v>
      </c>
      <c r="F90" s="922"/>
      <c r="G90" s="922"/>
      <c r="H90" s="922"/>
      <c r="I90" s="922"/>
      <c r="J90" s="922"/>
      <c r="K90" s="922"/>
      <c r="L90" s="930"/>
      <c r="M90" s="930"/>
      <c r="N90" s="930"/>
      <c r="O90" s="930"/>
      <c r="P90" s="930"/>
      <c r="Q90" s="930"/>
      <c r="R90" s="863"/>
    </row>
    <row r="91" spans="1:18" s="940" customFormat="1" ht="16.5" thickBot="1" x14ac:dyDescent="0.3">
      <c r="A91" s="850"/>
      <c r="B91" s="936"/>
      <c r="C91" s="939" t="s">
        <v>959</v>
      </c>
      <c r="D91" s="927">
        <v>5663</v>
      </c>
      <c r="E91" s="927">
        <v>2369</v>
      </c>
      <c r="F91" s="927"/>
      <c r="G91" s="927"/>
      <c r="H91" s="927"/>
      <c r="I91" s="927"/>
      <c r="J91" s="927"/>
      <c r="K91" s="927"/>
      <c r="L91" s="935"/>
      <c r="M91" s="935"/>
      <c r="N91" s="935"/>
      <c r="O91" s="935"/>
      <c r="P91" s="935"/>
      <c r="Q91" s="935"/>
      <c r="R91" s="867"/>
    </row>
    <row r="92" spans="1:18" s="940" customFormat="1" ht="46.5" customHeight="1" x14ac:dyDescent="0.25">
      <c r="A92" s="844">
        <f>3549134-88557+189120</f>
        <v>3649697</v>
      </c>
      <c r="B92" s="845" t="s">
        <v>1017</v>
      </c>
      <c r="C92" s="845" t="s">
        <v>1023</v>
      </c>
      <c r="D92" s="861">
        <f>300000</f>
        <v>300000</v>
      </c>
      <c r="E92" s="861">
        <f>300000</f>
        <v>300000</v>
      </c>
      <c r="F92" s="861">
        <f>300000</f>
        <v>300000</v>
      </c>
      <c r="G92" s="861">
        <f>300000</f>
        <v>300000</v>
      </c>
      <c r="H92" s="861">
        <f>300000</f>
        <v>300000</v>
      </c>
      <c r="I92" s="862">
        <v>320000</v>
      </c>
      <c r="J92" s="861">
        <v>276595</v>
      </c>
      <c r="K92" s="922"/>
      <c r="L92" s="930"/>
      <c r="M92" s="930"/>
      <c r="N92" s="930"/>
      <c r="O92" s="930"/>
      <c r="P92" s="930"/>
      <c r="Q92" s="930"/>
      <c r="R92" s="863"/>
    </row>
    <row r="93" spans="1:18" s="940" customFormat="1" ht="16.5" thickBot="1" x14ac:dyDescent="0.3">
      <c r="A93" s="850"/>
      <c r="B93" s="864"/>
      <c r="C93" s="926" t="s">
        <v>959</v>
      </c>
      <c r="D93" s="865">
        <v>56608</v>
      </c>
      <c r="E93" s="865">
        <v>48508</v>
      </c>
      <c r="F93" s="865">
        <v>40408</v>
      </c>
      <c r="G93" s="865">
        <v>32308</v>
      </c>
      <c r="H93" s="865">
        <v>24208</v>
      </c>
      <c r="I93" s="866">
        <v>16108</v>
      </c>
      <c r="J93" s="865">
        <v>7468</v>
      </c>
      <c r="K93" s="865"/>
      <c r="L93" s="935"/>
      <c r="M93" s="935"/>
      <c r="N93" s="935"/>
      <c r="O93" s="935"/>
      <c r="P93" s="935"/>
      <c r="Q93" s="935"/>
      <c r="R93" s="867"/>
    </row>
    <row r="94" spans="1:18" s="940" customFormat="1" ht="31.5" x14ac:dyDescent="0.25">
      <c r="A94" s="886">
        <v>2404762</v>
      </c>
      <c r="B94" s="887">
        <v>2015</v>
      </c>
      <c r="C94" s="845" t="s">
        <v>1024</v>
      </c>
      <c r="D94" s="889">
        <v>235000</v>
      </c>
      <c r="E94" s="889">
        <v>235000</v>
      </c>
      <c r="F94" s="889">
        <v>243000</v>
      </c>
      <c r="G94" s="889">
        <v>243000</v>
      </c>
      <c r="H94" s="889">
        <v>243000</v>
      </c>
      <c r="I94" s="889">
        <v>243000</v>
      </c>
      <c r="J94" s="889">
        <v>243000</v>
      </c>
      <c r="K94" s="889">
        <v>241762</v>
      </c>
      <c r="L94" s="941"/>
      <c r="M94" s="941"/>
      <c r="N94" s="941"/>
      <c r="O94" s="941"/>
      <c r="P94" s="941"/>
      <c r="Q94" s="941"/>
      <c r="R94" s="873"/>
    </row>
    <row r="95" spans="1:18" s="940" customFormat="1" ht="16.5" thickBot="1" x14ac:dyDescent="0.3">
      <c r="A95" s="880"/>
      <c r="B95" s="892"/>
      <c r="C95" s="926" t="s">
        <v>1021</v>
      </c>
      <c r="D95" s="893">
        <v>52023</v>
      </c>
      <c r="E95" s="893">
        <v>45678</v>
      </c>
      <c r="F95" s="893">
        <v>39333</v>
      </c>
      <c r="G95" s="893">
        <v>32772</v>
      </c>
      <c r="H95" s="893">
        <v>26211</v>
      </c>
      <c r="I95" s="894">
        <v>19650</v>
      </c>
      <c r="J95" s="893">
        <v>13089</v>
      </c>
      <c r="K95" s="893">
        <v>6528</v>
      </c>
      <c r="L95" s="942"/>
      <c r="M95" s="942"/>
      <c r="N95" s="942"/>
      <c r="O95" s="942"/>
      <c r="P95" s="942"/>
      <c r="Q95" s="942"/>
      <c r="R95" s="895"/>
    </row>
    <row r="96" spans="1:18" s="940" customFormat="1" ht="47.25" x14ac:dyDescent="0.25">
      <c r="A96" s="844">
        <v>5460411</v>
      </c>
      <c r="B96" s="845" t="s">
        <v>1025</v>
      </c>
      <c r="C96" s="943" t="s">
        <v>1026</v>
      </c>
      <c r="D96" s="862">
        <v>546041</v>
      </c>
      <c r="E96" s="862">
        <v>546041</v>
      </c>
      <c r="F96" s="862">
        <v>546041</v>
      </c>
      <c r="G96" s="862">
        <v>546041</v>
      </c>
      <c r="H96" s="862">
        <v>546041</v>
      </c>
      <c r="I96" s="862">
        <v>546041</v>
      </c>
      <c r="J96" s="862">
        <v>546041</v>
      </c>
      <c r="K96" s="862">
        <v>546041</v>
      </c>
      <c r="L96" s="862">
        <v>546041</v>
      </c>
      <c r="M96" s="922"/>
      <c r="N96" s="930"/>
      <c r="O96" s="922"/>
      <c r="P96" s="930"/>
      <c r="Q96" s="930"/>
      <c r="R96" s="863"/>
    </row>
    <row r="97" spans="1:18" s="940" customFormat="1" ht="16.5" thickBot="1" x14ac:dyDescent="0.3">
      <c r="A97" s="850"/>
      <c r="B97" s="864"/>
      <c r="C97" s="944" t="s">
        <v>959</v>
      </c>
      <c r="D97" s="866">
        <v>132688</v>
      </c>
      <c r="E97" s="866">
        <v>117945</v>
      </c>
      <c r="F97" s="866">
        <v>103202</v>
      </c>
      <c r="G97" s="866">
        <v>88459</v>
      </c>
      <c r="H97" s="866">
        <v>73716</v>
      </c>
      <c r="I97" s="866">
        <v>58972</v>
      </c>
      <c r="J97" s="866">
        <v>44229</v>
      </c>
      <c r="K97" s="866">
        <v>29486</v>
      </c>
      <c r="L97" s="866">
        <v>14743</v>
      </c>
      <c r="M97" s="927"/>
      <c r="N97" s="935"/>
      <c r="O97" s="927"/>
      <c r="P97" s="935"/>
      <c r="Q97" s="935"/>
      <c r="R97" s="867"/>
    </row>
    <row r="98" spans="1:18" s="940" customFormat="1" ht="31.5" x14ac:dyDescent="0.25">
      <c r="A98" s="844">
        <v>1156633</v>
      </c>
      <c r="B98" s="845">
        <v>2016</v>
      </c>
      <c r="C98" s="845" t="s">
        <v>1027</v>
      </c>
      <c r="D98" s="861">
        <v>121216</v>
      </c>
      <c r="E98" s="861">
        <v>121216</v>
      </c>
      <c r="F98" s="861">
        <v>121216</v>
      </c>
      <c r="G98" s="861">
        <v>121216</v>
      </c>
      <c r="H98" s="861">
        <v>121216</v>
      </c>
      <c r="I98" s="861">
        <v>121216</v>
      </c>
      <c r="J98" s="861">
        <v>121216</v>
      </c>
      <c r="K98" s="861">
        <v>93452</v>
      </c>
      <c r="L98" s="861">
        <v>93453</v>
      </c>
      <c r="M98" s="922"/>
      <c r="N98" s="930"/>
      <c r="O98" s="922"/>
      <c r="P98" s="930"/>
      <c r="Q98" s="930"/>
      <c r="R98" s="863"/>
    </row>
    <row r="99" spans="1:18" s="940" customFormat="1" ht="16.5" thickBot="1" x14ac:dyDescent="0.3">
      <c r="A99" s="850"/>
      <c r="B99" s="864"/>
      <c r="C99" s="926" t="s">
        <v>959</v>
      </c>
      <c r="D99" s="865">
        <v>27956</v>
      </c>
      <c r="E99" s="865">
        <v>24683</v>
      </c>
      <c r="F99" s="865">
        <v>21411</v>
      </c>
      <c r="G99" s="865">
        <v>18138</v>
      </c>
      <c r="H99" s="865">
        <v>14865</v>
      </c>
      <c r="I99" s="865">
        <v>11592</v>
      </c>
      <c r="J99" s="865">
        <v>8319</v>
      </c>
      <c r="K99" s="865">
        <v>5046</v>
      </c>
      <c r="L99" s="865">
        <v>2523</v>
      </c>
      <c r="M99" s="927"/>
      <c r="N99" s="935"/>
      <c r="O99" s="927"/>
      <c r="P99" s="935"/>
      <c r="Q99" s="935"/>
      <c r="R99" s="867"/>
    </row>
    <row r="100" spans="1:18" s="875" customFormat="1" ht="39" customHeight="1" x14ac:dyDescent="0.25">
      <c r="A100" s="928">
        <v>722842.29</v>
      </c>
      <c r="B100" s="845">
        <v>2017</v>
      </c>
      <c r="C100" s="845" t="s">
        <v>1028</v>
      </c>
      <c r="D100" s="861">
        <v>75000</v>
      </c>
      <c r="E100" s="861">
        <v>70000</v>
      </c>
      <c r="F100" s="861">
        <v>70000</v>
      </c>
      <c r="G100" s="861">
        <v>70000</v>
      </c>
      <c r="H100" s="861">
        <v>74000</v>
      </c>
      <c r="I100" s="861">
        <v>75000</v>
      </c>
      <c r="J100" s="861">
        <v>75000</v>
      </c>
      <c r="K100" s="861">
        <v>75000</v>
      </c>
      <c r="L100" s="861">
        <v>75000</v>
      </c>
      <c r="M100" s="922">
        <v>63842.29</v>
      </c>
      <c r="N100" s="861"/>
      <c r="O100" s="861"/>
      <c r="P100" s="862"/>
      <c r="Q100" s="862"/>
      <c r="R100" s="863"/>
    </row>
    <row r="101" spans="1:18" s="875" customFormat="1" ht="17.25" customHeight="1" thickBot="1" x14ac:dyDescent="0.3">
      <c r="A101" s="850"/>
      <c r="B101" s="864"/>
      <c r="C101" s="926" t="s">
        <v>959</v>
      </c>
      <c r="D101" s="865">
        <v>19517</v>
      </c>
      <c r="E101" s="865">
        <v>17492</v>
      </c>
      <c r="F101" s="865">
        <v>15602</v>
      </c>
      <c r="G101" s="865">
        <v>13712</v>
      </c>
      <c r="H101" s="865">
        <v>11822</v>
      </c>
      <c r="I101" s="865">
        <v>9824</v>
      </c>
      <c r="J101" s="865">
        <v>7799</v>
      </c>
      <c r="K101" s="865">
        <v>5774</v>
      </c>
      <c r="L101" s="865">
        <v>3749</v>
      </c>
      <c r="M101" s="865">
        <v>1724</v>
      </c>
      <c r="N101" s="866"/>
      <c r="O101" s="866"/>
      <c r="P101" s="866"/>
      <c r="Q101" s="866"/>
      <c r="R101" s="867"/>
    </row>
    <row r="102" spans="1:18" s="875" customFormat="1" ht="69.75" customHeight="1" x14ac:dyDescent="0.25">
      <c r="A102" s="844">
        <v>831574</v>
      </c>
      <c r="B102" s="845">
        <v>2018</v>
      </c>
      <c r="C102" s="846" t="s">
        <v>995</v>
      </c>
      <c r="D102" s="861">
        <v>166315</v>
      </c>
      <c r="E102" s="861">
        <v>166315</v>
      </c>
      <c r="F102" s="861">
        <v>166315</v>
      </c>
      <c r="G102" s="861">
        <v>166315</v>
      </c>
      <c r="H102" s="861">
        <v>166314</v>
      </c>
      <c r="I102" s="861"/>
      <c r="J102" s="861"/>
      <c r="K102" s="861"/>
      <c r="L102" s="861"/>
      <c r="M102" s="861"/>
      <c r="N102" s="862"/>
      <c r="O102" s="861"/>
      <c r="P102" s="862"/>
      <c r="Q102" s="862"/>
      <c r="R102" s="863"/>
    </row>
    <row r="103" spans="1:18" s="875" customFormat="1" ht="17.25" customHeight="1" thickBot="1" x14ac:dyDescent="0.3">
      <c r="A103" s="880"/>
      <c r="B103" s="892"/>
      <c r="C103" s="945" t="s">
        <v>959</v>
      </c>
      <c r="D103" s="946">
        <v>22452</v>
      </c>
      <c r="E103" s="893">
        <v>17962</v>
      </c>
      <c r="F103" s="893">
        <v>13471</v>
      </c>
      <c r="G103" s="893">
        <v>8981</v>
      </c>
      <c r="H103" s="893">
        <v>4490</v>
      </c>
      <c r="I103" s="893"/>
      <c r="J103" s="893"/>
      <c r="K103" s="893"/>
      <c r="L103" s="893"/>
      <c r="M103" s="893"/>
      <c r="N103" s="894"/>
      <c r="O103" s="893"/>
      <c r="P103" s="894"/>
      <c r="Q103" s="894"/>
      <c r="R103" s="895"/>
    </row>
    <row r="104" spans="1:18" s="875" customFormat="1" ht="32.25" customHeight="1" x14ac:dyDescent="0.25">
      <c r="A104" s="928">
        <v>1014552</v>
      </c>
      <c r="B104" s="845" t="s">
        <v>981</v>
      </c>
      <c r="C104" s="846" t="s">
        <v>1029</v>
      </c>
      <c r="D104" s="922"/>
      <c r="E104" s="922"/>
      <c r="F104" s="922">
        <v>101456</v>
      </c>
      <c r="G104" s="922">
        <v>101456</v>
      </c>
      <c r="H104" s="922">
        <v>101455</v>
      </c>
      <c r="I104" s="922">
        <v>101455</v>
      </c>
      <c r="J104" s="922">
        <v>101455</v>
      </c>
      <c r="K104" s="922">
        <v>101455</v>
      </c>
      <c r="L104" s="922">
        <v>135274</v>
      </c>
      <c r="M104" s="922">
        <v>135273</v>
      </c>
      <c r="N104" s="930">
        <v>135273</v>
      </c>
      <c r="O104" s="861"/>
      <c r="P104" s="862"/>
      <c r="Q104" s="862"/>
      <c r="R104" s="863"/>
    </row>
    <row r="105" spans="1:18" s="875" customFormat="1" ht="17.25" customHeight="1" thickBot="1" x14ac:dyDescent="0.3">
      <c r="A105" s="857"/>
      <c r="B105" s="870"/>
      <c r="C105" s="852" t="s">
        <v>959</v>
      </c>
      <c r="D105" s="947">
        <v>6848</v>
      </c>
      <c r="E105" s="947">
        <v>13881</v>
      </c>
      <c r="F105" s="947">
        <v>27393</v>
      </c>
      <c r="G105" s="947">
        <v>24654</v>
      </c>
      <c r="H105" s="947">
        <v>21914</v>
      </c>
      <c r="I105" s="947">
        <v>19175</v>
      </c>
      <c r="J105" s="947">
        <v>16436</v>
      </c>
      <c r="K105" s="947">
        <v>13696</v>
      </c>
      <c r="L105" s="947">
        <v>10957</v>
      </c>
      <c r="M105" s="947">
        <v>7305</v>
      </c>
      <c r="N105" s="941">
        <v>3652</v>
      </c>
      <c r="O105" s="872"/>
      <c r="P105" s="871"/>
      <c r="Q105" s="871"/>
      <c r="R105" s="873"/>
    </row>
    <row r="106" spans="1:18" s="940" customFormat="1" ht="31.5" x14ac:dyDescent="0.25">
      <c r="A106" s="886">
        <v>6300200</v>
      </c>
      <c r="B106" s="948">
        <v>2015</v>
      </c>
      <c r="C106" s="948" t="s">
        <v>1030</v>
      </c>
      <c r="D106" s="949">
        <v>320500</v>
      </c>
      <c r="E106" s="950">
        <v>320500</v>
      </c>
      <c r="F106" s="949">
        <v>320500</v>
      </c>
      <c r="G106" s="950">
        <v>320500</v>
      </c>
      <c r="H106" s="949">
        <v>320500</v>
      </c>
      <c r="I106" s="950">
        <v>320500</v>
      </c>
      <c r="J106" s="949">
        <v>320500</v>
      </c>
      <c r="K106" s="950">
        <v>320500</v>
      </c>
      <c r="L106" s="949">
        <v>320500</v>
      </c>
      <c r="M106" s="950">
        <v>320500</v>
      </c>
      <c r="N106" s="949">
        <v>320500</v>
      </c>
      <c r="O106" s="950">
        <v>320500</v>
      </c>
      <c r="P106" s="949">
        <v>320500</v>
      </c>
      <c r="Q106" s="949">
        <v>320500</v>
      </c>
      <c r="R106" s="891">
        <f>1492700-320500</f>
        <v>1172200</v>
      </c>
    </row>
    <row r="107" spans="1:18" s="940" customFormat="1" ht="16.5" thickBot="1" x14ac:dyDescent="0.3">
      <c r="A107" s="951"/>
      <c r="B107" s="952"/>
      <c r="C107" s="953" t="s">
        <v>1021</v>
      </c>
      <c r="D107" s="946">
        <v>152798</v>
      </c>
      <c r="E107" s="946">
        <v>144145</v>
      </c>
      <c r="F107" s="946">
        <v>135491</v>
      </c>
      <c r="G107" s="946">
        <v>126838</v>
      </c>
      <c r="H107" s="946">
        <v>118184</v>
      </c>
      <c r="I107" s="942">
        <v>109531</v>
      </c>
      <c r="J107" s="946">
        <v>100877</v>
      </c>
      <c r="K107" s="946">
        <v>92224</v>
      </c>
      <c r="L107" s="954">
        <v>83570</v>
      </c>
      <c r="M107" s="954">
        <v>74917</v>
      </c>
      <c r="N107" s="954">
        <v>66263</v>
      </c>
      <c r="O107" s="954">
        <v>57610</v>
      </c>
      <c r="P107" s="894">
        <v>48956</v>
      </c>
      <c r="Q107" s="894">
        <v>40303</v>
      </c>
      <c r="R107" s="895">
        <f>114949-40303</f>
        <v>74646</v>
      </c>
    </row>
    <row r="108" spans="1:18" s="875" customFormat="1" ht="20.25" customHeight="1" thickBot="1" x14ac:dyDescent="0.3">
      <c r="A108" s="912"/>
      <c r="B108" s="955"/>
      <c r="C108" s="956" t="s">
        <v>1031</v>
      </c>
      <c r="D108" s="957"/>
      <c r="E108" s="917"/>
      <c r="F108" s="917"/>
      <c r="G108" s="918"/>
      <c r="H108" s="917"/>
      <c r="I108" s="918"/>
      <c r="J108" s="917"/>
      <c r="K108" s="917"/>
      <c r="L108" s="918"/>
      <c r="M108" s="918"/>
      <c r="N108" s="918"/>
      <c r="O108" s="918"/>
      <c r="P108" s="918"/>
      <c r="Q108" s="918"/>
      <c r="R108" s="919"/>
    </row>
    <row r="109" spans="1:18" s="875" customFormat="1" ht="16.5" customHeight="1" x14ac:dyDescent="0.25">
      <c r="A109" s="928">
        <v>2110000</v>
      </c>
      <c r="B109" s="958">
        <v>2003</v>
      </c>
      <c r="C109" s="958" t="s">
        <v>1032</v>
      </c>
      <c r="D109" s="922">
        <v>200951</v>
      </c>
      <c r="E109" s="922">
        <v>100476</v>
      </c>
      <c r="F109" s="922"/>
      <c r="G109" s="922"/>
      <c r="H109" s="922"/>
      <c r="I109" s="930"/>
      <c r="J109" s="922"/>
      <c r="K109" s="922"/>
      <c r="L109" s="862"/>
      <c r="M109" s="862"/>
      <c r="N109" s="862"/>
      <c r="O109" s="862"/>
      <c r="P109" s="862"/>
      <c r="Q109" s="862"/>
      <c r="R109" s="863"/>
    </row>
    <row r="110" spans="1:18" s="875" customFormat="1" ht="16.5" thickBot="1" x14ac:dyDescent="0.3">
      <c r="A110" s="931"/>
      <c r="B110" s="932"/>
      <c r="C110" s="959" t="s">
        <v>1033</v>
      </c>
      <c r="D110" s="934">
        <v>9043</v>
      </c>
      <c r="E110" s="927">
        <v>3014</v>
      </c>
      <c r="F110" s="927"/>
      <c r="G110" s="927"/>
      <c r="H110" s="927"/>
      <c r="I110" s="935"/>
      <c r="J110" s="927"/>
      <c r="K110" s="927"/>
      <c r="L110" s="871"/>
      <c r="M110" s="871"/>
      <c r="N110" s="871"/>
      <c r="O110" s="871"/>
      <c r="P110" s="871"/>
      <c r="Q110" s="871"/>
      <c r="R110" s="873"/>
    </row>
    <row r="111" spans="1:18" s="875" customFormat="1" ht="16.5" thickBot="1" x14ac:dyDescent="0.3">
      <c r="A111" s="960">
        <v>1280192</v>
      </c>
      <c r="B111" s="961" t="s">
        <v>1034</v>
      </c>
      <c r="C111" s="961" t="s">
        <v>1035</v>
      </c>
      <c r="D111" s="962">
        <v>81001.246435706111</v>
      </c>
      <c r="E111" s="962">
        <v>79835.914422797825</v>
      </c>
      <c r="F111" s="962">
        <v>78672.005281700156</v>
      </c>
      <c r="G111" s="962">
        <v>77508</v>
      </c>
      <c r="H111" s="962">
        <v>76343</v>
      </c>
      <c r="I111" s="963">
        <v>75178</v>
      </c>
      <c r="J111" s="962">
        <v>74013</v>
      </c>
      <c r="K111" s="962">
        <v>72848</v>
      </c>
      <c r="L111" s="964">
        <v>71683</v>
      </c>
      <c r="M111" s="964">
        <v>70518</v>
      </c>
      <c r="N111" s="964">
        <v>46534</v>
      </c>
      <c r="O111" s="964"/>
      <c r="P111" s="964"/>
      <c r="Q111" s="964"/>
      <c r="R111" s="965"/>
    </row>
    <row r="112" spans="1:18" s="875" customFormat="1" ht="31.5" x14ac:dyDescent="0.25">
      <c r="A112" s="928">
        <v>1708</v>
      </c>
      <c r="B112" s="929">
        <v>2015</v>
      </c>
      <c r="C112" s="929" t="s">
        <v>1036</v>
      </c>
      <c r="D112" s="930">
        <v>171</v>
      </c>
      <c r="E112" s="930">
        <v>171</v>
      </c>
      <c r="F112" s="930">
        <v>171</v>
      </c>
      <c r="G112" s="930">
        <v>171</v>
      </c>
      <c r="H112" s="930">
        <v>171</v>
      </c>
      <c r="I112" s="930">
        <v>171</v>
      </c>
      <c r="J112" s="930">
        <v>171</v>
      </c>
      <c r="K112" s="930">
        <v>171</v>
      </c>
      <c r="L112" s="930">
        <v>171</v>
      </c>
      <c r="M112" s="862">
        <v>71</v>
      </c>
      <c r="N112" s="862"/>
      <c r="O112" s="862"/>
      <c r="P112" s="862"/>
      <c r="Q112" s="862"/>
      <c r="R112" s="863"/>
    </row>
    <row r="113" spans="1:18" s="875" customFormat="1" ht="16.5" thickBot="1" x14ac:dyDescent="0.3">
      <c r="A113" s="951"/>
      <c r="B113" s="952"/>
      <c r="C113" s="953" t="s">
        <v>1037</v>
      </c>
      <c r="D113" s="894">
        <v>39</v>
      </c>
      <c r="E113" s="942">
        <v>35</v>
      </c>
      <c r="F113" s="942">
        <v>30</v>
      </c>
      <c r="G113" s="942">
        <v>26</v>
      </c>
      <c r="H113" s="942">
        <v>22</v>
      </c>
      <c r="I113" s="942">
        <v>17</v>
      </c>
      <c r="J113" s="942">
        <v>13</v>
      </c>
      <c r="K113" s="942">
        <v>9</v>
      </c>
      <c r="L113" s="894">
        <v>4</v>
      </c>
      <c r="M113" s="894">
        <v>1</v>
      </c>
      <c r="N113" s="894"/>
      <c r="O113" s="894"/>
      <c r="P113" s="894"/>
      <c r="Q113" s="894"/>
      <c r="R113" s="895"/>
    </row>
    <row r="114" spans="1:18" s="875" customFormat="1" ht="31.5" x14ac:dyDescent="0.25">
      <c r="A114" s="902">
        <v>1707</v>
      </c>
      <c r="B114" s="966">
        <v>2015</v>
      </c>
      <c r="C114" s="846" t="s">
        <v>1038</v>
      </c>
      <c r="D114" s="877">
        <v>171</v>
      </c>
      <c r="E114" s="877">
        <v>171</v>
      </c>
      <c r="F114" s="877">
        <v>171</v>
      </c>
      <c r="G114" s="877">
        <v>171</v>
      </c>
      <c r="H114" s="877">
        <v>171</v>
      </c>
      <c r="I114" s="877">
        <v>171</v>
      </c>
      <c r="J114" s="877">
        <v>171</v>
      </c>
      <c r="K114" s="877">
        <v>171</v>
      </c>
      <c r="L114" s="877">
        <v>171</v>
      </c>
      <c r="M114" s="877">
        <v>71</v>
      </c>
      <c r="N114" s="967"/>
      <c r="O114" s="967"/>
      <c r="P114" s="967"/>
      <c r="Q114" s="967"/>
      <c r="R114" s="968"/>
    </row>
    <row r="115" spans="1:18" ht="17.25" customHeight="1" thickBot="1" x14ac:dyDescent="0.3">
      <c r="A115" s="969"/>
      <c r="B115" s="970"/>
      <c r="C115" s="953" t="s">
        <v>1039</v>
      </c>
      <c r="D115" s="942">
        <v>39</v>
      </c>
      <c r="E115" s="942">
        <v>35</v>
      </c>
      <c r="F115" s="942">
        <v>30</v>
      </c>
      <c r="G115" s="942">
        <v>26</v>
      </c>
      <c r="H115" s="942">
        <v>22</v>
      </c>
      <c r="I115" s="942">
        <v>17</v>
      </c>
      <c r="J115" s="942">
        <v>13</v>
      </c>
      <c r="K115" s="942">
        <v>9</v>
      </c>
      <c r="L115" s="894">
        <v>4</v>
      </c>
      <c r="M115" s="894">
        <v>1</v>
      </c>
      <c r="N115" s="894"/>
      <c r="O115" s="894"/>
      <c r="P115" s="894"/>
      <c r="Q115" s="894"/>
      <c r="R115" s="895"/>
    </row>
    <row r="116" spans="1:18" ht="63.75" customHeight="1" x14ac:dyDescent="0.25">
      <c r="A116" s="928">
        <v>13860510</v>
      </c>
      <c r="B116" s="971" t="s">
        <v>1040</v>
      </c>
      <c r="C116" s="929" t="s">
        <v>1041</v>
      </c>
      <c r="D116" s="922"/>
      <c r="E116" s="922"/>
      <c r="F116" s="922"/>
      <c r="G116" s="922">
        <v>539992</v>
      </c>
      <c r="H116" s="922">
        <v>720028</v>
      </c>
      <c r="I116" s="922">
        <v>720028</v>
      </c>
      <c r="J116" s="922">
        <v>720028</v>
      </c>
      <c r="K116" s="922">
        <v>720028</v>
      </c>
      <c r="L116" s="922">
        <v>720028</v>
      </c>
      <c r="M116" s="922">
        <v>720028</v>
      </c>
      <c r="N116" s="922">
        <v>720028</v>
      </c>
      <c r="O116" s="922">
        <v>720028</v>
      </c>
      <c r="P116" s="922">
        <v>720028</v>
      </c>
      <c r="Q116" s="930">
        <v>720028</v>
      </c>
      <c r="R116" s="849">
        <f>A116-SUM(F116:Q116)</f>
        <v>6120238</v>
      </c>
    </row>
    <row r="117" spans="1:18" ht="17.25" customHeight="1" thickBot="1" x14ac:dyDescent="0.3">
      <c r="A117" s="931"/>
      <c r="B117" s="972"/>
      <c r="C117" s="926" t="s">
        <v>959</v>
      </c>
      <c r="D117" s="927">
        <v>62372</v>
      </c>
      <c r="E117" s="927">
        <v>126429</v>
      </c>
      <c r="F117" s="927">
        <v>190530</v>
      </c>
      <c r="G117" s="927">
        <v>374234</v>
      </c>
      <c r="H117" s="927">
        <v>359654</v>
      </c>
      <c r="I117" s="935">
        <v>340213</v>
      </c>
      <c r="J117" s="927">
        <v>320772</v>
      </c>
      <c r="K117" s="927">
        <v>301332</v>
      </c>
      <c r="L117" s="866">
        <v>281891</v>
      </c>
      <c r="M117" s="866">
        <v>262450</v>
      </c>
      <c r="N117" s="866">
        <v>243009</v>
      </c>
      <c r="O117" s="866">
        <v>223569</v>
      </c>
      <c r="P117" s="866">
        <v>204128</v>
      </c>
      <c r="Q117" s="866">
        <v>184687</v>
      </c>
      <c r="R117" s="867">
        <f>165246+145806+126365+106924+87483+68043+48602+29161</f>
        <v>777630</v>
      </c>
    </row>
    <row r="118" spans="1:18" ht="18" customHeight="1" thickBot="1" x14ac:dyDescent="0.3">
      <c r="A118" s="931">
        <v>292094</v>
      </c>
      <c r="B118" s="936" t="s">
        <v>1042</v>
      </c>
      <c r="C118" s="936" t="s">
        <v>1043</v>
      </c>
      <c r="D118" s="927"/>
      <c r="E118" s="962"/>
      <c r="F118" s="962"/>
      <c r="G118" s="927"/>
      <c r="H118" s="927"/>
      <c r="I118" s="935"/>
      <c r="J118" s="927"/>
      <c r="K118" s="927"/>
      <c r="L118" s="964"/>
      <c r="M118" s="964"/>
      <c r="N118" s="964"/>
      <c r="O118" s="964"/>
      <c r="P118" s="964"/>
      <c r="Q118" s="964"/>
      <c r="R118" s="965"/>
    </row>
    <row r="119" spans="1:18" ht="16.5" thickBot="1" x14ac:dyDescent="0.3">
      <c r="A119" s="973"/>
      <c r="B119" s="974"/>
      <c r="C119" s="975" t="s">
        <v>1044</v>
      </c>
      <c r="D119" s="866">
        <f t="shared" ref="D119:R119" si="8">SUM(D15:D118)</f>
        <v>6493215.189083796</v>
      </c>
      <c r="E119" s="866">
        <f t="shared" si="8"/>
        <v>7368140.657086798</v>
      </c>
      <c r="F119" s="866">
        <f t="shared" si="8"/>
        <v>7850272.9632328954</v>
      </c>
      <c r="G119" s="866">
        <f t="shared" si="8"/>
        <v>11301859.601985257</v>
      </c>
      <c r="H119" s="866">
        <f t="shared" si="8"/>
        <v>10759858.287</v>
      </c>
      <c r="I119" s="866">
        <f t="shared" si="8"/>
        <v>10108729.022</v>
      </c>
      <c r="J119" s="866">
        <f t="shared" si="8"/>
        <v>9824457.3859999999</v>
      </c>
      <c r="K119" s="866">
        <f t="shared" si="8"/>
        <v>7727484.6689999998</v>
      </c>
      <c r="L119" s="866">
        <f t="shared" si="8"/>
        <v>7365783.4700000007</v>
      </c>
      <c r="M119" s="866">
        <f t="shared" si="8"/>
        <v>6703774.0010000002</v>
      </c>
      <c r="N119" s="866">
        <f t="shared" si="8"/>
        <v>6383671.9100000001</v>
      </c>
      <c r="O119" s="866">
        <f t="shared" si="8"/>
        <v>5531711.5760000004</v>
      </c>
      <c r="P119" s="866">
        <f t="shared" si="8"/>
        <v>4528514.0080000004</v>
      </c>
      <c r="Q119" s="866">
        <f t="shared" si="8"/>
        <v>3817511.0100000002</v>
      </c>
      <c r="R119" s="976">
        <f t="shared" si="8"/>
        <v>18486104</v>
      </c>
    </row>
    <row r="120" spans="1:18" ht="15.75" x14ac:dyDescent="0.25">
      <c r="A120" s="977"/>
      <c r="B120" s="977"/>
      <c r="C120" s="977"/>
      <c r="D120" s="978"/>
      <c r="E120" s="978"/>
      <c r="F120" s="978"/>
      <c r="G120" s="978"/>
      <c r="H120" s="978"/>
      <c r="I120" s="979"/>
      <c r="J120" s="980"/>
      <c r="K120" s="980"/>
      <c r="L120" s="980"/>
      <c r="M120" s="980"/>
      <c r="N120" s="980"/>
      <c r="O120" s="980"/>
      <c r="P120" s="980"/>
      <c r="Q120" s="981"/>
      <c r="R120" s="982"/>
    </row>
    <row r="121" spans="1:18" ht="15.75" hidden="1" x14ac:dyDescent="0.25">
      <c r="A121" s="983"/>
      <c r="B121" s="983"/>
      <c r="C121" s="984" t="s">
        <v>1045</v>
      </c>
      <c r="D121" s="979">
        <f t="shared" ref="D121:R121" si="9">SUM(D15,D17,D19,D33,D21,D23,D25,D27,D35,D37,D39,D41,D43,D45,D47,D49,D51,D53,D55,D57,D59,D61,D63,D65,D70,D72,D74,D76,D78,D80,D82,D84,D86,D88,D90,D92,D94,D96,D98,D100,D106)</f>
        <v>4721472.1306480896</v>
      </c>
      <c r="E121" s="979">
        <f t="shared" si="9"/>
        <v>5049467</v>
      </c>
      <c r="F121" s="979">
        <f t="shared" si="9"/>
        <v>5336047</v>
      </c>
      <c r="G121" s="979">
        <f t="shared" si="9"/>
        <v>8070778</v>
      </c>
      <c r="H121" s="979">
        <f t="shared" si="9"/>
        <v>7254119</v>
      </c>
      <c r="I121" s="979">
        <f t="shared" si="9"/>
        <v>7001696</v>
      </c>
      <c r="J121" s="979">
        <f t="shared" si="9"/>
        <v>6939985</v>
      </c>
      <c r="K121" s="979">
        <f t="shared" si="9"/>
        <v>5063907</v>
      </c>
      <c r="L121" s="979">
        <f t="shared" si="9"/>
        <v>4838631</v>
      </c>
      <c r="M121" s="979">
        <f t="shared" si="9"/>
        <v>4237981.29</v>
      </c>
      <c r="N121" s="979">
        <f t="shared" si="9"/>
        <v>4174140</v>
      </c>
      <c r="O121" s="979">
        <f t="shared" si="9"/>
        <v>3650477</v>
      </c>
      <c r="P121" s="979">
        <f t="shared" si="9"/>
        <v>2763568</v>
      </c>
      <c r="Q121" s="979">
        <f t="shared" si="9"/>
        <v>2168124</v>
      </c>
      <c r="R121" s="979">
        <f t="shared" si="9"/>
        <v>8234663</v>
      </c>
    </row>
    <row r="122" spans="1:18" ht="15.75" hidden="1" x14ac:dyDescent="0.25">
      <c r="A122" s="983"/>
      <c r="B122" s="983"/>
      <c r="C122" s="984" t="s">
        <v>1046</v>
      </c>
      <c r="D122" s="984"/>
      <c r="E122" s="984"/>
      <c r="F122" s="984"/>
      <c r="G122" s="984"/>
      <c r="H122" s="984"/>
      <c r="I122" s="979"/>
      <c r="J122" s="984"/>
      <c r="K122" s="984"/>
      <c r="L122" s="984"/>
      <c r="M122" s="984"/>
      <c r="N122" s="984"/>
      <c r="O122" s="984"/>
      <c r="P122" s="984"/>
      <c r="Q122" s="984"/>
      <c r="R122" s="977"/>
    </row>
    <row r="123" spans="1:18" ht="15.75" hidden="1" x14ac:dyDescent="0.25">
      <c r="A123" s="983"/>
      <c r="B123" s="983"/>
      <c r="C123" s="984"/>
      <c r="D123" s="984"/>
      <c r="E123" s="984"/>
      <c r="F123" s="984"/>
      <c r="G123" s="984"/>
      <c r="H123" s="984"/>
      <c r="I123" s="979"/>
      <c r="J123" s="984"/>
      <c r="K123" s="984"/>
      <c r="L123" s="984"/>
      <c r="M123" s="984"/>
      <c r="N123" s="984"/>
      <c r="O123" s="984"/>
      <c r="P123" s="984"/>
      <c r="Q123" s="984"/>
      <c r="R123" s="977"/>
    </row>
    <row r="124" spans="1:18" ht="15.75" hidden="1" x14ac:dyDescent="0.25">
      <c r="A124" s="983"/>
      <c r="B124" s="983"/>
      <c r="C124" s="984"/>
      <c r="D124" s="984"/>
      <c r="E124" s="984"/>
      <c r="F124" s="984"/>
      <c r="G124" s="984"/>
      <c r="H124" s="984"/>
      <c r="I124" s="979"/>
      <c r="J124" s="984"/>
      <c r="K124" s="984"/>
      <c r="L124" s="984"/>
      <c r="M124" s="984"/>
      <c r="N124" s="984"/>
      <c r="O124" s="984"/>
      <c r="P124" s="984"/>
      <c r="Q124" s="984"/>
      <c r="R124" s="977"/>
    </row>
    <row r="125" spans="1:18" ht="15.75" hidden="1" x14ac:dyDescent="0.25">
      <c r="A125" s="983"/>
      <c r="B125" s="983"/>
      <c r="C125" s="985" t="s">
        <v>1047</v>
      </c>
      <c r="D125" s="986">
        <v>5402383</v>
      </c>
      <c r="E125" s="984"/>
      <c r="F125" s="984"/>
      <c r="G125" s="984"/>
      <c r="H125" s="984"/>
      <c r="I125" s="979"/>
      <c r="J125" s="984"/>
      <c r="K125" s="984"/>
      <c r="L125" s="984"/>
      <c r="M125" s="984"/>
      <c r="N125" s="984"/>
      <c r="O125" s="984"/>
      <c r="P125" s="984"/>
      <c r="Q125" s="984"/>
      <c r="R125" s="977"/>
    </row>
    <row r="126" spans="1:18" hidden="1" x14ac:dyDescent="0.2">
      <c r="A126" s="983"/>
      <c r="B126" s="983"/>
      <c r="C126" s="983"/>
      <c r="D126" s="987"/>
      <c r="E126" s="987"/>
      <c r="F126" s="987"/>
      <c r="G126" s="987"/>
      <c r="H126" s="987"/>
      <c r="I126" s="988"/>
      <c r="J126" s="987"/>
      <c r="K126" s="987"/>
      <c r="L126" s="987"/>
      <c r="M126" s="987"/>
      <c r="N126" s="987"/>
      <c r="O126" s="987"/>
      <c r="P126" s="987"/>
      <c r="Q126" s="987"/>
      <c r="R126" s="989"/>
    </row>
    <row r="127" spans="1:18" x14ac:dyDescent="0.2">
      <c r="A127" s="983"/>
      <c r="B127" s="983"/>
      <c r="C127" s="983"/>
      <c r="D127" s="987"/>
      <c r="E127" s="987"/>
      <c r="F127" s="987"/>
      <c r="G127" s="987"/>
      <c r="H127" s="987"/>
      <c r="I127" s="988"/>
      <c r="J127" s="987"/>
      <c r="K127" s="987"/>
      <c r="L127" s="987"/>
      <c r="M127" s="987"/>
      <c r="N127" s="987"/>
      <c r="O127" s="987"/>
      <c r="P127" s="987"/>
      <c r="Q127" s="987"/>
      <c r="R127" s="989"/>
    </row>
    <row r="128" spans="1:18" ht="15" x14ac:dyDescent="0.25">
      <c r="A128" s="801"/>
      <c r="B128" s="801"/>
      <c r="C128" s="801"/>
      <c r="D128" s="801"/>
      <c r="E128" s="801"/>
      <c r="F128" s="801"/>
      <c r="G128" s="801"/>
      <c r="H128" s="801"/>
      <c r="I128" s="801"/>
      <c r="J128" s="801"/>
      <c r="K128" s="801"/>
      <c r="L128" s="801"/>
      <c r="M128" s="801"/>
      <c r="N128" s="801"/>
      <c r="O128" s="801"/>
      <c r="P128" s="801"/>
      <c r="Q128" s="801"/>
      <c r="R128" s="801"/>
    </row>
    <row r="133" spans="10:11" x14ac:dyDescent="0.2">
      <c r="J133" s="990"/>
    </row>
    <row r="134" spans="10:11" x14ac:dyDescent="0.2">
      <c r="K134" s="991"/>
    </row>
    <row r="135" spans="10:11" x14ac:dyDescent="0.2">
      <c r="K135" s="991"/>
    </row>
    <row r="136" spans="10:11" x14ac:dyDescent="0.2">
      <c r="K136" s="991"/>
    </row>
    <row r="137" spans="10:11" x14ac:dyDescent="0.2">
      <c r="K137" s="991"/>
    </row>
    <row r="138" spans="10:11" x14ac:dyDescent="0.2">
      <c r="K138" s="991"/>
    </row>
    <row r="139" spans="10:11" x14ac:dyDescent="0.2">
      <c r="K139" s="991"/>
    </row>
    <row r="140" spans="10:11" x14ac:dyDescent="0.2">
      <c r="K140" s="991"/>
    </row>
    <row r="141" spans="10:11" x14ac:dyDescent="0.2">
      <c r="K141" s="991"/>
    </row>
    <row r="142" spans="10:11" x14ac:dyDescent="0.2">
      <c r="K142" s="991"/>
    </row>
    <row r="143" spans="10:11" x14ac:dyDescent="0.2">
      <c r="K143" s="991"/>
    </row>
  </sheetData>
  <sheetProtection algorithmName="SHA-512" hashValue="rf7MysWWo1HiZ3epk4r0dhcbWFHdsTn0HK49D4LY7kv9BDnc+l8h4x46qXscws06huo9yNE12BlIaqoR/gDv8A==" saltValue="Vwwx1iSX+cTLKlc1Q+bsjQ==" spinCount="100000" sheet="1" objects="1" scenarios="1"/>
  <mergeCells count="3">
    <mergeCell ref="A3:R3"/>
    <mergeCell ref="C9:C10"/>
    <mergeCell ref="C11:C12"/>
  </mergeCells>
  <pageMargins left="0.19685039370078741" right="0.19685039370078741" top="0.67708333333333337" bottom="0.39370078740157483" header="0.23622047244094491" footer="0.23622047244094491"/>
  <pageSetup paperSize="9" scale="50" orientation="landscape" r:id="rId1"/>
  <headerFooter>
    <oddHeader>&amp;R&amp;"Times New Roman,Regular"&amp;9 33.pielikums Jūrmalas pilsētas domes
2018.gada 14.jūnija saistošajiem noteikumiem Nr.24
(protokols Nr.9, 4.punkts)</oddHeader>
    <oddFooter>&amp;L&amp;"Times New Roman,Regular"&amp;9&amp;D; &amp;T&amp;R&amp;"Times New Roman,Regular"&amp;9&amp;P (&amp;N)</oddFooter>
    <firstHeader xml:space="preserve">&amp;R&amp;"Times New Roman,Regular"&amp;9  
 </firstHeader>
    <firstFooter>&amp;L&amp;9&amp;D; &amp;T&amp;R&amp;9&amp;P (&amp;N)</firstFooter>
  </headerFooter>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6"/>
  <sheetViews>
    <sheetView view="pageLayout" zoomScaleNormal="100" workbookViewId="0">
      <selection activeCell="U3" sqref="U3"/>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1241</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1064</v>
      </c>
      <c r="D6" s="1122"/>
      <c r="E6" s="1122"/>
      <c r="F6" s="1122"/>
      <c r="G6" s="1122"/>
      <c r="H6" s="1122"/>
      <c r="I6" s="1122"/>
      <c r="J6" s="1122"/>
      <c r="K6" s="1122"/>
      <c r="L6" s="1122"/>
      <c r="M6" s="1122"/>
      <c r="N6" s="1122"/>
      <c r="O6" s="1122"/>
      <c r="P6" s="1123"/>
      <c r="Q6" s="390"/>
    </row>
    <row r="7" spans="1:17" ht="27" customHeight="1" x14ac:dyDescent="0.25">
      <c r="A7" s="2" t="s">
        <v>4</v>
      </c>
      <c r="B7" s="3"/>
      <c r="C7" s="1120" t="s">
        <v>1176</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1113672</v>
      </c>
      <c r="D20" s="208">
        <f>SUM(D21,D24,D25,D41,D43)</f>
        <v>1113693</v>
      </c>
      <c r="E20" s="394">
        <f t="shared" ref="E20:F20" si="0">SUM(E21,E24,E25,E41,E43)</f>
        <v>-21</v>
      </c>
      <c r="F20" s="395">
        <f t="shared" si="0"/>
        <v>1113672</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1113672</v>
      </c>
      <c r="D24" s="371">
        <v>1113693</v>
      </c>
      <c r="E24" s="402">
        <v>-21</v>
      </c>
      <c r="F24" s="403">
        <f>D24+E24</f>
        <v>1113672</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1113672</v>
      </c>
      <c r="D50" s="220">
        <f>SUM(D51,D283)</f>
        <v>1113693</v>
      </c>
      <c r="E50" s="431">
        <f t="shared" ref="E50:F50" si="19">SUM(E51,E283)</f>
        <v>-21</v>
      </c>
      <c r="F50" s="432">
        <f t="shared" si="19"/>
        <v>1113672</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1113672</v>
      </c>
      <c r="D51" s="221">
        <f>SUM(D52,D194)</f>
        <v>1113693</v>
      </c>
      <c r="E51" s="433">
        <f t="shared" ref="E51:F51" si="23">SUM(E52,E194)</f>
        <v>-21</v>
      </c>
      <c r="F51" s="434">
        <f t="shared" si="23"/>
        <v>1113672</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47213</v>
      </c>
      <c r="D52" s="222">
        <f>SUM(D53,D75,D173,D187)</f>
        <v>47213</v>
      </c>
      <c r="E52" s="435">
        <f t="shared" ref="E52:F52" si="27">SUM(E53,E75,E173,E187)</f>
        <v>0</v>
      </c>
      <c r="F52" s="436">
        <f t="shared" si="27"/>
        <v>47213</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v>0</v>
      </c>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v>0</v>
      </c>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v>0</v>
      </c>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v>0</v>
      </c>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v>0</v>
      </c>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v>0</v>
      </c>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v>0</v>
      </c>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v>0</v>
      </c>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v>0</v>
      </c>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v>0</v>
      </c>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992">
        <v>1210</v>
      </c>
      <c r="B68" s="48" t="s">
        <v>60</v>
      </c>
      <c r="C68" s="49">
        <f t="shared" si="4"/>
        <v>0</v>
      </c>
      <c r="D68" s="225">
        <v>0</v>
      </c>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v>0</v>
      </c>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v>0</v>
      </c>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v>0</v>
      </c>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v>0</v>
      </c>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v>0</v>
      </c>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47213</v>
      </c>
      <c r="D75" s="223">
        <f>SUM(D76,D83,D130,D164,D165,D172)</f>
        <v>47213</v>
      </c>
      <c r="E75" s="437">
        <f t="shared" ref="E75:F75" si="66">SUM(E76,E83,E130,E164,E165,E172)</f>
        <v>0</v>
      </c>
      <c r="F75" s="438">
        <f t="shared" si="66"/>
        <v>47213</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992">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v>0</v>
      </c>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v>0</v>
      </c>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v>0</v>
      </c>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v>0</v>
      </c>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41613</v>
      </c>
      <c r="D83" s="224">
        <f>SUM(D84,D89,D95,D103,D112,D116,D122,D128)</f>
        <v>41613</v>
      </c>
      <c r="E83" s="439">
        <f t="shared" ref="E83:F83" si="90">SUM(E84,E89,E95,E103,E112,E116,E122,E128)</f>
        <v>0</v>
      </c>
      <c r="F83" s="406">
        <f t="shared" si="90"/>
        <v>41613</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v>0</v>
      </c>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v>0</v>
      </c>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v>0</v>
      </c>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v>0</v>
      </c>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v>0</v>
      </c>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v>0</v>
      </c>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v>0</v>
      </c>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v>0</v>
      </c>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v>0</v>
      </c>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v>0</v>
      </c>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v>0</v>
      </c>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v>0</v>
      </c>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v>0</v>
      </c>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v>0</v>
      </c>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v>0</v>
      </c>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v>0</v>
      </c>
      <c r="E102" s="444"/>
      <c r="F102" s="401">
        <f t="shared" si="115"/>
        <v>0</v>
      </c>
      <c r="G102" s="226"/>
      <c r="H102" s="257"/>
      <c r="I102" s="110">
        <f t="shared" si="116"/>
        <v>0</v>
      </c>
      <c r="J102" s="257"/>
      <c r="K102" s="56"/>
      <c r="L102" s="110">
        <f t="shared" si="117"/>
        <v>0</v>
      </c>
      <c r="M102" s="317"/>
      <c r="N102" s="56"/>
      <c r="O102" s="110">
        <f t="shared" si="118"/>
        <v>0</v>
      </c>
      <c r="P102" s="107"/>
    </row>
    <row r="103" spans="1:16" ht="36" x14ac:dyDescent="0.25">
      <c r="A103" s="108">
        <v>2240</v>
      </c>
      <c r="B103" s="53" t="s">
        <v>89</v>
      </c>
      <c r="C103" s="54">
        <f t="shared" si="98"/>
        <v>39410</v>
      </c>
      <c r="D103" s="227">
        <f>SUM(D104:D111)</f>
        <v>39410</v>
      </c>
      <c r="E103" s="445">
        <f t="shared" ref="E103:F103" si="119">SUM(E104:E111)</f>
        <v>0</v>
      </c>
      <c r="F103" s="401">
        <f t="shared" si="119"/>
        <v>39410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x14ac:dyDescent="0.25">
      <c r="A104" s="38">
        <v>2241</v>
      </c>
      <c r="B104" s="53" t="s">
        <v>90</v>
      </c>
      <c r="C104" s="54">
        <f t="shared" si="98"/>
        <v>223</v>
      </c>
      <c r="D104" s="226">
        <v>223</v>
      </c>
      <c r="E104" s="444"/>
      <c r="F104" s="401">
        <f t="shared" ref="F104:F111" si="123">D104+E104</f>
        <v>223</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v>0</v>
      </c>
      <c r="E105" s="444"/>
      <c r="F105" s="401">
        <f t="shared" si="123"/>
        <v>0</v>
      </c>
      <c r="G105" s="226"/>
      <c r="H105" s="257"/>
      <c r="I105" s="110">
        <f t="shared" si="124"/>
        <v>0</v>
      </c>
      <c r="J105" s="257"/>
      <c r="K105" s="56"/>
      <c r="L105" s="110">
        <f t="shared" si="125"/>
        <v>0</v>
      </c>
      <c r="M105" s="317"/>
      <c r="N105" s="56"/>
      <c r="O105" s="110">
        <f t="shared" si="126"/>
        <v>0</v>
      </c>
      <c r="P105" s="107"/>
    </row>
    <row r="106" spans="1:16" ht="24" x14ac:dyDescent="0.25">
      <c r="A106" s="38">
        <v>2243</v>
      </c>
      <c r="B106" s="53" t="s">
        <v>92</v>
      </c>
      <c r="C106" s="54">
        <f t="shared" si="98"/>
        <v>11637</v>
      </c>
      <c r="D106" s="226">
        <v>11637</v>
      </c>
      <c r="E106" s="444"/>
      <c r="F106" s="401">
        <f t="shared" si="123"/>
        <v>11637</v>
      </c>
      <c r="G106" s="226"/>
      <c r="H106" s="257"/>
      <c r="I106" s="110">
        <f t="shared" si="124"/>
        <v>0</v>
      </c>
      <c r="J106" s="257"/>
      <c r="K106" s="56"/>
      <c r="L106" s="110">
        <f t="shared" si="125"/>
        <v>0</v>
      </c>
      <c r="M106" s="317"/>
      <c r="N106" s="56"/>
      <c r="O106" s="110">
        <f t="shared" si="126"/>
        <v>0</v>
      </c>
      <c r="P106" s="107"/>
    </row>
    <row r="107" spans="1:16" x14ac:dyDescent="0.25">
      <c r="A107" s="38">
        <v>2244</v>
      </c>
      <c r="B107" s="53" t="s">
        <v>93</v>
      </c>
      <c r="C107" s="54">
        <f t="shared" si="98"/>
        <v>27550</v>
      </c>
      <c r="D107" s="226">
        <v>27550</v>
      </c>
      <c r="E107" s="444"/>
      <c r="F107" s="401">
        <f t="shared" si="123"/>
        <v>27550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v>0</v>
      </c>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v>0</v>
      </c>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v>0</v>
      </c>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v>0</v>
      </c>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v>0</v>
      </c>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v>0</v>
      </c>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v>0</v>
      </c>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v>0</v>
      </c>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v>0</v>
      </c>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v>0</v>
      </c>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v>0</v>
      </c>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v>0</v>
      </c>
      <c r="E121" s="444"/>
      <c r="F121" s="401">
        <f t="shared" si="139"/>
        <v>0</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2203</v>
      </c>
      <c r="D122" s="227">
        <f>SUM(D123:D127)</f>
        <v>2203</v>
      </c>
      <c r="E122" s="445">
        <f t="shared" ref="E122:F122" si="143">SUM(E123:E127)</f>
        <v>0</v>
      </c>
      <c r="F122" s="401">
        <f t="shared" si="143"/>
        <v>2203</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v>0</v>
      </c>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v>0</v>
      </c>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v>0</v>
      </c>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v>0</v>
      </c>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2203</v>
      </c>
      <c r="D127" s="226">
        <v>2203</v>
      </c>
      <c r="E127" s="444"/>
      <c r="F127" s="401">
        <f t="shared" si="147"/>
        <v>2203</v>
      </c>
      <c r="G127" s="226"/>
      <c r="H127" s="257"/>
      <c r="I127" s="110">
        <f t="shared" si="148"/>
        <v>0</v>
      </c>
      <c r="J127" s="257"/>
      <c r="K127" s="56"/>
      <c r="L127" s="110">
        <f t="shared" si="149"/>
        <v>0</v>
      </c>
      <c r="M127" s="317"/>
      <c r="N127" s="56"/>
      <c r="O127" s="110">
        <f t="shared" si="150"/>
        <v>0</v>
      </c>
      <c r="P127" s="107"/>
    </row>
    <row r="128" spans="1:16" ht="24" hidden="1" x14ac:dyDescent="0.25">
      <c r="A128" s="992">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v>0</v>
      </c>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5600</v>
      </c>
      <c r="D130" s="224">
        <f>SUM(D131,D136,D140,D141,D144,D151,D159,D160,D163)</f>
        <v>5600</v>
      </c>
      <c r="E130" s="439">
        <f t="shared" ref="E130:F130" si="152">SUM(E131,E136,E140,E141,E144,E151,E159,E160,E163)</f>
        <v>0</v>
      </c>
      <c r="F130" s="406">
        <f t="shared" si="152"/>
        <v>5600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x14ac:dyDescent="0.25">
      <c r="A131" s="992">
        <v>2310</v>
      </c>
      <c r="B131" s="48" t="s">
        <v>114</v>
      </c>
      <c r="C131" s="49">
        <f t="shared" si="98"/>
        <v>5000</v>
      </c>
      <c r="D131" s="229">
        <f t="shared" ref="D131:O131" si="156">SUM(D132:D135)</f>
        <v>5000</v>
      </c>
      <c r="E131" s="447">
        <f t="shared" si="156"/>
        <v>0</v>
      </c>
      <c r="F131" s="443">
        <f t="shared" si="156"/>
        <v>5000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v>0</v>
      </c>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x14ac:dyDescent="0.25">
      <c r="A133" s="38">
        <v>2312</v>
      </c>
      <c r="B133" s="53" t="s">
        <v>116</v>
      </c>
      <c r="C133" s="54">
        <f t="shared" si="98"/>
        <v>5000</v>
      </c>
      <c r="D133" s="226">
        <v>5000</v>
      </c>
      <c r="E133" s="444"/>
      <c r="F133" s="401">
        <f t="shared" si="157"/>
        <v>5000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v>0</v>
      </c>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v>0</v>
      </c>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v>0</v>
      </c>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v>0</v>
      </c>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v>0</v>
      </c>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v>0</v>
      </c>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v>0</v>
      </c>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v>0</v>
      </c>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v>0</v>
      </c>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v>0</v>
      </c>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v>0</v>
      </c>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v>0</v>
      </c>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v>0</v>
      </c>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v>0</v>
      </c>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v>0</v>
      </c>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v>0</v>
      </c>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v>0</v>
      </c>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v>0</v>
      </c>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v>0</v>
      </c>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v>0</v>
      </c>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v>0</v>
      </c>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v>0</v>
      </c>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v>0</v>
      </c>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v>0</v>
      </c>
      <c r="E162" s="444"/>
      <c r="F162" s="401">
        <f t="shared" si="198"/>
        <v>0</v>
      </c>
      <c r="G162" s="226"/>
      <c r="H162" s="257"/>
      <c r="I162" s="110">
        <f t="shared" si="199"/>
        <v>0</v>
      </c>
      <c r="J162" s="257"/>
      <c r="K162" s="56"/>
      <c r="L162" s="110">
        <f t="shared" si="200"/>
        <v>0</v>
      </c>
      <c r="M162" s="317"/>
      <c r="N162" s="56"/>
      <c r="O162" s="110">
        <f t="shared" si="201"/>
        <v>0</v>
      </c>
      <c r="P162" s="107"/>
    </row>
    <row r="163" spans="1:16" x14ac:dyDescent="0.25">
      <c r="A163" s="103">
        <v>2390</v>
      </c>
      <c r="B163" s="74" t="s">
        <v>144</v>
      </c>
      <c r="C163" s="80">
        <f t="shared" si="185"/>
        <v>600</v>
      </c>
      <c r="D163" s="228">
        <v>600</v>
      </c>
      <c r="E163" s="446"/>
      <c r="F163" s="441">
        <f t="shared" si="198"/>
        <v>600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v>0</v>
      </c>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992">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v>0</v>
      </c>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v>0</v>
      </c>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v>0</v>
      </c>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v>0</v>
      </c>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v>0</v>
      </c>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v>0</v>
      </c>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992">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v>0</v>
      </c>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v>0</v>
      </c>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v>0</v>
      </c>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992">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v>0</v>
      </c>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v>0</v>
      </c>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v>0</v>
      </c>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v>0</v>
      </c>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v>0</v>
      </c>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v>0</v>
      </c>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992">
        <v>4240</v>
      </c>
      <c r="B189" s="48" t="s">
        <v>169</v>
      </c>
      <c r="C189" s="49">
        <f t="shared" si="185"/>
        <v>0</v>
      </c>
      <c r="D189" s="225">
        <v>0</v>
      </c>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v>0</v>
      </c>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992">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v>0</v>
      </c>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1066459</v>
      </c>
      <c r="D194" s="222">
        <f>SUM(D195,D230,D269)</f>
        <v>1066480</v>
      </c>
      <c r="E194" s="435">
        <f t="shared" ref="E194:F194" si="251">SUM(E195,E230,E269)</f>
        <v>-21</v>
      </c>
      <c r="F194" s="436">
        <f t="shared" si="251"/>
        <v>1066459</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1066459</v>
      </c>
      <c r="D195" s="223">
        <f>D196+D204</f>
        <v>1066480</v>
      </c>
      <c r="E195" s="437">
        <f t="shared" ref="E195:F195" si="255">E196+E204</f>
        <v>-21</v>
      </c>
      <c r="F195" s="438">
        <f t="shared" si="255"/>
        <v>1066459</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992">
        <v>5110</v>
      </c>
      <c r="B197" s="48" t="s">
        <v>177</v>
      </c>
      <c r="C197" s="49">
        <f t="shared" si="185"/>
        <v>0</v>
      </c>
      <c r="D197" s="225">
        <v>0</v>
      </c>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v>0</v>
      </c>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v>0</v>
      </c>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v>0</v>
      </c>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v>0</v>
      </c>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v>0</v>
      </c>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1066459</v>
      </c>
      <c r="D204" s="224">
        <f>D205+D215+D216+D225+D226+D227+D229</f>
        <v>1066480</v>
      </c>
      <c r="E204" s="439">
        <f t="shared" ref="E204:F204" si="271">E205+E215+E216+E225+E226+E227+E229</f>
        <v>-21</v>
      </c>
      <c r="F204" s="406">
        <f t="shared" si="271"/>
        <v>1066459</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v>0</v>
      </c>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v>0</v>
      </c>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v>0</v>
      </c>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v>0</v>
      </c>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v>0</v>
      </c>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v>0</v>
      </c>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v>0</v>
      </c>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v>0</v>
      </c>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v>0</v>
      </c>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v>0</v>
      </c>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36647</v>
      </c>
      <c r="D216" s="227">
        <f>SUM(D217:D224)</f>
        <v>36647</v>
      </c>
      <c r="E216" s="445">
        <f t="shared" ref="E216:F216" si="284">SUM(E217:E224)</f>
        <v>0</v>
      </c>
      <c r="F216" s="401">
        <f t="shared" si="284"/>
        <v>36647</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v>0</v>
      </c>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v>0</v>
      </c>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v>0</v>
      </c>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v>0</v>
      </c>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v>0</v>
      </c>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v>0</v>
      </c>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v>0</v>
      </c>
      <c r="E223" s="444"/>
      <c r="F223" s="401">
        <f t="shared" si="288"/>
        <v>0</v>
      </c>
      <c r="G223" s="226"/>
      <c r="H223" s="257"/>
      <c r="I223" s="110">
        <f t="shared" si="289"/>
        <v>0</v>
      </c>
      <c r="J223" s="257"/>
      <c r="K223" s="56"/>
      <c r="L223" s="110">
        <f t="shared" si="290"/>
        <v>0</v>
      </c>
      <c r="M223" s="317"/>
      <c r="N223" s="56"/>
      <c r="O223" s="110">
        <f t="shared" si="291"/>
        <v>0</v>
      </c>
      <c r="P223" s="107"/>
    </row>
    <row r="224" spans="1:16" ht="24" x14ac:dyDescent="0.25">
      <c r="A224" s="38">
        <v>5239</v>
      </c>
      <c r="B224" s="53" t="s">
        <v>204</v>
      </c>
      <c r="C224" s="54">
        <f t="shared" si="283"/>
        <v>36647</v>
      </c>
      <c r="D224" s="226">
        <v>36647</v>
      </c>
      <c r="E224" s="444"/>
      <c r="F224" s="401">
        <f t="shared" si="288"/>
        <v>36647</v>
      </c>
      <c r="G224" s="226"/>
      <c r="H224" s="257"/>
      <c r="I224" s="110">
        <f t="shared" si="289"/>
        <v>0</v>
      </c>
      <c r="J224" s="257"/>
      <c r="K224" s="56"/>
      <c r="L224" s="110">
        <f t="shared" si="290"/>
        <v>0</v>
      </c>
      <c r="M224" s="317"/>
      <c r="N224" s="56"/>
      <c r="O224" s="110">
        <f t="shared" si="291"/>
        <v>0</v>
      </c>
      <c r="P224" s="107"/>
    </row>
    <row r="225" spans="1:16" ht="24" x14ac:dyDescent="0.25">
      <c r="A225" s="108">
        <v>5240</v>
      </c>
      <c r="B225" s="53" t="s">
        <v>205</v>
      </c>
      <c r="C225" s="54">
        <f t="shared" si="283"/>
        <v>552860</v>
      </c>
      <c r="D225" s="226">
        <v>552860</v>
      </c>
      <c r="E225" s="444"/>
      <c r="F225" s="401">
        <f t="shared" si="288"/>
        <v>552860</v>
      </c>
      <c r="G225" s="226"/>
      <c r="H225" s="257"/>
      <c r="I225" s="110">
        <f t="shared" si="289"/>
        <v>0</v>
      </c>
      <c r="J225" s="257"/>
      <c r="K225" s="56"/>
      <c r="L225" s="110">
        <f t="shared" si="290"/>
        <v>0</v>
      </c>
      <c r="M225" s="317"/>
      <c r="N225" s="56"/>
      <c r="O225" s="110">
        <f t="shared" si="291"/>
        <v>0</v>
      </c>
      <c r="P225" s="107"/>
    </row>
    <row r="226" spans="1:16" x14ac:dyDescent="0.25">
      <c r="A226" s="108">
        <v>5250</v>
      </c>
      <c r="B226" s="53" t="s">
        <v>206</v>
      </c>
      <c r="C226" s="54">
        <f t="shared" si="283"/>
        <v>476952</v>
      </c>
      <c r="D226" s="226">
        <v>476973</v>
      </c>
      <c r="E226" s="444">
        <v>-21</v>
      </c>
      <c r="F226" s="401">
        <f t="shared" si="288"/>
        <v>476952</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v>0</v>
      </c>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v>0</v>
      </c>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992">
        <v>6220</v>
      </c>
      <c r="B232" s="48" t="s">
        <v>212</v>
      </c>
      <c r="C232" s="49">
        <f t="shared" si="283"/>
        <v>0</v>
      </c>
      <c r="D232" s="225">
        <v>0</v>
      </c>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v>0</v>
      </c>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v>0</v>
      </c>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v>0</v>
      </c>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v>0</v>
      </c>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v>0</v>
      </c>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v>0</v>
      </c>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v>0</v>
      </c>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v>0</v>
      </c>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v>0</v>
      </c>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v>0</v>
      </c>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992">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v>0</v>
      </c>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v>0</v>
      </c>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v>0</v>
      </c>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v>0</v>
      </c>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992">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v>0</v>
      </c>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v>0</v>
      </c>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v>0</v>
      </c>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v>0</v>
      </c>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v>0</v>
      </c>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v>0</v>
      </c>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992">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v>0</v>
      </c>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v>0</v>
      </c>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v>0</v>
      </c>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v>0</v>
      </c>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v>0</v>
      </c>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v>0</v>
      </c>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v>0</v>
      </c>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992">
        <v>7210</v>
      </c>
      <c r="B271" s="48" t="s">
        <v>248</v>
      </c>
      <c r="C271" s="49">
        <f t="shared" si="283"/>
        <v>0</v>
      </c>
      <c r="D271" s="225">
        <v>0</v>
      </c>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v>0</v>
      </c>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v>0</v>
      </c>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v>0</v>
      </c>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v>0</v>
      </c>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v>0</v>
      </c>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v>0</v>
      </c>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992">
        <v>7260</v>
      </c>
      <c r="B280" s="48" t="s">
        <v>255</v>
      </c>
      <c r="C280" s="49">
        <f t="shared" si="368"/>
        <v>0</v>
      </c>
      <c r="D280" s="225">
        <v>0</v>
      </c>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v>0</v>
      </c>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v>0</v>
      </c>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v>0</v>
      </c>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1113672</v>
      </c>
      <c r="D286" s="236">
        <f t="shared" ref="D286:O286" si="382">SUM(D283,D269,D230,D195,D187,D173,D75,D53)</f>
        <v>1113693</v>
      </c>
      <c r="E286" s="457">
        <f t="shared" si="382"/>
        <v>-21</v>
      </c>
      <c r="F286" s="458">
        <f t="shared" si="382"/>
        <v>1113672</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rmejZxOMCUkbkx3OIcwrPg5Jyz/vWjwegedFIXBBKmhC06Ek0j5oir8h5jXkiVqsz2MHpP7ryXKiYpFFlDnK/g==" saltValue="8DV1NhCyODkY6yB8xMiUfg==" spinCount="100000" sheet="1" objects="1" scenarios="1" formatCells="0" formatColumns="0" formatRows="0"/>
  <autoFilter ref="A18:P298">
    <filterColumn colId="2">
      <filters blank="1">
        <filter val="1 066 459"/>
        <filter val="1 113 672"/>
        <filter val="11 637"/>
        <filter val="2 203"/>
        <filter val="223"/>
        <filter val="27 550"/>
        <filter val="36 647"/>
        <filter val="39 410"/>
        <filter val="41 613"/>
        <filter val="47 213"/>
        <filter val="476 952"/>
        <filter val="5 000"/>
        <filter val="5 600"/>
        <filter val="552 860"/>
        <filter val="6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2018.gada 14.jūnija saistošajiem noteikumiem Nr.24
(protokols Nr.9, 4.punkts)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6"/>
  <sheetViews>
    <sheetView view="pageLayout" zoomScaleNormal="100" workbookViewId="0">
      <selection activeCell="T5" sqref="T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1143</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1064</v>
      </c>
      <c r="D6" s="1122"/>
      <c r="E6" s="1122"/>
      <c r="F6" s="1122"/>
      <c r="G6" s="1122"/>
      <c r="H6" s="1122"/>
      <c r="I6" s="1122"/>
      <c r="J6" s="1122"/>
      <c r="K6" s="1122"/>
      <c r="L6" s="1122"/>
      <c r="M6" s="1122"/>
      <c r="N6" s="1122"/>
      <c r="O6" s="1122"/>
      <c r="P6" s="1123"/>
      <c r="Q6" s="390"/>
    </row>
    <row r="7" spans="1:17" ht="15" customHeight="1" x14ac:dyDescent="0.25">
      <c r="A7" s="2" t="s">
        <v>4</v>
      </c>
      <c r="B7" s="3"/>
      <c r="C7" s="1120" t="s">
        <v>1063</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790351</v>
      </c>
      <c r="D20" s="208">
        <f>SUM(D21,D24,D25,D41,D43)</f>
        <v>790351</v>
      </c>
      <c r="E20" s="394">
        <f t="shared" ref="E20:F20" si="0">SUM(E21,E24,E25,E41,E43)</f>
        <v>0</v>
      </c>
      <c r="F20" s="395">
        <f t="shared" si="0"/>
        <v>790351</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790351</v>
      </c>
      <c r="D24" s="371">
        <f>D51</f>
        <v>790351</v>
      </c>
      <c r="E24" s="402"/>
      <c r="F24" s="403">
        <f>D24+E24</f>
        <v>790351</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790351</v>
      </c>
      <c r="D50" s="220">
        <f>SUM(D51,D283)</f>
        <v>790351</v>
      </c>
      <c r="E50" s="431">
        <f t="shared" ref="E50:F50" si="19">SUM(E51,E283)</f>
        <v>0</v>
      </c>
      <c r="F50" s="432">
        <f t="shared" si="19"/>
        <v>790351</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790351</v>
      </c>
      <c r="D51" s="221">
        <f>SUM(D52,D194)</f>
        <v>790351</v>
      </c>
      <c r="E51" s="433">
        <f t="shared" ref="E51:F51" si="23">SUM(E52,E194)</f>
        <v>0</v>
      </c>
      <c r="F51" s="434">
        <f t="shared" si="23"/>
        <v>790351</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790351</v>
      </c>
      <c r="D52" s="222">
        <f>SUM(D53,D75,D173,D187)</f>
        <v>790351</v>
      </c>
      <c r="E52" s="435">
        <f t="shared" ref="E52:F52" si="27">SUM(E53,E75,E173,E187)</f>
        <v>0</v>
      </c>
      <c r="F52" s="436">
        <f t="shared" si="27"/>
        <v>790351</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v>0</v>
      </c>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v>0</v>
      </c>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v>0</v>
      </c>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v>0</v>
      </c>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v>0</v>
      </c>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v>0</v>
      </c>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v>0</v>
      </c>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v>0</v>
      </c>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v>0</v>
      </c>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v>0</v>
      </c>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992">
        <v>1210</v>
      </c>
      <c r="B68" s="48" t="s">
        <v>60</v>
      </c>
      <c r="C68" s="49">
        <f t="shared" si="4"/>
        <v>0</v>
      </c>
      <c r="D68" s="225">
        <v>0</v>
      </c>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v>0</v>
      </c>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v>0</v>
      </c>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v>0</v>
      </c>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v>0</v>
      </c>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v>0</v>
      </c>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577097</v>
      </c>
      <c r="D75" s="223">
        <f>SUM(D76,D83,D130,D164,D165,D172)</f>
        <v>577097</v>
      </c>
      <c r="E75" s="437">
        <f t="shared" ref="E75:F75" si="66">SUM(E76,E83,E130,E164,E165,E172)</f>
        <v>0</v>
      </c>
      <c r="F75" s="438">
        <f t="shared" si="66"/>
        <v>577097</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992">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v>0</v>
      </c>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v>0</v>
      </c>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v>0</v>
      </c>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v>0</v>
      </c>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575897</v>
      </c>
      <c r="D83" s="224">
        <f>SUM(D84,D89,D95,D103,D112,D116,D122,D128)</f>
        <v>575897</v>
      </c>
      <c r="E83" s="439">
        <f t="shared" ref="E83:F83" si="90">SUM(E84,E89,E95,E103,E112,E116,E122,E128)</f>
        <v>0</v>
      </c>
      <c r="F83" s="406">
        <f t="shared" si="90"/>
        <v>575897</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v>0</v>
      </c>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v>0</v>
      </c>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v>0</v>
      </c>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v>0</v>
      </c>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v>0</v>
      </c>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v>0</v>
      </c>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v>0</v>
      </c>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v>0</v>
      </c>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v>0</v>
      </c>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v>0</v>
      </c>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v>0</v>
      </c>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v>0</v>
      </c>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v>0</v>
      </c>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v>0</v>
      </c>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v>0</v>
      </c>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v>0</v>
      </c>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v>0</v>
      </c>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v>0</v>
      </c>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v>0</v>
      </c>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v>0</v>
      </c>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v>0</v>
      </c>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v>0</v>
      </c>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v>0</v>
      </c>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v>0</v>
      </c>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v>0</v>
      </c>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v>0</v>
      </c>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v>0</v>
      </c>
      <c r="E115" s="444"/>
      <c r="F115" s="401">
        <f t="shared" si="131"/>
        <v>0</v>
      </c>
      <c r="G115" s="226"/>
      <c r="H115" s="257"/>
      <c r="I115" s="110">
        <f t="shared" si="132"/>
        <v>0</v>
      </c>
      <c r="J115" s="257"/>
      <c r="K115" s="56"/>
      <c r="L115" s="110">
        <f t="shared" si="133"/>
        <v>0</v>
      </c>
      <c r="M115" s="317"/>
      <c r="N115" s="56"/>
      <c r="O115" s="110">
        <f t="shared" si="134"/>
        <v>0</v>
      </c>
      <c r="P115" s="107"/>
    </row>
    <row r="116" spans="1:16" x14ac:dyDescent="0.25">
      <c r="A116" s="108">
        <v>2260</v>
      </c>
      <c r="B116" s="53" t="s">
        <v>101</v>
      </c>
      <c r="C116" s="54">
        <f t="shared" si="98"/>
        <v>600</v>
      </c>
      <c r="D116" s="227">
        <f>SUM(D117:D121)</f>
        <v>600</v>
      </c>
      <c r="E116" s="445">
        <f t="shared" ref="E116:F116" si="135">SUM(E117:E121)</f>
        <v>0</v>
      </c>
      <c r="F116" s="401">
        <f t="shared" si="135"/>
        <v>600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v>0</v>
      </c>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v>0</v>
      </c>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v>0</v>
      </c>
      <c r="E119" s="444"/>
      <c r="F119" s="401">
        <f t="shared" si="139"/>
        <v>0</v>
      </c>
      <c r="G119" s="226"/>
      <c r="H119" s="257"/>
      <c r="I119" s="110">
        <f t="shared" si="140"/>
        <v>0</v>
      </c>
      <c r="J119" s="257"/>
      <c r="K119" s="56"/>
      <c r="L119" s="110">
        <f t="shared" si="141"/>
        <v>0</v>
      </c>
      <c r="M119" s="317"/>
      <c r="N119" s="56"/>
      <c r="O119" s="110">
        <f t="shared" si="142"/>
        <v>0</v>
      </c>
      <c r="P119" s="107"/>
    </row>
    <row r="120" spans="1:16" ht="24" x14ac:dyDescent="0.25">
      <c r="A120" s="38">
        <v>2264</v>
      </c>
      <c r="B120" s="53" t="s">
        <v>105</v>
      </c>
      <c r="C120" s="54">
        <f t="shared" si="98"/>
        <v>600</v>
      </c>
      <c r="D120" s="226">
        <v>600</v>
      </c>
      <c r="E120" s="444"/>
      <c r="F120" s="401">
        <f t="shared" si="139"/>
        <v>600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v>0</v>
      </c>
      <c r="E121" s="444"/>
      <c r="F121" s="401">
        <f t="shared" si="139"/>
        <v>0</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575297</v>
      </c>
      <c r="D122" s="227">
        <v>575297</v>
      </c>
      <c r="E122" s="445">
        <f t="shared" ref="E122" si="143">SUM(E123:E127)</f>
        <v>0</v>
      </c>
      <c r="F122" s="401">
        <f>SUM(F123:F127)</f>
        <v>575297</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v>0</v>
      </c>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v>0</v>
      </c>
      <c r="E124" s="444"/>
      <c r="F124" s="401">
        <f t="shared" si="147"/>
        <v>0</v>
      </c>
      <c r="G124" s="226"/>
      <c r="H124" s="257"/>
      <c r="I124" s="110">
        <f t="shared" si="148"/>
        <v>0</v>
      </c>
      <c r="J124" s="257"/>
      <c r="K124" s="56"/>
      <c r="L124" s="110">
        <f t="shared" si="149"/>
        <v>0</v>
      </c>
      <c r="M124" s="317"/>
      <c r="N124" s="56"/>
      <c r="O124" s="110">
        <f t="shared" si="150"/>
        <v>0</v>
      </c>
      <c r="P124" s="107"/>
    </row>
    <row r="125" spans="1:16" ht="24" x14ac:dyDescent="0.25">
      <c r="A125" s="38">
        <v>2275</v>
      </c>
      <c r="B125" s="53" t="s">
        <v>109</v>
      </c>
      <c r="C125" s="54">
        <f t="shared" si="98"/>
        <v>148347</v>
      </c>
      <c r="D125" s="226">
        <v>152460</v>
      </c>
      <c r="E125" s="444">
        <v>-4113</v>
      </c>
      <c r="F125" s="401">
        <f t="shared" si="147"/>
        <v>148347</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v>0</v>
      </c>
      <c r="E126" s="444"/>
      <c r="F126" s="401">
        <f t="shared" si="147"/>
        <v>0</v>
      </c>
      <c r="G126" s="226"/>
      <c r="H126" s="257"/>
      <c r="I126" s="110">
        <f t="shared" si="148"/>
        <v>0</v>
      </c>
      <c r="J126" s="257"/>
      <c r="K126" s="56"/>
      <c r="L126" s="110">
        <f t="shared" si="149"/>
        <v>0</v>
      </c>
      <c r="M126" s="317"/>
      <c r="N126" s="56"/>
      <c r="O126" s="110">
        <f t="shared" si="150"/>
        <v>0</v>
      </c>
      <c r="P126" s="107"/>
    </row>
    <row r="127" spans="1:16" ht="24" x14ac:dyDescent="0.25">
      <c r="A127" s="38">
        <v>2279</v>
      </c>
      <c r="B127" s="53" t="s">
        <v>111</v>
      </c>
      <c r="C127" s="54">
        <f t="shared" si="98"/>
        <v>426950</v>
      </c>
      <c r="D127" s="226">
        <v>422837</v>
      </c>
      <c r="E127" s="444">
        <f>54932-50819</f>
        <v>4113</v>
      </c>
      <c r="F127" s="401">
        <f t="shared" si="147"/>
        <v>426950</v>
      </c>
      <c r="G127" s="226"/>
      <c r="H127" s="257"/>
      <c r="I127" s="110">
        <f t="shared" si="148"/>
        <v>0</v>
      </c>
      <c r="J127" s="257"/>
      <c r="K127" s="56"/>
      <c r="L127" s="110">
        <f t="shared" si="149"/>
        <v>0</v>
      </c>
      <c r="M127" s="317"/>
      <c r="N127" s="56"/>
      <c r="O127" s="110">
        <f t="shared" si="150"/>
        <v>0</v>
      </c>
      <c r="P127" s="107"/>
    </row>
    <row r="128" spans="1:16" ht="24" hidden="1" x14ac:dyDescent="0.25">
      <c r="A128" s="992">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v>0</v>
      </c>
      <c r="E129" s="444"/>
      <c r="F129" s="401">
        <f>D129+E129</f>
        <v>0</v>
      </c>
      <c r="G129" s="226"/>
      <c r="H129" s="257"/>
      <c r="I129" s="110">
        <f>G129+H129</f>
        <v>0</v>
      </c>
      <c r="J129" s="257"/>
      <c r="K129" s="56"/>
      <c r="L129" s="110">
        <f>J129+K129</f>
        <v>0</v>
      </c>
      <c r="M129" s="317"/>
      <c r="N129" s="56"/>
      <c r="O129" s="110">
        <f>M129+N129</f>
        <v>0</v>
      </c>
      <c r="P129" s="107"/>
    </row>
    <row r="130" spans="1:16" ht="38.25" customHeight="1" x14ac:dyDescent="0.25">
      <c r="A130" s="41">
        <v>2300</v>
      </c>
      <c r="B130" s="101" t="s">
        <v>113</v>
      </c>
      <c r="C130" s="42">
        <f t="shared" si="98"/>
        <v>1200</v>
      </c>
      <c r="D130" s="224">
        <f>SUM(D131,D136,D140,D141,D144,D151,D159,D160,D163)</f>
        <v>1200</v>
      </c>
      <c r="E130" s="439">
        <f t="shared" ref="E130:F130" si="152">SUM(E131,E136,E140,E141,E144,E151,E159,E160,E163)</f>
        <v>0</v>
      </c>
      <c r="F130" s="406">
        <f t="shared" si="152"/>
        <v>1200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x14ac:dyDescent="0.25">
      <c r="A131" s="992">
        <v>2310</v>
      </c>
      <c r="B131" s="48" t="s">
        <v>114</v>
      </c>
      <c r="C131" s="49">
        <f t="shared" si="98"/>
        <v>1200</v>
      </c>
      <c r="D131" s="229">
        <f t="shared" ref="D131:O131" si="156">SUM(D132:D135)</f>
        <v>1200</v>
      </c>
      <c r="E131" s="447">
        <f t="shared" si="156"/>
        <v>0</v>
      </c>
      <c r="F131" s="443">
        <f t="shared" si="156"/>
        <v>1200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v>0</v>
      </c>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v>0</v>
      </c>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v>0</v>
      </c>
      <c r="E134" s="444"/>
      <c r="F134" s="401">
        <f t="shared" si="157"/>
        <v>0</v>
      </c>
      <c r="G134" s="226"/>
      <c r="H134" s="257"/>
      <c r="I134" s="110">
        <f t="shared" si="158"/>
        <v>0</v>
      </c>
      <c r="J134" s="257"/>
      <c r="K134" s="56"/>
      <c r="L134" s="110">
        <f t="shared" si="159"/>
        <v>0</v>
      </c>
      <c r="M134" s="317"/>
      <c r="N134" s="56"/>
      <c r="O134" s="110">
        <f t="shared" si="160"/>
        <v>0</v>
      </c>
      <c r="P134" s="107"/>
    </row>
    <row r="135" spans="1:16" ht="36" customHeight="1" x14ac:dyDescent="0.25">
      <c r="A135" s="38">
        <v>2314</v>
      </c>
      <c r="B135" s="53" t="s">
        <v>291</v>
      </c>
      <c r="C135" s="54">
        <f t="shared" si="98"/>
        <v>1200</v>
      </c>
      <c r="D135" s="226">
        <v>1200</v>
      </c>
      <c r="E135" s="444"/>
      <c r="F135" s="401">
        <f t="shared" si="157"/>
        <v>1200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v>0</v>
      </c>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v>0</v>
      </c>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v>0</v>
      </c>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v>0</v>
      </c>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v>0</v>
      </c>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v>0</v>
      </c>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v>0</v>
      </c>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v>0</v>
      </c>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v>0</v>
      </c>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v>0</v>
      </c>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v>0</v>
      </c>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v>0</v>
      </c>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v>0</v>
      </c>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v>0</v>
      </c>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v>0</v>
      </c>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v>0</v>
      </c>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v>0</v>
      </c>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v>0</v>
      </c>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v>0</v>
      </c>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v>0</v>
      </c>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v>0</v>
      </c>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v>0</v>
      </c>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v>0</v>
      </c>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v>0</v>
      </c>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992">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v>0</v>
      </c>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v>0</v>
      </c>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v>0</v>
      </c>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v>0</v>
      </c>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v>0</v>
      </c>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v>0</v>
      </c>
      <c r="E172" s="398"/>
      <c r="F172" s="399">
        <f t="shared" si="204"/>
        <v>0</v>
      </c>
      <c r="G172" s="210"/>
      <c r="H172" s="244"/>
      <c r="I172" s="348">
        <f t="shared" si="205"/>
        <v>0</v>
      </c>
      <c r="J172" s="244"/>
      <c r="K172" s="35"/>
      <c r="L172" s="348">
        <f t="shared" si="206"/>
        <v>0</v>
      </c>
      <c r="M172" s="308"/>
      <c r="N172" s="35"/>
      <c r="O172" s="348">
        <f t="shared" si="207"/>
        <v>0</v>
      </c>
      <c r="P172" s="36"/>
    </row>
    <row r="173" spans="1:16" x14ac:dyDescent="0.25">
      <c r="A173" s="97">
        <v>3000</v>
      </c>
      <c r="B173" s="97" t="s">
        <v>154</v>
      </c>
      <c r="C173" s="98">
        <f t="shared" si="185"/>
        <v>213254</v>
      </c>
      <c r="D173" s="223">
        <f>SUM(D174,D184)</f>
        <v>213254</v>
      </c>
      <c r="E173" s="437">
        <f t="shared" ref="E173:F173" si="208">SUM(E174,E184)</f>
        <v>0</v>
      </c>
      <c r="F173" s="438">
        <f t="shared" si="208"/>
        <v>213254</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x14ac:dyDescent="0.25">
      <c r="A174" s="41">
        <v>3200</v>
      </c>
      <c r="B174" s="121" t="s">
        <v>155</v>
      </c>
      <c r="C174" s="42">
        <f t="shared" si="185"/>
        <v>213254</v>
      </c>
      <c r="D174" s="224">
        <f>SUM(D175,D179)</f>
        <v>213254</v>
      </c>
      <c r="E174" s="439">
        <f t="shared" ref="E174:O174" si="212">SUM(E175,E179)</f>
        <v>0</v>
      </c>
      <c r="F174" s="406">
        <f t="shared" si="212"/>
        <v>213254</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x14ac:dyDescent="0.25">
      <c r="A175" s="992">
        <v>3260</v>
      </c>
      <c r="B175" s="48" t="s">
        <v>156</v>
      </c>
      <c r="C175" s="49">
        <f t="shared" si="185"/>
        <v>213254</v>
      </c>
      <c r="D175" s="229">
        <f>SUM(D176:D178)</f>
        <v>213254</v>
      </c>
      <c r="E175" s="447">
        <f t="shared" ref="E175:F175" si="213">SUM(E176:E178)</f>
        <v>0</v>
      </c>
      <c r="F175" s="443">
        <f t="shared" si="213"/>
        <v>213254</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v>0</v>
      </c>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v>0</v>
      </c>
      <c r="E177" s="444"/>
      <c r="F177" s="401">
        <f t="shared" si="217"/>
        <v>0</v>
      </c>
      <c r="G177" s="226"/>
      <c r="H177" s="257"/>
      <c r="I177" s="110">
        <f t="shared" si="218"/>
        <v>0</v>
      </c>
      <c r="J177" s="257"/>
      <c r="K177" s="56"/>
      <c r="L177" s="110">
        <f t="shared" si="219"/>
        <v>0</v>
      </c>
      <c r="M177" s="317"/>
      <c r="N177" s="56"/>
      <c r="O177" s="110">
        <f t="shared" si="220"/>
        <v>0</v>
      </c>
      <c r="P177" s="107"/>
    </row>
    <row r="178" spans="1:16" ht="24" x14ac:dyDescent="0.25">
      <c r="A178" s="38">
        <v>3263</v>
      </c>
      <c r="B178" s="53" t="s">
        <v>159</v>
      </c>
      <c r="C178" s="54">
        <f t="shared" si="185"/>
        <v>213254</v>
      </c>
      <c r="D178" s="226">
        <v>213254</v>
      </c>
      <c r="E178" s="444"/>
      <c r="F178" s="401">
        <f t="shared" si="217"/>
        <v>213254</v>
      </c>
      <c r="G178" s="226"/>
      <c r="H178" s="257"/>
      <c r="I178" s="110">
        <f t="shared" si="218"/>
        <v>0</v>
      </c>
      <c r="J178" s="257"/>
      <c r="K178" s="56"/>
      <c r="L178" s="110">
        <f t="shared" si="219"/>
        <v>0</v>
      </c>
      <c r="M178" s="317"/>
      <c r="N178" s="56"/>
      <c r="O178" s="110">
        <f t="shared" si="220"/>
        <v>0</v>
      </c>
      <c r="P178" s="107"/>
    </row>
    <row r="179" spans="1:16" ht="84" hidden="1" x14ac:dyDescent="0.25">
      <c r="A179" s="992">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v>0</v>
      </c>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v>0</v>
      </c>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v>0</v>
      </c>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v>0</v>
      </c>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v>0</v>
      </c>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v>0</v>
      </c>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992">
        <v>4240</v>
      </c>
      <c r="B189" s="48" t="s">
        <v>169</v>
      </c>
      <c r="C189" s="49">
        <f t="shared" si="185"/>
        <v>0</v>
      </c>
      <c r="D189" s="225">
        <v>0</v>
      </c>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v>0</v>
      </c>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992">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v>0</v>
      </c>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5"/>
        <v>0</v>
      </c>
      <c r="D194" s="222">
        <f>SUM(D195,D230,D269)</f>
        <v>0</v>
      </c>
      <c r="E194" s="435">
        <f t="shared" ref="E194:F194" si="251">SUM(E195,E230,E269)</f>
        <v>0</v>
      </c>
      <c r="F194" s="436">
        <f t="shared" si="251"/>
        <v>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992">
        <v>5110</v>
      </c>
      <c r="B197" s="48" t="s">
        <v>177</v>
      </c>
      <c r="C197" s="49">
        <f t="shared" si="185"/>
        <v>0</v>
      </c>
      <c r="D197" s="225">
        <v>0</v>
      </c>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v>0</v>
      </c>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v>0</v>
      </c>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v>0</v>
      </c>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v>0</v>
      </c>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v>0</v>
      </c>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v>0</v>
      </c>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v>0</v>
      </c>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v>0</v>
      </c>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v>0</v>
      </c>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v>0</v>
      </c>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v>0</v>
      </c>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v>0</v>
      </c>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v>0</v>
      </c>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v>0</v>
      </c>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v>0</v>
      </c>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v>0</v>
      </c>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v>0</v>
      </c>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v>0</v>
      </c>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v>0</v>
      </c>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v>0</v>
      </c>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v>0</v>
      </c>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v>0</v>
      </c>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v>0</v>
      </c>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v>0</v>
      </c>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v>0</v>
      </c>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v>0</v>
      </c>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v>0</v>
      </c>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992">
        <v>6220</v>
      </c>
      <c r="B232" s="48" t="s">
        <v>212</v>
      </c>
      <c r="C232" s="49">
        <f t="shared" si="283"/>
        <v>0</v>
      </c>
      <c r="D232" s="225">
        <v>0</v>
      </c>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v>0</v>
      </c>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v>0</v>
      </c>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v>0</v>
      </c>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v>0</v>
      </c>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v>0</v>
      </c>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v>0</v>
      </c>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v>0</v>
      </c>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v>0</v>
      </c>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v>0</v>
      </c>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v>0</v>
      </c>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992">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v>0</v>
      </c>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v>0</v>
      </c>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v>0</v>
      </c>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v>0</v>
      </c>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992">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v>0</v>
      </c>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v>0</v>
      </c>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v>0</v>
      </c>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v>0</v>
      </c>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v>0</v>
      </c>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v>0</v>
      </c>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992">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v>0</v>
      </c>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v>0</v>
      </c>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v>0</v>
      </c>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v>0</v>
      </c>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v>0</v>
      </c>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v>0</v>
      </c>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v>0</v>
      </c>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992">
        <v>7210</v>
      </c>
      <c r="B271" s="48" t="s">
        <v>248</v>
      </c>
      <c r="C271" s="49">
        <f t="shared" si="283"/>
        <v>0</v>
      </c>
      <c r="D271" s="225">
        <v>0</v>
      </c>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v>0</v>
      </c>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v>0</v>
      </c>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v>0</v>
      </c>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v>0</v>
      </c>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v>0</v>
      </c>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v>0</v>
      </c>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992">
        <v>7260</v>
      </c>
      <c r="B280" s="48" t="s">
        <v>255</v>
      </c>
      <c r="C280" s="49">
        <f t="shared" si="368"/>
        <v>0</v>
      </c>
      <c r="D280" s="225">
        <v>0</v>
      </c>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v>0</v>
      </c>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v>0</v>
      </c>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v>0</v>
      </c>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790351</v>
      </c>
      <c r="D286" s="236">
        <f t="shared" ref="D286:O286" si="382">SUM(D283,D269,D230,D195,D187,D173,D75,D53)</f>
        <v>790351</v>
      </c>
      <c r="E286" s="457">
        <f t="shared" si="382"/>
        <v>0</v>
      </c>
      <c r="F286" s="458">
        <f t="shared" si="382"/>
        <v>790351</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GqLled8rNUZN+PwDoqyOv+XfhQbU0hPWVapMrxhTPuwcnUBXFXUX0mxymivnD5H+bwZM6ck5BO24mrs7I6WpYw==" saltValue="ocVCy1KDd7PrzRwx1kYyDQ==" spinCount="100000" sheet="1" objects="1" scenarios="1" formatCells="0" formatColumns="0" formatRows="0"/>
  <autoFilter ref="A18:P298">
    <filterColumn colId="2">
      <filters blank="1">
        <filter val="1 200"/>
        <filter val="148 347"/>
        <filter val="213 254"/>
        <filter val="426 950"/>
        <filter val="575 297"/>
        <filter val="575 897"/>
        <filter val="577 097"/>
        <filter val="600"/>
        <filter val="790 35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2018.gada 14.jūnija saistošajiem noteikumiem Nr.24
(protokols Nr.9, 4.punkts)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R314"/>
  <sheetViews>
    <sheetView view="pageLayout" zoomScaleNormal="100" workbookViewId="0">
      <selection activeCell="U5" sqref="U4:U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1242</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818</v>
      </c>
      <c r="D6" s="1122"/>
      <c r="E6" s="1122"/>
      <c r="F6" s="1122"/>
      <c r="G6" s="1122"/>
      <c r="H6" s="1122"/>
      <c r="I6" s="1122"/>
      <c r="J6" s="1122"/>
      <c r="K6" s="1122"/>
      <c r="L6" s="1122"/>
      <c r="M6" s="1122"/>
      <c r="N6" s="1122"/>
      <c r="O6" s="1122"/>
      <c r="P6" s="1123"/>
      <c r="Q6" s="390"/>
    </row>
    <row r="7" spans="1:17" ht="26.25" customHeight="1" x14ac:dyDescent="0.25">
      <c r="A7" s="2" t="s">
        <v>4</v>
      </c>
      <c r="B7" s="3"/>
      <c r="C7" s="1120" t="s">
        <v>1213</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277"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8"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8"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8" s="21" customFormat="1" x14ac:dyDescent="0.25">
      <c r="A19" s="16"/>
      <c r="B19" s="17" t="s">
        <v>18</v>
      </c>
      <c r="C19" s="18"/>
      <c r="D19" s="207"/>
      <c r="E19" s="393"/>
      <c r="F19" s="93"/>
      <c r="G19" s="207"/>
      <c r="H19" s="386"/>
      <c r="I19" s="93"/>
      <c r="J19" s="241"/>
      <c r="K19" s="393"/>
      <c r="L19" s="93"/>
      <c r="M19" s="307"/>
      <c r="N19" s="19"/>
      <c r="O19" s="347"/>
      <c r="P19" s="20"/>
    </row>
    <row r="20" spans="1:18" s="21" customFormat="1" ht="12.75" thickBot="1" x14ac:dyDescent="0.3">
      <c r="A20" s="22"/>
      <c r="B20" s="23" t="s">
        <v>19</v>
      </c>
      <c r="C20" s="24">
        <f>F20+I20+L20+O20</f>
        <v>934088</v>
      </c>
      <c r="D20" s="208">
        <f>SUM(D21,D24,D25,D41,D43)</f>
        <v>934312</v>
      </c>
      <c r="E20" s="394">
        <f>SUM(E21,E24,E25,E41,E43)</f>
        <v>-224</v>
      </c>
      <c r="F20" s="395">
        <f>SUM(F21,F24,F25,F41,F43)</f>
        <v>934088</v>
      </c>
      <c r="G20" s="208">
        <f>SUM(G21,G24,G43)</f>
        <v>0</v>
      </c>
      <c r="H20" s="193">
        <f>SUM(H21,H24,H43)</f>
        <v>0</v>
      </c>
      <c r="I20" s="395">
        <f>SUM(I21,I24,I43)</f>
        <v>0</v>
      </c>
      <c r="J20" s="242">
        <f>SUM(J21,J26,J43)</f>
        <v>0</v>
      </c>
      <c r="K20" s="394">
        <f>SUM(K21,K26,K43)</f>
        <v>0</v>
      </c>
      <c r="L20" s="395">
        <f>SUM(L21,L26,L43)</f>
        <v>0</v>
      </c>
      <c r="M20" s="24">
        <f>SUM(M21,M45)</f>
        <v>0</v>
      </c>
      <c r="N20" s="25">
        <f>SUM(N21,N45)</f>
        <v>0</v>
      </c>
      <c r="O20" s="26">
        <f>SUM(O21,O45)</f>
        <v>0</v>
      </c>
      <c r="P20" s="326"/>
      <c r="R20" s="202"/>
    </row>
    <row r="21" spans="1:18" ht="12.75" hidden="1" thickTop="1" x14ac:dyDescent="0.25">
      <c r="A21" s="27"/>
      <c r="B21" s="28" t="s">
        <v>20</v>
      </c>
      <c r="C21" s="29">
        <f t="shared" ref="C21:C84" si="0">F21+I21+L21+O21</f>
        <v>0</v>
      </c>
      <c r="D21" s="209">
        <f t="shared" ref="D21:O21" si="1">SUM(D22:D23)</f>
        <v>0</v>
      </c>
      <c r="E21" s="30">
        <f t="shared" si="1"/>
        <v>0</v>
      </c>
      <c r="F21" s="31">
        <f t="shared" si="1"/>
        <v>0</v>
      </c>
      <c r="G21" s="209">
        <f t="shared" si="1"/>
        <v>0</v>
      </c>
      <c r="H21" s="243">
        <f t="shared" si="1"/>
        <v>0</v>
      </c>
      <c r="I21" s="31">
        <f t="shared" si="1"/>
        <v>0</v>
      </c>
      <c r="J21" s="243">
        <f t="shared" si="1"/>
        <v>0</v>
      </c>
      <c r="K21" s="30">
        <f t="shared" si="1"/>
        <v>0</v>
      </c>
      <c r="L21" s="194">
        <f t="shared" si="1"/>
        <v>0</v>
      </c>
      <c r="M21" s="29">
        <f t="shared" si="1"/>
        <v>0</v>
      </c>
      <c r="N21" s="30">
        <f t="shared" si="1"/>
        <v>0</v>
      </c>
      <c r="O21" s="31">
        <f t="shared" si="1"/>
        <v>0</v>
      </c>
      <c r="P21" s="327"/>
      <c r="R21" s="202"/>
    </row>
    <row r="22" spans="1:18" ht="12.75" hidden="1" thickTop="1" x14ac:dyDescent="0.25">
      <c r="A22" s="32"/>
      <c r="B22" s="33" t="s">
        <v>21</v>
      </c>
      <c r="C22" s="34">
        <f t="shared" si="0"/>
        <v>0</v>
      </c>
      <c r="D22" s="210"/>
      <c r="E22" s="35"/>
      <c r="F22" s="348">
        <f>D22+E22</f>
        <v>0</v>
      </c>
      <c r="G22" s="210"/>
      <c r="H22" s="244"/>
      <c r="I22" s="348">
        <f>G22+H22</f>
        <v>0</v>
      </c>
      <c r="J22" s="244"/>
      <c r="K22" s="35"/>
      <c r="L22" s="195">
        <f>J22+K22</f>
        <v>0</v>
      </c>
      <c r="M22" s="308"/>
      <c r="N22" s="35"/>
      <c r="O22" s="348">
        <f>M22+N22</f>
        <v>0</v>
      </c>
      <c r="P22" s="36"/>
      <c r="R22" s="202"/>
    </row>
    <row r="23" spans="1:18" ht="12.75" hidden="1" thickTop="1" x14ac:dyDescent="0.25">
      <c r="A23" s="37"/>
      <c r="B23" s="38" t="s">
        <v>22</v>
      </c>
      <c r="C23" s="39">
        <f t="shared" si="0"/>
        <v>0</v>
      </c>
      <c r="D23" s="211"/>
      <c r="E23" s="40"/>
      <c r="F23" s="110">
        <f>D23+E23</f>
        <v>0</v>
      </c>
      <c r="G23" s="211"/>
      <c r="H23" s="245"/>
      <c r="I23" s="301">
        <f>G23+H23</f>
        <v>0</v>
      </c>
      <c r="J23" s="245"/>
      <c r="K23" s="40"/>
      <c r="L23" s="196">
        <f>J23+K23</f>
        <v>0</v>
      </c>
      <c r="M23" s="358"/>
      <c r="N23" s="40"/>
      <c r="O23" s="301">
        <f>M23+N23</f>
        <v>0</v>
      </c>
      <c r="P23" s="165"/>
      <c r="R23" s="202"/>
    </row>
    <row r="24" spans="1:18" s="21" customFormat="1" ht="25.5" thickTop="1" thickBot="1" x14ac:dyDescent="0.3">
      <c r="A24" s="369">
        <v>19300</v>
      </c>
      <c r="B24" s="369" t="s">
        <v>304</v>
      </c>
      <c r="C24" s="370">
        <f>F24+I24</f>
        <v>934088</v>
      </c>
      <c r="D24" s="371">
        <v>934312</v>
      </c>
      <c r="E24" s="402">
        <f>-25-150-49</f>
        <v>-224</v>
      </c>
      <c r="F24" s="403">
        <f>D24+E24</f>
        <v>934088</v>
      </c>
      <c r="G24" s="371"/>
      <c r="H24" s="596"/>
      <c r="I24" s="403">
        <f>G24+H24</f>
        <v>0</v>
      </c>
      <c r="J24" s="376" t="s">
        <v>23</v>
      </c>
      <c r="K24" s="597" t="s">
        <v>23</v>
      </c>
      <c r="L24" s="603" t="s">
        <v>23</v>
      </c>
      <c r="M24" s="379" t="s">
        <v>23</v>
      </c>
      <c r="N24" s="377" t="s">
        <v>23</v>
      </c>
      <c r="O24" s="380" t="s">
        <v>23</v>
      </c>
      <c r="P24" s="404"/>
      <c r="R24" s="202"/>
    </row>
    <row r="25" spans="1:18" s="21" customFormat="1" ht="24.75" hidden="1" thickTop="1" x14ac:dyDescent="0.25">
      <c r="A25" s="183"/>
      <c r="B25" s="41" t="s">
        <v>24</v>
      </c>
      <c r="C25" s="42">
        <f>F25</f>
        <v>0</v>
      </c>
      <c r="D25" s="212"/>
      <c r="E25" s="43"/>
      <c r="F25" s="113">
        <f>D25+E25</f>
        <v>0</v>
      </c>
      <c r="G25" s="213" t="s">
        <v>23</v>
      </c>
      <c r="H25" s="246" t="s">
        <v>23</v>
      </c>
      <c r="I25" s="45" t="s">
        <v>23</v>
      </c>
      <c r="J25" s="246" t="s">
        <v>23</v>
      </c>
      <c r="K25" s="44" t="s">
        <v>23</v>
      </c>
      <c r="L25" s="291" t="s">
        <v>23</v>
      </c>
      <c r="M25" s="309" t="s">
        <v>23</v>
      </c>
      <c r="N25" s="44" t="s">
        <v>23</v>
      </c>
      <c r="O25" s="45" t="s">
        <v>23</v>
      </c>
      <c r="P25" s="328"/>
      <c r="R25" s="202"/>
    </row>
    <row r="26" spans="1:18" s="21" customFormat="1" ht="36.75" hidden="1" thickTop="1" x14ac:dyDescent="0.25">
      <c r="A26" s="41">
        <v>21300</v>
      </c>
      <c r="B26" s="41" t="s">
        <v>305</v>
      </c>
      <c r="C26" s="42">
        <f>L26</f>
        <v>0</v>
      </c>
      <c r="D26" s="213" t="s">
        <v>23</v>
      </c>
      <c r="E26" s="44" t="s">
        <v>23</v>
      </c>
      <c r="F26" s="45" t="s">
        <v>23</v>
      </c>
      <c r="G26" s="213" t="s">
        <v>23</v>
      </c>
      <c r="H26" s="246" t="s">
        <v>23</v>
      </c>
      <c r="I26" s="45" t="s">
        <v>23</v>
      </c>
      <c r="J26" s="102">
        <f>SUM(J27,J31,J33,J36)</f>
        <v>0</v>
      </c>
      <c r="K26" s="46">
        <f>SUM(K27,K31,K33,K36)</f>
        <v>0</v>
      </c>
      <c r="L26" s="122">
        <f>SUM(L27,L31,L33,L36)</f>
        <v>0</v>
      </c>
      <c r="M26" s="309" t="s">
        <v>23</v>
      </c>
      <c r="N26" s="44" t="s">
        <v>23</v>
      </c>
      <c r="O26" s="45" t="s">
        <v>23</v>
      </c>
      <c r="P26" s="328"/>
      <c r="R26" s="202"/>
    </row>
    <row r="27" spans="1:18" s="21" customFormat="1" ht="24.75" hidden="1" thickTop="1" x14ac:dyDescent="0.25">
      <c r="A27" s="47">
        <v>21350</v>
      </c>
      <c r="B27" s="41" t="s">
        <v>25</v>
      </c>
      <c r="C27" s="42">
        <f t="shared" ref="C27:C40" si="2">L27</f>
        <v>0</v>
      </c>
      <c r="D27" s="213" t="s">
        <v>23</v>
      </c>
      <c r="E27" s="44" t="s">
        <v>23</v>
      </c>
      <c r="F27" s="45" t="s">
        <v>23</v>
      </c>
      <c r="G27" s="213" t="s">
        <v>23</v>
      </c>
      <c r="H27" s="246" t="s">
        <v>23</v>
      </c>
      <c r="I27" s="45" t="s">
        <v>23</v>
      </c>
      <c r="J27" s="102">
        <f>SUM(J28:J30)</f>
        <v>0</v>
      </c>
      <c r="K27" s="46">
        <f>SUM(K28:K30)</f>
        <v>0</v>
      </c>
      <c r="L27" s="122">
        <f>SUM(L28:L30)</f>
        <v>0</v>
      </c>
      <c r="M27" s="309" t="s">
        <v>23</v>
      </c>
      <c r="N27" s="44" t="s">
        <v>23</v>
      </c>
      <c r="O27" s="45" t="s">
        <v>23</v>
      </c>
      <c r="P27" s="328"/>
      <c r="R27" s="202"/>
    </row>
    <row r="28" spans="1:18" ht="12.75" hidden="1" thickTop="1" x14ac:dyDescent="0.25">
      <c r="A28" s="32">
        <v>21351</v>
      </c>
      <c r="B28" s="48" t="s">
        <v>26</v>
      </c>
      <c r="C28" s="49">
        <f t="shared" si="2"/>
        <v>0</v>
      </c>
      <c r="D28" s="214" t="s">
        <v>23</v>
      </c>
      <c r="E28" s="50" t="s">
        <v>23</v>
      </c>
      <c r="F28" s="52" t="s">
        <v>23</v>
      </c>
      <c r="G28" s="214" t="s">
        <v>23</v>
      </c>
      <c r="H28" s="247" t="s">
        <v>23</v>
      </c>
      <c r="I28" s="52" t="s">
        <v>23</v>
      </c>
      <c r="J28" s="256"/>
      <c r="K28" s="51"/>
      <c r="L28" s="195">
        <f>J28+K28</f>
        <v>0</v>
      </c>
      <c r="M28" s="310" t="s">
        <v>23</v>
      </c>
      <c r="N28" s="50" t="s">
        <v>23</v>
      </c>
      <c r="O28" s="52" t="s">
        <v>23</v>
      </c>
      <c r="P28" s="329"/>
      <c r="R28" s="202"/>
    </row>
    <row r="29" spans="1:18" ht="12.75" hidden="1" thickTop="1" x14ac:dyDescent="0.25">
      <c r="A29" s="37">
        <v>21352</v>
      </c>
      <c r="B29" s="53" t="s">
        <v>27</v>
      </c>
      <c r="C29" s="54">
        <f t="shared" si="2"/>
        <v>0</v>
      </c>
      <c r="D29" s="215" t="s">
        <v>23</v>
      </c>
      <c r="E29" s="55" t="s">
        <v>23</v>
      </c>
      <c r="F29" s="57" t="s">
        <v>23</v>
      </c>
      <c r="G29" s="215" t="s">
        <v>23</v>
      </c>
      <c r="H29" s="248" t="s">
        <v>23</v>
      </c>
      <c r="I29" s="57" t="s">
        <v>23</v>
      </c>
      <c r="J29" s="257"/>
      <c r="K29" s="56"/>
      <c r="L29" s="196">
        <f>J29+K29</f>
        <v>0</v>
      </c>
      <c r="M29" s="311" t="s">
        <v>23</v>
      </c>
      <c r="N29" s="55" t="s">
        <v>23</v>
      </c>
      <c r="O29" s="57" t="s">
        <v>23</v>
      </c>
      <c r="P29" s="330"/>
      <c r="R29" s="202"/>
    </row>
    <row r="30" spans="1:18" ht="24.75" hidden="1" thickTop="1" x14ac:dyDescent="0.25">
      <c r="A30" s="37">
        <v>21359</v>
      </c>
      <c r="B30" s="53" t="s">
        <v>28</v>
      </c>
      <c r="C30" s="54">
        <f t="shared" si="2"/>
        <v>0</v>
      </c>
      <c r="D30" s="215" t="s">
        <v>23</v>
      </c>
      <c r="E30" s="55" t="s">
        <v>23</v>
      </c>
      <c r="F30" s="57" t="s">
        <v>23</v>
      </c>
      <c r="G30" s="215" t="s">
        <v>23</v>
      </c>
      <c r="H30" s="248" t="s">
        <v>23</v>
      </c>
      <c r="I30" s="57" t="s">
        <v>23</v>
      </c>
      <c r="J30" s="257"/>
      <c r="K30" s="56"/>
      <c r="L30" s="196">
        <f>J30+K30</f>
        <v>0</v>
      </c>
      <c r="M30" s="311" t="s">
        <v>23</v>
      </c>
      <c r="N30" s="55" t="s">
        <v>23</v>
      </c>
      <c r="O30" s="57" t="s">
        <v>23</v>
      </c>
      <c r="P30" s="330"/>
      <c r="R30" s="202"/>
    </row>
    <row r="31" spans="1:18" s="21" customFormat="1" ht="36.75" hidden="1" thickTop="1" x14ac:dyDescent="0.25">
      <c r="A31" s="47">
        <v>21370</v>
      </c>
      <c r="B31" s="41" t="s">
        <v>29</v>
      </c>
      <c r="C31" s="42">
        <f t="shared" si="2"/>
        <v>0</v>
      </c>
      <c r="D31" s="213" t="s">
        <v>23</v>
      </c>
      <c r="E31" s="44" t="s">
        <v>23</v>
      </c>
      <c r="F31" s="45" t="s">
        <v>23</v>
      </c>
      <c r="G31" s="213" t="s">
        <v>23</v>
      </c>
      <c r="H31" s="246" t="s">
        <v>23</v>
      </c>
      <c r="I31" s="45" t="s">
        <v>23</v>
      </c>
      <c r="J31" s="102">
        <f>SUM(J32)</f>
        <v>0</v>
      </c>
      <c r="K31" s="46">
        <f>SUM(K32)</f>
        <v>0</v>
      </c>
      <c r="L31" s="122">
        <f>SUM(L32)</f>
        <v>0</v>
      </c>
      <c r="M31" s="309" t="s">
        <v>23</v>
      </c>
      <c r="N31" s="44" t="s">
        <v>23</v>
      </c>
      <c r="O31" s="45" t="s">
        <v>23</v>
      </c>
      <c r="P31" s="328"/>
      <c r="R31" s="202"/>
    </row>
    <row r="32" spans="1:18" ht="36.75" hidden="1" thickTop="1" x14ac:dyDescent="0.25">
      <c r="A32" s="58">
        <v>21379</v>
      </c>
      <c r="B32" s="59" t="s">
        <v>30</v>
      </c>
      <c r="C32" s="60">
        <f t="shared" si="2"/>
        <v>0</v>
      </c>
      <c r="D32" s="216" t="s">
        <v>23</v>
      </c>
      <c r="E32" s="61" t="s">
        <v>23</v>
      </c>
      <c r="F32" s="63" t="s">
        <v>23</v>
      </c>
      <c r="G32" s="216" t="s">
        <v>23</v>
      </c>
      <c r="H32" s="249" t="s">
        <v>23</v>
      </c>
      <c r="I32" s="63" t="s">
        <v>23</v>
      </c>
      <c r="J32" s="265"/>
      <c r="K32" s="62"/>
      <c r="L32" s="350">
        <f>J32+K32</f>
        <v>0</v>
      </c>
      <c r="M32" s="312" t="s">
        <v>23</v>
      </c>
      <c r="N32" s="61" t="s">
        <v>23</v>
      </c>
      <c r="O32" s="63" t="s">
        <v>23</v>
      </c>
      <c r="P32" s="331"/>
      <c r="R32" s="202"/>
    </row>
    <row r="33" spans="1:18" s="21" customFormat="1" ht="12.75" hidden="1" thickTop="1" x14ac:dyDescent="0.25">
      <c r="A33" s="47">
        <v>21380</v>
      </c>
      <c r="B33" s="41" t="s">
        <v>31</v>
      </c>
      <c r="C33" s="42">
        <f t="shared" si="2"/>
        <v>0</v>
      </c>
      <c r="D33" s="213" t="s">
        <v>23</v>
      </c>
      <c r="E33" s="44" t="s">
        <v>23</v>
      </c>
      <c r="F33" s="45" t="s">
        <v>23</v>
      </c>
      <c r="G33" s="213" t="s">
        <v>23</v>
      </c>
      <c r="H33" s="246" t="s">
        <v>23</v>
      </c>
      <c r="I33" s="45" t="s">
        <v>23</v>
      </c>
      <c r="J33" s="102">
        <f>SUM(J34:J35)</f>
        <v>0</v>
      </c>
      <c r="K33" s="46">
        <f>SUM(K34:K35)</f>
        <v>0</v>
      </c>
      <c r="L33" s="122">
        <f>SUM(L34:L35)</f>
        <v>0</v>
      </c>
      <c r="M33" s="309" t="s">
        <v>23</v>
      </c>
      <c r="N33" s="44" t="s">
        <v>23</v>
      </c>
      <c r="O33" s="45" t="s">
        <v>23</v>
      </c>
      <c r="P33" s="328"/>
      <c r="R33" s="202"/>
    </row>
    <row r="34" spans="1:18" ht="12.75" hidden="1" thickTop="1" x14ac:dyDescent="0.25">
      <c r="A34" s="33">
        <v>21381</v>
      </c>
      <c r="B34" s="48" t="s">
        <v>306</v>
      </c>
      <c r="C34" s="49">
        <f t="shared" si="2"/>
        <v>0</v>
      </c>
      <c r="D34" s="214" t="s">
        <v>23</v>
      </c>
      <c r="E34" s="50" t="s">
        <v>23</v>
      </c>
      <c r="F34" s="52" t="s">
        <v>23</v>
      </c>
      <c r="G34" s="214" t="s">
        <v>23</v>
      </c>
      <c r="H34" s="247" t="s">
        <v>23</v>
      </c>
      <c r="I34" s="52" t="s">
        <v>23</v>
      </c>
      <c r="J34" s="256"/>
      <c r="K34" s="51"/>
      <c r="L34" s="195">
        <f>J34+K34</f>
        <v>0</v>
      </c>
      <c r="M34" s="310" t="s">
        <v>23</v>
      </c>
      <c r="N34" s="50" t="s">
        <v>23</v>
      </c>
      <c r="O34" s="52" t="s">
        <v>23</v>
      </c>
      <c r="P34" s="329"/>
      <c r="R34" s="202"/>
    </row>
    <row r="35" spans="1:18" ht="24.75" hidden="1" thickTop="1" x14ac:dyDescent="0.25">
      <c r="A35" s="38">
        <v>21383</v>
      </c>
      <c r="B35" s="53" t="s">
        <v>32</v>
      </c>
      <c r="C35" s="54">
        <f t="shared" si="2"/>
        <v>0</v>
      </c>
      <c r="D35" s="215" t="s">
        <v>23</v>
      </c>
      <c r="E35" s="55" t="s">
        <v>23</v>
      </c>
      <c r="F35" s="57" t="s">
        <v>23</v>
      </c>
      <c r="G35" s="215" t="s">
        <v>23</v>
      </c>
      <c r="H35" s="248" t="s">
        <v>23</v>
      </c>
      <c r="I35" s="57" t="s">
        <v>23</v>
      </c>
      <c r="J35" s="257"/>
      <c r="K35" s="56"/>
      <c r="L35" s="196">
        <f>J35+K35</f>
        <v>0</v>
      </c>
      <c r="M35" s="311" t="s">
        <v>23</v>
      </c>
      <c r="N35" s="55" t="s">
        <v>23</v>
      </c>
      <c r="O35" s="57" t="s">
        <v>23</v>
      </c>
      <c r="P35" s="330"/>
      <c r="R35" s="202"/>
    </row>
    <row r="36" spans="1:18" s="21" customFormat="1" ht="25.5" hidden="1" customHeight="1" x14ac:dyDescent="0.25">
      <c r="A36" s="47">
        <v>21390</v>
      </c>
      <c r="B36" s="41" t="s">
        <v>307</v>
      </c>
      <c r="C36" s="42">
        <f t="shared" si="2"/>
        <v>0</v>
      </c>
      <c r="D36" s="213" t="s">
        <v>23</v>
      </c>
      <c r="E36" s="44" t="s">
        <v>23</v>
      </c>
      <c r="F36" s="45" t="s">
        <v>23</v>
      </c>
      <c r="G36" s="213" t="s">
        <v>23</v>
      </c>
      <c r="H36" s="246" t="s">
        <v>23</v>
      </c>
      <c r="I36" s="45" t="s">
        <v>23</v>
      </c>
      <c r="J36" s="102">
        <f>SUM(J37:J40)</f>
        <v>0</v>
      </c>
      <c r="K36" s="46">
        <f>SUM(K37:K40)</f>
        <v>0</v>
      </c>
      <c r="L36" s="122">
        <f>SUM(L37:L40)</f>
        <v>0</v>
      </c>
      <c r="M36" s="309" t="s">
        <v>23</v>
      </c>
      <c r="N36" s="44" t="s">
        <v>23</v>
      </c>
      <c r="O36" s="45" t="s">
        <v>23</v>
      </c>
      <c r="P36" s="328"/>
      <c r="R36" s="202"/>
    </row>
    <row r="37" spans="1:18" ht="24.75" hidden="1" thickTop="1" x14ac:dyDescent="0.25">
      <c r="A37" s="33">
        <v>21391</v>
      </c>
      <c r="B37" s="48" t="s">
        <v>33</v>
      </c>
      <c r="C37" s="49">
        <f t="shared" si="2"/>
        <v>0</v>
      </c>
      <c r="D37" s="214" t="s">
        <v>23</v>
      </c>
      <c r="E37" s="50" t="s">
        <v>23</v>
      </c>
      <c r="F37" s="52" t="s">
        <v>23</v>
      </c>
      <c r="G37" s="214" t="s">
        <v>23</v>
      </c>
      <c r="H37" s="247" t="s">
        <v>23</v>
      </c>
      <c r="I37" s="52" t="s">
        <v>23</v>
      </c>
      <c r="J37" s="256"/>
      <c r="K37" s="51"/>
      <c r="L37" s="195">
        <f>J37+K37</f>
        <v>0</v>
      </c>
      <c r="M37" s="310" t="s">
        <v>23</v>
      </c>
      <c r="N37" s="50" t="s">
        <v>23</v>
      </c>
      <c r="O37" s="52" t="s">
        <v>23</v>
      </c>
      <c r="P37" s="329"/>
      <c r="R37" s="202"/>
    </row>
    <row r="38" spans="1:18" ht="12.75" hidden="1" thickTop="1" x14ac:dyDescent="0.25">
      <c r="A38" s="38">
        <v>21393</v>
      </c>
      <c r="B38" s="53" t="s">
        <v>34</v>
      </c>
      <c r="C38" s="54">
        <f t="shared" si="2"/>
        <v>0</v>
      </c>
      <c r="D38" s="215" t="s">
        <v>23</v>
      </c>
      <c r="E38" s="55" t="s">
        <v>23</v>
      </c>
      <c r="F38" s="57" t="s">
        <v>23</v>
      </c>
      <c r="G38" s="215" t="s">
        <v>23</v>
      </c>
      <c r="H38" s="248" t="s">
        <v>23</v>
      </c>
      <c r="I38" s="57" t="s">
        <v>23</v>
      </c>
      <c r="J38" s="257"/>
      <c r="K38" s="56"/>
      <c r="L38" s="196">
        <f>J38+K38</f>
        <v>0</v>
      </c>
      <c r="M38" s="311" t="s">
        <v>23</v>
      </c>
      <c r="N38" s="55" t="s">
        <v>23</v>
      </c>
      <c r="O38" s="57" t="s">
        <v>23</v>
      </c>
      <c r="P38" s="330"/>
      <c r="R38" s="202"/>
    </row>
    <row r="39" spans="1:18" ht="12.75" hidden="1" thickTop="1" x14ac:dyDescent="0.25">
      <c r="A39" s="38">
        <v>21395</v>
      </c>
      <c r="B39" s="53" t="s">
        <v>35</v>
      </c>
      <c r="C39" s="54">
        <f t="shared" si="2"/>
        <v>0</v>
      </c>
      <c r="D39" s="215" t="s">
        <v>23</v>
      </c>
      <c r="E39" s="55" t="s">
        <v>23</v>
      </c>
      <c r="F39" s="57" t="s">
        <v>23</v>
      </c>
      <c r="G39" s="215" t="s">
        <v>23</v>
      </c>
      <c r="H39" s="248" t="s">
        <v>23</v>
      </c>
      <c r="I39" s="57" t="s">
        <v>23</v>
      </c>
      <c r="J39" s="257"/>
      <c r="K39" s="56"/>
      <c r="L39" s="196">
        <f>J39+K39</f>
        <v>0</v>
      </c>
      <c r="M39" s="311" t="s">
        <v>23</v>
      </c>
      <c r="N39" s="55" t="s">
        <v>23</v>
      </c>
      <c r="O39" s="57" t="s">
        <v>23</v>
      </c>
      <c r="P39" s="330"/>
      <c r="R39" s="202"/>
    </row>
    <row r="40" spans="1:18" ht="24.75" hidden="1" thickTop="1" x14ac:dyDescent="0.25">
      <c r="A40" s="186">
        <v>21399</v>
      </c>
      <c r="B40" s="161" t="s">
        <v>36</v>
      </c>
      <c r="C40" s="162">
        <f t="shared" si="2"/>
        <v>0</v>
      </c>
      <c r="D40" s="217" t="s">
        <v>23</v>
      </c>
      <c r="E40" s="72" t="s">
        <v>23</v>
      </c>
      <c r="F40" s="188" t="s">
        <v>23</v>
      </c>
      <c r="G40" s="217" t="s">
        <v>23</v>
      </c>
      <c r="H40" s="250" t="s">
        <v>23</v>
      </c>
      <c r="I40" s="188" t="s">
        <v>23</v>
      </c>
      <c r="J40" s="285"/>
      <c r="K40" s="187"/>
      <c r="L40" s="351">
        <f>J40+K40</f>
        <v>0</v>
      </c>
      <c r="M40" s="313" t="s">
        <v>23</v>
      </c>
      <c r="N40" s="72" t="s">
        <v>23</v>
      </c>
      <c r="O40" s="188" t="s">
        <v>23</v>
      </c>
      <c r="P40" s="332"/>
      <c r="R40" s="202"/>
    </row>
    <row r="41" spans="1:18" s="21" customFormat="1" ht="26.25" hidden="1" customHeight="1" x14ac:dyDescent="0.25">
      <c r="A41" s="189">
        <v>21420</v>
      </c>
      <c r="B41" s="190" t="s">
        <v>37</v>
      </c>
      <c r="C41" s="78">
        <f>F41</f>
        <v>0</v>
      </c>
      <c r="D41" s="75">
        <f>SUM(D42)</f>
        <v>0</v>
      </c>
      <c r="E41" s="166">
        <f>SUM(E42)</f>
        <v>0</v>
      </c>
      <c r="F41" s="167">
        <f>SUM(F42)</f>
        <v>0</v>
      </c>
      <c r="G41" s="219" t="s">
        <v>23</v>
      </c>
      <c r="H41" s="251" t="s">
        <v>23</v>
      </c>
      <c r="I41" s="185" t="s">
        <v>23</v>
      </c>
      <c r="J41" s="251" t="s">
        <v>23</v>
      </c>
      <c r="K41" s="76" t="s">
        <v>23</v>
      </c>
      <c r="L41" s="292" t="s">
        <v>23</v>
      </c>
      <c r="M41" s="314" t="s">
        <v>23</v>
      </c>
      <c r="N41" s="76" t="s">
        <v>23</v>
      </c>
      <c r="O41" s="185" t="s">
        <v>23</v>
      </c>
      <c r="P41" s="333"/>
      <c r="R41" s="202"/>
    </row>
    <row r="42" spans="1:18" s="21" customFormat="1" ht="26.25" hidden="1" customHeight="1" x14ac:dyDescent="0.25">
      <c r="A42" s="186">
        <v>21429</v>
      </c>
      <c r="B42" s="161" t="s">
        <v>310</v>
      </c>
      <c r="C42" s="162">
        <f>F42</f>
        <v>0</v>
      </c>
      <c r="D42" s="218"/>
      <c r="E42" s="191"/>
      <c r="F42" s="164">
        <f>D42+E42</f>
        <v>0</v>
      </c>
      <c r="G42" s="217" t="s">
        <v>23</v>
      </c>
      <c r="H42" s="250" t="s">
        <v>23</v>
      </c>
      <c r="I42" s="188" t="s">
        <v>23</v>
      </c>
      <c r="J42" s="250" t="s">
        <v>23</v>
      </c>
      <c r="K42" s="72" t="s">
        <v>23</v>
      </c>
      <c r="L42" s="293" t="s">
        <v>23</v>
      </c>
      <c r="M42" s="313" t="s">
        <v>23</v>
      </c>
      <c r="N42" s="72" t="s">
        <v>23</v>
      </c>
      <c r="O42" s="188" t="s">
        <v>23</v>
      </c>
      <c r="P42" s="332"/>
      <c r="R42" s="202"/>
    </row>
    <row r="43" spans="1:18" s="21" customFormat="1" ht="24.75" hidden="1" thickTop="1" x14ac:dyDescent="0.25">
      <c r="A43" s="47">
        <v>21490</v>
      </c>
      <c r="B43" s="41" t="s">
        <v>38</v>
      </c>
      <c r="C43" s="64">
        <f>F43+I43+L43</f>
        <v>0</v>
      </c>
      <c r="D43" s="70">
        <f>D44</f>
        <v>0</v>
      </c>
      <c r="E43" s="71">
        <f t="shared" ref="E43:L43" si="3">E44</f>
        <v>0</v>
      </c>
      <c r="F43" s="286">
        <f t="shared" si="3"/>
        <v>0</v>
      </c>
      <c r="G43" s="70">
        <f t="shared" si="3"/>
        <v>0</v>
      </c>
      <c r="H43" s="200">
        <f t="shared" si="3"/>
        <v>0</v>
      </c>
      <c r="I43" s="286">
        <f t="shared" si="3"/>
        <v>0</v>
      </c>
      <c r="J43" s="200">
        <f t="shared" si="3"/>
        <v>0</v>
      </c>
      <c r="K43" s="71">
        <f t="shared" si="3"/>
        <v>0</v>
      </c>
      <c r="L43" s="199">
        <f t="shared" si="3"/>
        <v>0</v>
      </c>
      <c r="M43" s="309" t="s">
        <v>23</v>
      </c>
      <c r="N43" s="44" t="s">
        <v>23</v>
      </c>
      <c r="O43" s="45" t="s">
        <v>23</v>
      </c>
      <c r="P43" s="328"/>
      <c r="R43" s="202"/>
    </row>
    <row r="44" spans="1:18" s="21" customFormat="1" ht="24.75" hidden="1" thickTop="1" x14ac:dyDescent="0.25">
      <c r="A44" s="38">
        <v>21499</v>
      </c>
      <c r="B44" s="53" t="s">
        <v>39</v>
      </c>
      <c r="C44" s="204">
        <f>F44+I44+L44</f>
        <v>0</v>
      </c>
      <c r="D44" s="294"/>
      <c r="E44" s="66"/>
      <c r="F44" s="302">
        <f>D44+E44</f>
        <v>0</v>
      </c>
      <c r="G44" s="294"/>
      <c r="H44" s="295"/>
      <c r="I44" s="349">
        <f>G44+H44</f>
        <v>0</v>
      </c>
      <c r="J44" s="295"/>
      <c r="K44" s="66"/>
      <c r="L44" s="350">
        <f>J44+K44</f>
        <v>0</v>
      </c>
      <c r="M44" s="312" t="s">
        <v>23</v>
      </c>
      <c r="N44" s="61" t="s">
        <v>23</v>
      </c>
      <c r="O44" s="63" t="s">
        <v>23</v>
      </c>
      <c r="P44" s="331"/>
      <c r="R44" s="202"/>
    </row>
    <row r="45" spans="1:18" ht="12.75" hidden="1" customHeight="1" x14ac:dyDescent="0.25">
      <c r="A45" s="68">
        <v>23000</v>
      </c>
      <c r="B45" s="69" t="s">
        <v>40</v>
      </c>
      <c r="C45" s="64">
        <f>O45</f>
        <v>0</v>
      </c>
      <c r="D45" s="213" t="s">
        <v>23</v>
      </c>
      <c r="E45" s="44" t="s">
        <v>23</v>
      </c>
      <c r="F45" s="45" t="s">
        <v>23</v>
      </c>
      <c r="G45" s="213" t="s">
        <v>23</v>
      </c>
      <c r="H45" s="246" t="s">
        <v>23</v>
      </c>
      <c r="I45" s="45" t="s">
        <v>23</v>
      </c>
      <c r="J45" s="246" t="s">
        <v>23</v>
      </c>
      <c r="K45" s="44" t="s">
        <v>23</v>
      </c>
      <c r="L45" s="291" t="s">
        <v>23</v>
      </c>
      <c r="M45" s="64">
        <f>SUM(M46:M47)</f>
        <v>0</v>
      </c>
      <c r="N45" s="71">
        <f>SUM(N46:N47)</f>
        <v>0</v>
      </c>
      <c r="O45" s="286">
        <f>SUM(O46:O47)</f>
        <v>0</v>
      </c>
      <c r="P45" s="334"/>
      <c r="R45" s="202"/>
    </row>
    <row r="46" spans="1:18" ht="24.75" hidden="1" thickTop="1" x14ac:dyDescent="0.25">
      <c r="A46" s="73">
        <v>23410</v>
      </c>
      <c r="B46" s="74" t="s">
        <v>41</v>
      </c>
      <c r="C46" s="78">
        <f>O46</f>
        <v>0</v>
      </c>
      <c r="D46" s="219" t="s">
        <v>23</v>
      </c>
      <c r="E46" s="76" t="s">
        <v>23</v>
      </c>
      <c r="F46" s="185" t="s">
        <v>23</v>
      </c>
      <c r="G46" s="219" t="s">
        <v>23</v>
      </c>
      <c r="H46" s="251" t="s">
        <v>23</v>
      </c>
      <c r="I46" s="185" t="s">
        <v>23</v>
      </c>
      <c r="J46" s="251" t="s">
        <v>23</v>
      </c>
      <c r="K46" s="76" t="s">
        <v>23</v>
      </c>
      <c r="L46" s="292" t="s">
        <v>23</v>
      </c>
      <c r="M46" s="315"/>
      <c r="N46" s="296"/>
      <c r="O46" s="167">
        <f>M46+N46</f>
        <v>0</v>
      </c>
      <c r="P46" s="77"/>
      <c r="R46" s="202"/>
    </row>
    <row r="47" spans="1:18" ht="24.75" hidden="1" thickTop="1" x14ac:dyDescent="0.25">
      <c r="A47" s="73">
        <v>23510</v>
      </c>
      <c r="B47" s="74" t="s">
        <v>42</v>
      </c>
      <c r="C47" s="78">
        <f>O47</f>
        <v>0</v>
      </c>
      <c r="D47" s="219" t="s">
        <v>23</v>
      </c>
      <c r="E47" s="76" t="s">
        <v>23</v>
      </c>
      <c r="F47" s="185" t="s">
        <v>23</v>
      </c>
      <c r="G47" s="219" t="s">
        <v>23</v>
      </c>
      <c r="H47" s="251" t="s">
        <v>23</v>
      </c>
      <c r="I47" s="185" t="s">
        <v>23</v>
      </c>
      <c r="J47" s="251" t="s">
        <v>23</v>
      </c>
      <c r="K47" s="76" t="s">
        <v>23</v>
      </c>
      <c r="L47" s="292" t="s">
        <v>23</v>
      </c>
      <c r="M47" s="315"/>
      <c r="N47" s="296"/>
      <c r="O47" s="167">
        <f>M47+N47</f>
        <v>0</v>
      </c>
      <c r="P47" s="77"/>
      <c r="R47" s="202"/>
    </row>
    <row r="48" spans="1:18" ht="12.75" thickTop="1" x14ac:dyDescent="0.25">
      <c r="A48" s="79"/>
      <c r="B48" s="74"/>
      <c r="C48" s="80"/>
      <c r="D48" s="352"/>
      <c r="E48" s="428"/>
      <c r="F48" s="427"/>
      <c r="G48" s="352"/>
      <c r="H48" s="577"/>
      <c r="I48" s="559"/>
      <c r="J48" s="357"/>
      <c r="K48" s="579"/>
      <c r="L48" s="419"/>
      <c r="M48" s="315"/>
      <c r="N48" s="296"/>
      <c r="O48" s="167"/>
      <c r="P48" s="77"/>
      <c r="R48" s="202"/>
    </row>
    <row r="49" spans="1:18" s="21" customFormat="1" x14ac:dyDescent="0.25">
      <c r="A49" s="81"/>
      <c r="B49" s="82" t="s">
        <v>43</v>
      </c>
      <c r="C49" s="83"/>
      <c r="D49" s="353"/>
      <c r="E49" s="429"/>
      <c r="F49" s="430"/>
      <c r="G49" s="353"/>
      <c r="H49" s="578"/>
      <c r="I49" s="430"/>
      <c r="J49" s="356"/>
      <c r="K49" s="429"/>
      <c r="L49" s="430"/>
      <c r="M49" s="359"/>
      <c r="N49" s="354"/>
      <c r="O49" s="168"/>
      <c r="P49" s="335"/>
      <c r="R49" s="202"/>
    </row>
    <row r="50" spans="1:18" s="21" customFormat="1" ht="12.75" thickBot="1" x14ac:dyDescent="0.3">
      <c r="A50" s="84"/>
      <c r="B50" s="22" t="s">
        <v>44</v>
      </c>
      <c r="C50" s="85">
        <f t="shared" si="0"/>
        <v>934088</v>
      </c>
      <c r="D50" s="220">
        <f t="shared" ref="D50:O50" si="4">SUM(D51,D283)</f>
        <v>934312</v>
      </c>
      <c r="E50" s="431">
        <f t="shared" si="4"/>
        <v>-224</v>
      </c>
      <c r="F50" s="432">
        <f t="shared" si="4"/>
        <v>934088</v>
      </c>
      <c r="G50" s="220">
        <f t="shared" si="4"/>
        <v>0</v>
      </c>
      <c r="H50" s="177">
        <f t="shared" si="4"/>
        <v>0</v>
      </c>
      <c r="I50" s="432">
        <f t="shared" si="4"/>
        <v>0</v>
      </c>
      <c r="J50" s="252">
        <f t="shared" si="4"/>
        <v>0</v>
      </c>
      <c r="K50" s="431">
        <f t="shared" si="4"/>
        <v>0</v>
      </c>
      <c r="L50" s="432">
        <f t="shared" si="4"/>
        <v>0</v>
      </c>
      <c r="M50" s="85">
        <f t="shared" si="4"/>
        <v>0</v>
      </c>
      <c r="N50" s="86">
        <f t="shared" si="4"/>
        <v>0</v>
      </c>
      <c r="O50" s="87">
        <f t="shared" si="4"/>
        <v>0</v>
      </c>
      <c r="P50" s="336"/>
      <c r="R50" s="202"/>
    </row>
    <row r="51" spans="1:18" s="21" customFormat="1" ht="36.75" thickTop="1" x14ac:dyDescent="0.25">
      <c r="A51" s="88"/>
      <c r="B51" s="89" t="s">
        <v>45</v>
      </c>
      <c r="C51" s="90">
        <f t="shared" si="0"/>
        <v>934088</v>
      </c>
      <c r="D51" s="221">
        <f t="shared" ref="D51:O51" si="5">SUM(D52,D194)</f>
        <v>934312</v>
      </c>
      <c r="E51" s="433">
        <f t="shared" si="5"/>
        <v>-224</v>
      </c>
      <c r="F51" s="434">
        <f t="shared" si="5"/>
        <v>934088</v>
      </c>
      <c r="G51" s="221">
        <f t="shared" si="5"/>
        <v>0</v>
      </c>
      <c r="H51" s="201">
        <f t="shared" si="5"/>
        <v>0</v>
      </c>
      <c r="I51" s="434">
        <f t="shared" si="5"/>
        <v>0</v>
      </c>
      <c r="J51" s="253">
        <f t="shared" si="5"/>
        <v>0</v>
      </c>
      <c r="K51" s="433">
        <f t="shared" si="5"/>
        <v>0</v>
      </c>
      <c r="L51" s="434">
        <f t="shared" si="5"/>
        <v>0</v>
      </c>
      <c r="M51" s="90">
        <f t="shared" si="5"/>
        <v>0</v>
      </c>
      <c r="N51" s="91">
        <f t="shared" si="5"/>
        <v>0</v>
      </c>
      <c r="O51" s="92">
        <f t="shared" si="5"/>
        <v>0</v>
      </c>
      <c r="P51" s="337"/>
      <c r="R51" s="202"/>
    </row>
    <row r="52" spans="1:18" s="21" customFormat="1" ht="24" x14ac:dyDescent="0.25">
      <c r="A52" s="93"/>
      <c r="B52" s="16" t="s">
        <v>46</v>
      </c>
      <c r="C52" s="94">
        <f t="shared" si="0"/>
        <v>120040</v>
      </c>
      <c r="D52" s="222">
        <f t="shared" ref="D52:O52" si="6">SUM(D53,D75,D173,D187)</f>
        <v>120040</v>
      </c>
      <c r="E52" s="435">
        <f t="shared" si="6"/>
        <v>0</v>
      </c>
      <c r="F52" s="436">
        <f t="shared" si="6"/>
        <v>120040</v>
      </c>
      <c r="G52" s="222">
        <f t="shared" si="6"/>
        <v>0</v>
      </c>
      <c r="H52" s="202">
        <f t="shared" si="6"/>
        <v>0</v>
      </c>
      <c r="I52" s="436">
        <f t="shared" si="6"/>
        <v>0</v>
      </c>
      <c r="J52" s="254">
        <f t="shared" si="6"/>
        <v>0</v>
      </c>
      <c r="K52" s="435">
        <f t="shared" si="6"/>
        <v>0</v>
      </c>
      <c r="L52" s="436">
        <f t="shared" si="6"/>
        <v>0</v>
      </c>
      <c r="M52" s="94">
        <f t="shared" si="6"/>
        <v>0</v>
      </c>
      <c r="N52" s="95">
        <f t="shared" si="6"/>
        <v>0</v>
      </c>
      <c r="O52" s="96">
        <f t="shared" si="6"/>
        <v>0</v>
      </c>
      <c r="P52" s="338"/>
      <c r="R52" s="202"/>
    </row>
    <row r="53" spans="1:18" s="21" customFormat="1" hidden="1" x14ac:dyDescent="0.25">
      <c r="A53" s="97">
        <v>1000</v>
      </c>
      <c r="B53" s="97" t="s">
        <v>47</v>
      </c>
      <c r="C53" s="98">
        <f t="shared" si="0"/>
        <v>0</v>
      </c>
      <c r="D53" s="223">
        <f t="shared" ref="D53:O53" si="7">SUM(D54,D67)</f>
        <v>0</v>
      </c>
      <c r="E53" s="99">
        <f t="shared" si="7"/>
        <v>0</v>
      </c>
      <c r="F53" s="100">
        <f t="shared" si="7"/>
        <v>0</v>
      </c>
      <c r="G53" s="223">
        <f t="shared" si="7"/>
        <v>0</v>
      </c>
      <c r="H53" s="255">
        <f t="shared" si="7"/>
        <v>0</v>
      </c>
      <c r="I53" s="100">
        <f t="shared" si="7"/>
        <v>0</v>
      </c>
      <c r="J53" s="255">
        <f t="shared" si="7"/>
        <v>0</v>
      </c>
      <c r="K53" s="99">
        <f t="shared" si="7"/>
        <v>0</v>
      </c>
      <c r="L53" s="134">
        <f t="shared" si="7"/>
        <v>0</v>
      </c>
      <c r="M53" s="98">
        <f t="shared" si="7"/>
        <v>0</v>
      </c>
      <c r="N53" s="99">
        <f t="shared" si="7"/>
        <v>0</v>
      </c>
      <c r="O53" s="100">
        <f t="shared" si="7"/>
        <v>0</v>
      </c>
      <c r="P53" s="339"/>
      <c r="R53" s="202"/>
    </row>
    <row r="54" spans="1:18" hidden="1" x14ac:dyDescent="0.25">
      <c r="A54" s="41">
        <v>1100</v>
      </c>
      <c r="B54" s="101" t="s">
        <v>48</v>
      </c>
      <c r="C54" s="42">
        <f t="shared" si="0"/>
        <v>0</v>
      </c>
      <c r="D54" s="224">
        <f t="shared" ref="D54:O54" si="8">SUM(D55,D58,D66)</f>
        <v>0</v>
      </c>
      <c r="E54" s="46">
        <f t="shared" si="8"/>
        <v>0</v>
      </c>
      <c r="F54" s="113">
        <f t="shared" si="8"/>
        <v>0</v>
      </c>
      <c r="G54" s="224">
        <f t="shared" si="8"/>
        <v>0</v>
      </c>
      <c r="H54" s="102">
        <f t="shared" si="8"/>
        <v>0</v>
      </c>
      <c r="I54" s="113">
        <f t="shared" si="8"/>
        <v>0</v>
      </c>
      <c r="J54" s="102">
        <f t="shared" si="8"/>
        <v>0</v>
      </c>
      <c r="K54" s="46">
        <f t="shared" si="8"/>
        <v>0</v>
      </c>
      <c r="L54" s="122">
        <f t="shared" si="8"/>
        <v>0</v>
      </c>
      <c r="M54" s="126">
        <f t="shared" si="8"/>
        <v>0</v>
      </c>
      <c r="N54" s="127">
        <f t="shared" si="8"/>
        <v>0</v>
      </c>
      <c r="O54" s="287">
        <f t="shared" si="8"/>
        <v>0</v>
      </c>
      <c r="P54" s="340"/>
      <c r="R54" s="202"/>
    </row>
    <row r="55" spans="1:18" hidden="1" x14ac:dyDescent="0.25">
      <c r="A55" s="103">
        <v>1110</v>
      </c>
      <c r="B55" s="74" t="s">
        <v>49</v>
      </c>
      <c r="C55" s="80">
        <f t="shared" si="0"/>
        <v>0</v>
      </c>
      <c r="D55" s="128">
        <f t="shared" ref="D55:O55" si="9">SUM(D56:D57)</f>
        <v>0</v>
      </c>
      <c r="E55" s="104">
        <f t="shared" si="9"/>
        <v>0</v>
      </c>
      <c r="F55" s="105">
        <f t="shared" si="9"/>
        <v>0</v>
      </c>
      <c r="G55" s="128">
        <f t="shared" si="9"/>
        <v>0</v>
      </c>
      <c r="H55" s="203">
        <f t="shared" si="9"/>
        <v>0</v>
      </c>
      <c r="I55" s="105">
        <f t="shared" si="9"/>
        <v>0</v>
      </c>
      <c r="J55" s="203">
        <f t="shared" si="9"/>
        <v>0</v>
      </c>
      <c r="K55" s="104">
        <f t="shared" si="9"/>
        <v>0</v>
      </c>
      <c r="L55" s="133">
        <f t="shared" si="9"/>
        <v>0</v>
      </c>
      <c r="M55" s="80">
        <f t="shared" si="9"/>
        <v>0</v>
      </c>
      <c r="N55" s="104">
        <f t="shared" si="9"/>
        <v>0</v>
      </c>
      <c r="O55" s="105">
        <f t="shared" si="9"/>
        <v>0</v>
      </c>
      <c r="P55" s="112"/>
      <c r="R55" s="202"/>
    </row>
    <row r="56" spans="1:18" hidden="1" x14ac:dyDescent="0.25">
      <c r="A56" s="33">
        <v>1111</v>
      </c>
      <c r="B56" s="48" t="s">
        <v>50</v>
      </c>
      <c r="C56" s="49">
        <f t="shared" si="0"/>
        <v>0</v>
      </c>
      <c r="D56" s="225">
        <v>0</v>
      </c>
      <c r="E56" s="51"/>
      <c r="F56" s="116">
        <f>D56+E56</f>
        <v>0</v>
      </c>
      <c r="G56" s="225"/>
      <c r="H56" s="256"/>
      <c r="I56" s="116">
        <f>G56+H56</f>
        <v>0</v>
      </c>
      <c r="J56" s="256"/>
      <c r="K56" s="51"/>
      <c r="L56" s="136">
        <f>J56+K56</f>
        <v>0</v>
      </c>
      <c r="M56" s="316"/>
      <c r="N56" s="51"/>
      <c r="O56" s="116">
        <f>M56+N56</f>
        <v>0</v>
      </c>
      <c r="P56" s="106"/>
      <c r="R56" s="202"/>
    </row>
    <row r="57" spans="1:18" ht="24" hidden="1" customHeight="1" x14ac:dyDescent="0.25">
      <c r="A57" s="38">
        <v>1119</v>
      </c>
      <c r="B57" s="53" t="s">
        <v>51</v>
      </c>
      <c r="C57" s="54">
        <f t="shared" si="0"/>
        <v>0</v>
      </c>
      <c r="D57" s="226">
        <v>0</v>
      </c>
      <c r="E57" s="56"/>
      <c r="F57" s="110">
        <f>D57+E57</f>
        <v>0</v>
      </c>
      <c r="G57" s="226"/>
      <c r="H57" s="257"/>
      <c r="I57" s="110">
        <f>G57+H57</f>
        <v>0</v>
      </c>
      <c r="J57" s="257"/>
      <c r="K57" s="56"/>
      <c r="L57" s="132">
        <f>J57+K57</f>
        <v>0</v>
      </c>
      <c r="M57" s="317"/>
      <c r="N57" s="56"/>
      <c r="O57" s="110">
        <f>M57+N57</f>
        <v>0</v>
      </c>
      <c r="P57" s="107"/>
      <c r="R57" s="202"/>
    </row>
    <row r="58" spans="1:18" hidden="1" x14ac:dyDescent="0.25">
      <c r="A58" s="108">
        <v>1140</v>
      </c>
      <c r="B58" s="53" t="s">
        <v>295</v>
      </c>
      <c r="C58" s="54">
        <f t="shared" si="0"/>
        <v>0</v>
      </c>
      <c r="D58" s="227">
        <f t="shared" ref="D58:O58" si="10">SUM(D59:D65)</f>
        <v>0</v>
      </c>
      <c r="E58" s="109">
        <f t="shared" si="10"/>
        <v>0</v>
      </c>
      <c r="F58" s="110">
        <f t="shared" si="10"/>
        <v>0</v>
      </c>
      <c r="G58" s="227">
        <f t="shared" si="10"/>
        <v>0</v>
      </c>
      <c r="H58" s="117">
        <f t="shared" si="10"/>
        <v>0</v>
      </c>
      <c r="I58" s="110">
        <f t="shared" si="10"/>
        <v>0</v>
      </c>
      <c r="J58" s="117">
        <f t="shared" si="10"/>
        <v>0</v>
      </c>
      <c r="K58" s="109">
        <f t="shared" si="10"/>
        <v>0</v>
      </c>
      <c r="L58" s="132">
        <f t="shared" si="10"/>
        <v>0</v>
      </c>
      <c r="M58" s="54">
        <f t="shared" si="10"/>
        <v>0</v>
      </c>
      <c r="N58" s="109">
        <f t="shared" si="10"/>
        <v>0</v>
      </c>
      <c r="O58" s="110">
        <f t="shared" si="10"/>
        <v>0</v>
      </c>
      <c r="P58" s="107"/>
      <c r="R58" s="202"/>
    </row>
    <row r="59" spans="1:18" hidden="1" x14ac:dyDescent="0.25">
      <c r="A59" s="38">
        <v>1141</v>
      </c>
      <c r="B59" s="53" t="s">
        <v>52</v>
      </c>
      <c r="C59" s="54">
        <f t="shared" si="0"/>
        <v>0</v>
      </c>
      <c r="D59" s="226">
        <v>0</v>
      </c>
      <c r="E59" s="56"/>
      <c r="F59" s="110">
        <f t="shared" ref="F59:F66" si="11">D59+E59</f>
        <v>0</v>
      </c>
      <c r="G59" s="226"/>
      <c r="H59" s="257"/>
      <c r="I59" s="110">
        <f t="shared" ref="I59:I66" si="12">G59+H59</f>
        <v>0</v>
      </c>
      <c r="J59" s="257"/>
      <c r="K59" s="56"/>
      <c r="L59" s="132">
        <f t="shared" ref="L59:L66" si="13">J59+K59</f>
        <v>0</v>
      </c>
      <c r="M59" s="317"/>
      <c r="N59" s="56"/>
      <c r="O59" s="110">
        <f t="shared" ref="O59:O66" si="14">M59+N59</f>
        <v>0</v>
      </c>
      <c r="P59" s="107"/>
      <c r="R59" s="202"/>
    </row>
    <row r="60" spans="1:18" ht="24.75" hidden="1" customHeight="1" x14ac:dyDescent="0.25">
      <c r="A60" s="38">
        <v>1142</v>
      </c>
      <c r="B60" s="53" t="s">
        <v>53</v>
      </c>
      <c r="C60" s="54">
        <f t="shared" si="0"/>
        <v>0</v>
      </c>
      <c r="D60" s="226">
        <v>0</v>
      </c>
      <c r="E60" s="56"/>
      <c r="F60" s="110">
        <f t="shared" si="11"/>
        <v>0</v>
      </c>
      <c r="G60" s="226"/>
      <c r="H60" s="257"/>
      <c r="I60" s="110">
        <f t="shared" si="12"/>
        <v>0</v>
      </c>
      <c r="J60" s="257"/>
      <c r="K60" s="56"/>
      <c r="L60" s="132">
        <f>J60+K60</f>
        <v>0</v>
      </c>
      <c r="M60" s="317"/>
      <c r="N60" s="56"/>
      <c r="O60" s="110">
        <f t="shared" si="14"/>
        <v>0</v>
      </c>
      <c r="P60" s="107"/>
      <c r="R60" s="202"/>
    </row>
    <row r="61" spans="1:18" ht="24" hidden="1" x14ac:dyDescent="0.25">
      <c r="A61" s="38">
        <v>1145</v>
      </c>
      <c r="B61" s="53" t="s">
        <v>54</v>
      </c>
      <c r="C61" s="54">
        <f t="shared" si="0"/>
        <v>0</v>
      </c>
      <c r="D61" s="226">
        <v>0</v>
      </c>
      <c r="E61" s="56"/>
      <c r="F61" s="110">
        <f t="shared" si="11"/>
        <v>0</v>
      </c>
      <c r="G61" s="226"/>
      <c r="H61" s="257"/>
      <c r="I61" s="110">
        <f t="shared" si="12"/>
        <v>0</v>
      </c>
      <c r="J61" s="257"/>
      <c r="K61" s="56"/>
      <c r="L61" s="132">
        <f t="shared" si="13"/>
        <v>0</v>
      </c>
      <c r="M61" s="317"/>
      <c r="N61" s="56"/>
      <c r="O61" s="110">
        <f>M61+N61</f>
        <v>0</v>
      </c>
      <c r="P61" s="107"/>
      <c r="R61" s="202"/>
    </row>
    <row r="62" spans="1:18" ht="27.75" hidden="1" customHeight="1" x14ac:dyDescent="0.25">
      <c r="A62" s="38">
        <v>1146</v>
      </c>
      <c r="B62" s="53" t="s">
        <v>55</v>
      </c>
      <c r="C62" s="54">
        <f t="shared" si="0"/>
        <v>0</v>
      </c>
      <c r="D62" s="226">
        <v>0</v>
      </c>
      <c r="E62" s="56"/>
      <c r="F62" s="110">
        <f t="shared" si="11"/>
        <v>0</v>
      </c>
      <c r="G62" s="226"/>
      <c r="H62" s="257"/>
      <c r="I62" s="110">
        <f t="shared" si="12"/>
        <v>0</v>
      </c>
      <c r="J62" s="257"/>
      <c r="K62" s="56"/>
      <c r="L62" s="132">
        <f t="shared" si="13"/>
        <v>0</v>
      </c>
      <c r="M62" s="317"/>
      <c r="N62" s="56"/>
      <c r="O62" s="110">
        <f t="shared" si="14"/>
        <v>0</v>
      </c>
      <c r="P62" s="107"/>
      <c r="R62" s="202"/>
    </row>
    <row r="63" spans="1:18" hidden="1" x14ac:dyDescent="0.25">
      <c r="A63" s="38">
        <v>1147</v>
      </c>
      <c r="B63" s="53" t="s">
        <v>56</v>
      </c>
      <c r="C63" s="54">
        <f t="shared" si="0"/>
        <v>0</v>
      </c>
      <c r="D63" s="226">
        <v>0</v>
      </c>
      <c r="E63" s="56"/>
      <c r="F63" s="110">
        <f t="shared" si="11"/>
        <v>0</v>
      </c>
      <c r="G63" s="226"/>
      <c r="H63" s="257"/>
      <c r="I63" s="110">
        <f t="shared" si="12"/>
        <v>0</v>
      </c>
      <c r="J63" s="257"/>
      <c r="K63" s="56"/>
      <c r="L63" s="132">
        <f t="shared" si="13"/>
        <v>0</v>
      </c>
      <c r="M63" s="317"/>
      <c r="N63" s="56"/>
      <c r="O63" s="110">
        <f t="shared" si="14"/>
        <v>0</v>
      </c>
      <c r="P63" s="107"/>
      <c r="R63" s="202"/>
    </row>
    <row r="64" spans="1:18" hidden="1" x14ac:dyDescent="0.25">
      <c r="A64" s="38">
        <v>1148</v>
      </c>
      <c r="B64" s="53" t="s">
        <v>57</v>
      </c>
      <c r="C64" s="54">
        <f t="shared" si="0"/>
        <v>0</v>
      </c>
      <c r="D64" s="226">
        <v>0</v>
      </c>
      <c r="E64" s="56"/>
      <c r="F64" s="110">
        <f t="shared" si="11"/>
        <v>0</v>
      </c>
      <c r="G64" s="226"/>
      <c r="H64" s="257"/>
      <c r="I64" s="110">
        <f t="shared" si="12"/>
        <v>0</v>
      </c>
      <c r="J64" s="257"/>
      <c r="K64" s="56"/>
      <c r="L64" s="132">
        <f t="shared" si="13"/>
        <v>0</v>
      </c>
      <c r="M64" s="317"/>
      <c r="N64" s="56"/>
      <c r="O64" s="110">
        <f t="shared" si="14"/>
        <v>0</v>
      </c>
      <c r="P64" s="107"/>
      <c r="R64" s="202"/>
    </row>
    <row r="65" spans="1:18" ht="24" hidden="1" customHeight="1" x14ac:dyDescent="0.25">
      <c r="A65" s="38">
        <v>1149</v>
      </c>
      <c r="B65" s="53" t="s">
        <v>58</v>
      </c>
      <c r="C65" s="54">
        <f>F65+I65+L65+O65</f>
        <v>0</v>
      </c>
      <c r="D65" s="226">
        <v>0</v>
      </c>
      <c r="E65" s="56"/>
      <c r="F65" s="110">
        <f t="shared" si="11"/>
        <v>0</v>
      </c>
      <c r="G65" s="226"/>
      <c r="H65" s="257"/>
      <c r="I65" s="110">
        <f t="shared" si="12"/>
        <v>0</v>
      </c>
      <c r="J65" s="257"/>
      <c r="K65" s="56"/>
      <c r="L65" s="132">
        <f t="shared" si="13"/>
        <v>0</v>
      </c>
      <c r="M65" s="317"/>
      <c r="N65" s="56"/>
      <c r="O65" s="110">
        <f t="shared" si="14"/>
        <v>0</v>
      </c>
      <c r="P65" s="107"/>
      <c r="R65" s="202"/>
    </row>
    <row r="66" spans="1:18" ht="36" hidden="1" x14ac:dyDescent="0.25">
      <c r="A66" s="103">
        <v>1150</v>
      </c>
      <c r="B66" s="74" t="s">
        <v>59</v>
      </c>
      <c r="C66" s="80">
        <f>F66+I66+L66+O66</f>
        <v>0</v>
      </c>
      <c r="D66" s="228">
        <v>0</v>
      </c>
      <c r="E66" s="111"/>
      <c r="F66" s="105">
        <f t="shared" si="11"/>
        <v>0</v>
      </c>
      <c r="G66" s="228"/>
      <c r="H66" s="258"/>
      <c r="I66" s="105">
        <f t="shared" si="12"/>
        <v>0</v>
      </c>
      <c r="J66" s="258"/>
      <c r="K66" s="111"/>
      <c r="L66" s="133">
        <f t="shared" si="13"/>
        <v>0</v>
      </c>
      <c r="M66" s="318"/>
      <c r="N66" s="111"/>
      <c r="O66" s="105">
        <f t="shared" si="14"/>
        <v>0</v>
      </c>
      <c r="P66" s="112"/>
      <c r="R66" s="202"/>
    </row>
    <row r="67" spans="1:18" ht="24" hidden="1" x14ac:dyDescent="0.25">
      <c r="A67" s="41">
        <v>1200</v>
      </c>
      <c r="B67" s="101" t="s">
        <v>296</v>
      </c>
      <c r="C67" s="42">
        <f t="shared" si="0"/>
        <v>0</v>
      </c>
      <c r="D67" s="224">
        <f t="shared" ref="D67:O67" si="15">SUM(D68:D69)</f>
        <v>0</v>
      </c>
      <c r="E67" s="46">
        <f t="shared" si="15"/>
        <v>0</v>
      </c>
      <c r="F67" s="113">
        <f t="shared" si="15"/>
        <v>0</v>
      </c>
      <c r="G67" s="224">
        <f t="shared" si="15"/>
        <v>0</v>
      </c>
      <c r="H67" s="102">
        <f t="shared" si="15"/>
        <v>0</v>
      </c>
      <c r="I67" s="113">
        <f t="shared" si="15"/>
        <v>0</v>
      </c>
      <c r="J67" s="102">
        <f t="shared" si="15"/>
        <v>0</v>
      </c>
      <c r="K67" s="46">
        <f t="shared" si="15"/>
        <v>0</v>
      </c>
      <c r="L67" s="122">
        <f t="shared" si="15"/>
        <v>0</v>
      </c>
      <c r="M67" s="42">
        <f t="shared" si="15"/>
        <v>0</v>
      </c>
      <c r="N67" s="46">
        <f t="shared" si="15"/>
        <v>0</v>
      </c>
      <c r="O67" s="113">
        <f t="shared" si="15"/>
        <v>0</v>
      </c>
      <c r="P67" s="119"/>
      <c r="R67" s="202"/>
    </row>
    <row r="68" spans="1:18" ht="24" hidden="1" x14ac:dyDescent="0.25">
      <c r="A68" s="992">
        <v>1210</v>
      </c>
      <c r="B68" s="48" t="s">
        <v>60</v>
      </c>
      <c r="C68" s="49">
        <f t="shared" si="0"/>
        <v>0</v>
      </c>
      <c r="D68" s="225">
        <v>0</v>
      </c>
      <c r="E68" s="51"/>
      <c r="F68" s="116">
        <f>D68+E68</f>
        <v>0</v>
      </c>
      <c r="G68" s="225"/>
      <c r="H68" s="256"/>
      <c r="I68" s="116">
        <f>G68+H68</f>
        <v>0</v>
      </c>
      <c r="J68" s="256"/>
      <c r="K68" s="51"/>
      <c r="L68" s="136">
        <f>J68+K68</f>
        <v>0</v>
      </c>
      <c r="M68" s="316"/>
      <c r="N68" s="51"/>
      <c r="O68" s="116">
        <f>M68+N68</f>
        <v>0</v>
      </c>
      <c r="P68" s="106"/>
      <c r="R68" s="202"/>
    </row>
    <row r="69" spans="1:18" ht="24" hidden="1" x14ac:dyDescent="0.25">
      <c r="A69" s="108">
        <v>1220</v>
      </c>
      <c r="B69" s="53" t="s">
        <v>61</v>
      </c>
      <c r="C69" s="54">
        <f t="shared" si="0"/>
        <v>0</v>
      </c>
      <c r="D69" s="227">
        <f t="shared" ref="D69:O69" si="16">SUM(D70:D74)</f>
        <v>0</v>
      </c>
      <c r="E69" s="109">
        <f t="shared" si="16"/>
        <v>0</v>
      </c>
      <c r="F69" s="110">
        <f t="shared" si="16"/>
        <v>0</v>
      </c>
      <c r="G69" s="227">
        <f t="shared" si="16"/>
        <v>0</v>
      </c>
      <c r="H69" s="117">
        <f t="shared" si="16"/>
        <v>0</v>
      </c>
      <c r="I69" s="110">
        <f t="shared" si="16"/>
        <v>0</v>
      </c>
      <c r="J69" s="117">
        <f t="shared" si="16"/>
        <v>0</v>
      </c>
      <c r="K69" s="109">
        <f t="shared" si="16"/>
        <v>0</v>
      </c>
      <c r="L69" s="132">
        <f t="shared" si="16"/>
        <v>0</v>
      </c>
      <c r="M69" s="54">
        <f t="shared" si="16"/>
        <v>0</v>
      </c>
      <c r="N69" s="109">
        <f t="shared" si="16"/>
        <v>0</v>
      </c>
      <c r="O69" s="110">
        <f t="shared" si="16"/>
        <v>0</v>
      </c>
      <c r="P69" s="107"/>
      <c r="R69" s="202"/>
    </row>
    <row r="70" spans="1:18" ht="48" hidden="1" x14ac:dyDescent="0.25">
      <c r="A70" s="38">
        <v>1221</v>
      </c>
      <c r="B70" s="53" t="s">
        <v>297</v>
      </c>
      <c r="C70" s="54">
        <f t="shared" si="0"/>
        <v>0</v>
      </c>
      <c r="D70" s="226">
        <v>0</v>
      </c>
      <c r="E70" s="56"/>
      <c r="F70" s="110">
        <f>D70+E70</f>
        <v>0</v>
      </c>
      <c r="G70" s="226"/>
      <c r="H70" s="257"/>
      <c r="I70" s="110">
        <f>G70+H70</f>
        <v>0</v>
      </c>
      <c r="J70" s="257"/>
      <c r="K70" s="56"/>
      <c r="L70" s="132">
        <f>J70+K70</f>
        <v>0</v>
      </c>
      <c r="M70" s="317"/>
      <c r="N70" s="56"/>
      <c r="O70" s="110">
        <f>M70+N70</f>
        <v>0</v>
      </c>
      <c r="P70" s="107"/>
      <c r="R70" s="202"/>
    </row>
    <row r="71" spans="1:18" hidden="1" x14ac:dyDescent="0.25">
      <c r="A71" s="38">
        <v>1223</v>
      </c>
      <c r="B71" s="53" t="s">
        <v>62</v>
      </c>
      <c r="C71" s="54">
        <f t="shared" si="0"/>
        <v>0</v>
      </c>
      <c r="D71" s="226">
        <v>0</v>
      </c>
      <c r="E71" s="56"/>
      <c r="F71" s="110">
        <f>D71+E71</f>
        <v>0</v>
      </c>
      <c r="G71" s="226"/>
      <c r="H71" s="257"/>
      <c r="I71" s="110">
        <f>G71+H71</f>
        <v>0</v>
      </c>
      <c r="J71" s="257"/>
      <c r="K71" s="56"/>
      <c r="L71" s="132">
        <f>J71+K71</f>
        <v>0</v>
      </c>
      <c r="M71" s="317"/>
      <c r="N71" s="56"/>
      <c r="O71" s="110">
        <f>M71+N71</f>
        <v>0</v>
      </c>
      <c r="P71" s="107"/>
      <c r="R71" s="202"/>
    </row>
    <row r="72" spans="1:18" hidden="1" x14ac:dyDescent="0.25">
      <c r="A72" s="38">
        <v>1225</v>
      </c>
      <c r="B72" s="53" t="s">
        <v>63</v>
      </c>
      <c r="C72" s="54">
        <f t="shared" si="0"/>
        <v>0</v>
      </c>
      <c r="D72" s="226">
        <v>0</v>
      </c>
      <c r="E72" s="56"/>
      <c r="F72" s="110">
        <f>D72+E72</f>
        <v>0</v>
      </c>
      <c r="G72" s="226"/>
      <c r="H72" s="257"/>
      <c r="I72" s="110">
        <f>G72+H72</f>
        <v>0</v>
      </c>
      <c r="J72" s="257"/>
      <c r="K72" s="56"/>
      <c r="L72" s="132">
        <f>J72+K72</f>
        <v>0</v>
      </c>
      <c r="M72" s="317"/>
      <c r="N72" s="56"/>
      <c r="O72" s="110">
        <f>M72+N72</f>
        <v>0</v>
      </c>
      <c r="P72" s="107"/>
      <c r="R72" s="202"/>
    </row>
    <row r="73" spans="1:18" ht="36" hidden="1" x14ac:dyDescent="0.25">
      <c r="A73" s="38">
        <v>1227</v>
      </c>
      <c r="B73" s="53" t="s">
        <v>64</v>
      </c>
      <c r="C73" s="54">
        <f t="shared" si="0"/>
        <v>0</v>
      </c>
      <c r="D73" s="226">
        <v>0</v>
      </c>
      <c r="E73" s="56"/>
      <c r="F73" s="110">
        <f>D73+E73</f>
        <v>0</v>
      </c>
      <c r="G73" s="226"/>
      <c r="H73" s="257"/>
      <c r="I73" s="110">
        <f>G73+H73</f>
        <v>0</v>
      </c>
      <c r="J73" s="257"/>
      <c r="K73" s="56"/>
      <c r="L73" s="132">
        <f>J73+K73</f>
        <v>0</v>
      </c>
      <c r="M73" s="317"/>
      <c r="N73" s="56"/>
      <c r="O73" s="110">
        <f>M73+N73</f>
        <v>0</v>
      </c>
      <c r="P73" s="107"/>
      <c r="R73" s="202"/>
    </row>
    <row r="74" spans="1:18" ht="48" hidden="1" x14ac:dyDescent="0.25">
      <c r="A74" s="38">
        <v>1228</v>
      </c>
      <c r="B74" s="53" t="s">
        <v>298</v>
      </c>
      <c r="C74" s="54">
        <f t="shared" si="0"/>
        <v>0</v>
      </c>
      <c r="D74" s="226">
        <v>0</v>
      </c>
      <c r="E74" s="56"/>
      <c r="F74" s="110">
        <f>D74+E74</f>
        <v>0</v>
      </c>
      <c r="G74" s="226"/>
      <c r="H74" s="257"/>
      <c r="I74" s="110">
        <f>G74+H74</f>
        <v>0</v>
      </c>
      <c r="J74" s="257"/>
      <c r="K74" s="56"/>
      <c r="L74" s="132">
        <f>J74+K74</f>
        <v>0</v>
      </c>
      <c r="M74" s="317"/>
      <c r="N74" s="56"/>
      <c r="O74" s="110">
        <f>M74+N74</f>
        <v>0</v>
      </c>
      <c r="P74" s="107"/>
      <c r="R74" s="202"/>
    </row>
    <row r="75" spans="1:18" x14ac:dyDescent="0.25">
      <c r="A75" s="97">
        <v>2000</v>
      </c>
      <c r="B75" s="97" t="s">
        <v>65</v>
      </c>
      <c r="C75" s="98">
        <f t="shared" si="0"/>
        <v>120040</v>
      </c>
      <c r="D75" s="223">
        <f t="shared" ref="D75:O75" si="17">SUM(D76,D83,D130,D164,D165,D172)</f>
        <v>120040</v>
      </c>
      <c r="E75" s="437">
        <f t="shared" si="17"/>
        <v>0</v>
      </c>
      <c r="F75" s="438">
        <f t="shared" si="17"/>
        <v>120040</v>
      </c>
      <c r="G75" s="223">
        <f t="shared" si="17"/>
        <v>0</v>
      </c>
      <c r="H75" s="134">
        <f t="shared" si="17"/>
        <v>0</v>
      </c>
      <c r="I75" s="438">
        <f t="shared" si="17"/>
        <v>0</v>
      </c>
      <c r="J75" s="255">
        <f t="shared" si="17"/>
        <v>0</v>
      </c>
      <c r="K75" s="437">
        <f t="shared" si="17"/>
        <v>0</v>
      </c>
      <c r="L75" s="438">
        <f t="shared" si="17"/>
        <v>0</v>
      </c>
      <c r="M75" s="98">
        <f t="shared" si="17"/>
        <v>0</v>
      </c>
      <c r="N75" s="99">
        <f t="shared" si="17"/>
        <v>0</v>
      </c>
      <c r="O75" s="100">
        <f t="shared" si="17"/>
        <v>0</v>
      </c>
      <c r="P75" s="339"/>
      <c r="R75" s="202"/>
    </row>
    <row r="76" spans="1:18" ht="24" hidden="1" x14ac:dyDescent="0.25">
      <c r="A76" s="41">
        <v>2100</v>
      </c>
      <c r="B76" s="101" t="s">
        <v>66</v>
      </c>
      <c r="C76" s="42">
        <f t="shared" si="0"/>
        <v>0</v>
      </c>
      <c r="D76" s="224">
        <f t="shared" ref="D76:O76" si="18">SUM(D77,D80)</f>
        <v>0</v>
      </c>
      <c r="E76" s="46">
        <f t="shared" si="18"/>
        <v>0</v>
      </c>
      <c r="F76" s="113">
        <f t="shared" si="18"/>
        <v>0</v>
      </c>
      <c r="G76" s="224">
        <f t="shared" si="18"/>
        <v>0</v>
      </c>
      <c r="H76" s="102">
        <f t="shared" si="18"/>
        <v>0</v>
      </c>
      <c r="I76" s="113">
        <f t="shared" si="18"/>
        <v>0</v>
      </c>
      <c r="J76" s="102">
        <f t="shared" si="18"/>
        <v>0</v>
      </c>
      <c r="K76" s="46">
        <f t="shared" si="18"/>
        <v>0</v>
      </c>
      <c r="L76" s="122">
        <f t="shared" si="18"/>
        <v>0</v>
      </c>
      <c r="M76" s="42">
        <f t="shared" si="18"/>
        <v>0</v>
      </c>
      <c r="N76" s="46">
        <f t="shared" si="18"/>
        <v>0</v>
      </c>
      <c r="O76" s="113">
        <f t="shared" si="18"/>
        <v>0</v>
      </c>
      <c r="P76" s="119"/>
      <c r="R76" s="202"/>
    </row>
    <row r="77" spans="1:18" ht="24" hidden="1" x14ac:dyDescent="0.25">
      <c r="A77" s="992">
        <v>2110</v>
      </c>
      <c r="B77" s="48" t="s">
        <v>67</v>
      </c>
      <c r="C77" s="49">
        <f t="shared" si="0"/>
        <v>0</v>
      </c>
      <c r="D77" s="229">
        <f t="shared" ref="D77:O77" si="19">SUM(D78:D79)</f>
        <v>0</v>
      </c>
      <c r="E77" s="115">
        <f t="shared" si="19"/>
        <v>0</v>
      </c>
      <c r="F77" s="116">
        <f t="shared" si="19"/>
        <v>0</v>
      </c>
      <c r="G77" s="229">
        <f t="shared" si="19"/>
        <v>0</v>
      </c>
      <c r="H77" s="259">
        <f t="shared" si="19"/>
        <v>0</v>
      </c>
      <c r="I77" s="116">
        <f t="shared" si="19"/>
        <v>0</v>
      </c>
      <c r="J77" s="259">
        <f t="shared" si="19"/>
        <v>0</v>
      </c>
      <c r="K77" s="115">
        <f t="shared" si="19"/>
        <v>0</v>
      </c>
      <c r="L77" s="136">
        <f t="shared" si="19"/>
        <v>0</v>
      </c>
      <c r="M77" s="49">
        <f t="shared" si="19"/>
        <v>0</v>
      </c>
      <c r="N77" s="115">
        <f t="shared" si="19"/>
        <v>0</v>
      </c>
      <c r="O77" s="116">
        <f t="shared" si="19"/>
        <v>0</v>
      </c>
      <c r="P77" s="106"/>
      <c r="R77" s="202"/>
    </row>
    <row r="78" spans="1:18" hidden="1" x14ac:dyDescent="0.25">
      <c r="A78" s="38">
        <v>2111</v>
      </c>
      <c r="B78" s="53" t="s">
        <v>68</v>
      </c>
      <c r="C78" s="54">
        <f t="shared" si="0"/>
        <v>0</v>
      </c>
      <c r="D78" s="226">
        <v>0</v>
      </c>
      <c r="E78" s="56"/>
      <c r="F78" s="110">
        <f>D78+E78</f>
        <v>0</v>
      </c>
      <c r="G78" s="226"/>
      <c r="H78" s="257"/>
      <c r="I78" s="110">
        <f>G78+H78</f>
        <v>0</v>
      </c>
      <c r="J78" s="257"/>
      <c r="K78" s="56"/>
      <c r="L78" s="132">
        <f>J78+K78</f>
        <v>0</v>
      </c>
      <c r="M78" s="317"/>
      <c r="N78" s="56"/>
      <c r="O78" s="110">
        <f>M78+N78</f>
        <v>0</v>
      </c>
      <c r="P78" s="107"/>
      <c r="R78" s="202"/>
    </row>
    <row r="79" spans="1:18" ht="24" hidden="1" x14ac:dyDescent="0.25">
      <c r="A79" s="38">
        <v>2112</v>
      </c>
      <c r="B79" s="53" t="s">
        <v>69</v>
      </c>
      <c r="C79" s="54">
        <f t="shared" si="0"/>
        <v>0</v>
      </c>
      <c r="D79" s="226">
        <v>0</v>
      </c>
      <c r="E79" s="56"/>
      <c r="F79" s="110">
        <f>D79+E79</f>
        <v>0</v>
      </c>
      <c r="G79" s="226"/>
      <c r="H79" s="257"/>
      <c r="I79" s="110">
        <f>G79+H79</f>
        <v>0</v>
      </c>
      <c r="J79" s="257"/>
      <c r="K79" s="56"/>
      <c r="L79" s="132">
        <f>J79+K79</f>
        <v>0</v>
      </c>
      <c r="M79" s="317"/>
      <c r="N79" s="56"/>
      <c r="O79" s="110">
        <f>M79+N79</f>
        <v>0</v>
      </c>
      <c r="P79" s="107"/>
      <c r="R79" s="202"/>
    </row>
    <row r="80" spans="1:18" ht="24" hidden="1" x14ac:dyDescent="0.25">
      <c r="A80" s="108">
        <v>2120</v>
      </c>
      <c r="B80" s="53" t="s">
        <v>70</v>
      </c>
      <c r="C80" s="54">
        <f t="shared" si="0"/>
        <v>0</v>
      </c>
      <c r="D80" s="227">
        <f t="shared" ref="D80:O80" si="20">SUM(D81:D82)</f>
        <v>0</v>
      </c>
      <c r="E80" s="109">
        <f t="shared" si="20"/>
        <v>0</v>
      </c>
      <c r="F80" s="110">
        <f t="shared" si="20"/>
        <v>0</v>
      </c>
      <c r="G80" s="227">
        <f t="shared" si="20"/>
        <v>0</v>
      </c>
      <c r="H80" s="117">
        <f t="shared" si="20"/>
        <v>0</v>
      </c>
      <c r="I80" s="110">
        <f t="shared" si="20"/>
        <v>0</v>
      </c>
      <c r="J80" s="117">
        <f t="shared" si="20"/>
        <v>0</v>
      </c>
      <c r="K80" s="109">
        <f t="shared" si="20"/>
        <v>0</v>
      </c>
      <c r="L80" s="132">
        <f t="shared" si="20"/>
        <v>0</v>
      </c>
      <c r="M80" s="54">
        <f t="shared" si="20"/>
        <v>0</v>
      </c>
      <c r="N80" s="109">
        <f t="shared" si="20"/>
        <v>0</v>
      </c>
      <c r="O80" s="110">
        <f t="shared" si="20"/>
        <v>0</v>
      </c>
      <c r="P80" s="107"/>
      <c r="R80" s="202"/>
    </row>
    <row r="81" spans="1:18" hidden="1" x14ac:dyDescent="0.25">
      <c r="A81" s="38">
        <v>2121</v>
      </c>
      <c r="B81" s="53" t="s">
        <v>68</v>
      </c>
      <c r="C81" s="54">
        <f t="shared" si="0"/>
        <v>0</v>
      </c>
      <c r="D81" s="226">
        <v>0</v>
      </c>
      <c r="E81" s="56"/>
      <c r="F81" s="110">
        <f>D81+E81</f>
        <v>0</v>
      </c>
      <c r="G81" s="226"/>
      <c r="H81" s="257"/>
      <c r="I81" s="110">
        <f>G81+H81</f>
        <v>0</v>
      </c>
      <c r="J81" s="257"/>
      <c r="K81" s="56"/>
      <c r="L81" s="132">
        <f>J81+K81</f>
        <v>0</v>
      </c>
      <c r="M81" s="317"/>
      <c r="N81" s="56"/>
      <c r="O81" s="110">
        <f>M81+N81</f>
        <v>0</v>
      </c>
      <c r="P81" s="107"/>
      <c r="R81" s="202"/>
    </row>
    <row r="82" spans="1:18" ht="24" hidden="1" x14ac:dyDescent="0.25">
      <c r="A82" s="38">
        <v>2122</v>
      </c>
      <c r="B82" s="53" t="s">
        <v>69</v>
      </c>
      <c r="C82" s="54">
        <f t="shared" si="0"/>
        <v>0</v>
      </c>
      <c r="D82" s="226">
        <v>0</v>
      </c>
      <c r="E82" s="56"/>
      <c r="F82" s="110">
        <f>D82+E82</f>
        <v>0</v>
      </c>
      <c r="G82" s="226"/>
      <c r="H82" s="257"/>
      <c r="I82" s="110">
        <f>G82+H82</f>
        <v>0</v>
      </c>
      <c r="J82" s="257"/>
      <c r="K82" s="56"/>
      <c r="L82" s="132">
        <f>J82+K82</f>
        <v>0</v>
      </c>
      <c r="M82" s="317"/>
      <c r="N82" s="56"/>
      <c r="O82" s="110">
        <f>M82+N82</f>
        <v>0</v>
      </c>
      <c r="P82" s="107"/>
      <c r="R82" s="202"/>
    </row>
    <row r="83" spans="1:18" x14ac:dyDescent="0.25">
      <c r="A83" s="41">
        <v>2200</v>
      </c>
      <c r="B83" s="101" t="s">
        <v>71</v>
      </c>
      <c r="C83" s="42">
        <f t="shared" si="0"/>
        <v>120040</v>
      </c>
      <c r="D83" s="224">
        <f t="shared" ref="D83:O83" si="21">SUM(D84,D89,D95,D103,D112,D116,D122,D128)</f>
        <v>120040</v>
      </c>
      <c r="E83" s="439">
        <f t="shared" si="21"/>
        <v>0</v>
      </c>
      <c r="F83" s="406">
        <f t="shared" si="21"/>
        <v>120040</v>
      </c>
      <c r="G83" s="224">
        <f t="shared" si="21"/>
        <v>0</v>
      </c>
      <c r="H83" s="122">
        <f t="shared" si="21"/>
        <v>0</v>
      </c>
      <c r="I83" s="406">
        <f t="shared" si="21"/>
        <v>0</v>
      </c>
      <c r="J83" s="102">
        <f t="shared" si="21"/>
        <v>0</v>
      </c>
      <c r="K83" s="439">
        <f t="shared" si="21"/>
        <v>0</v>
      </c>
      <c r="L83" s="406">
        <f t="shared" si="21"/>
        <v>0</v>
      </c>
      <c r="M83" s="162">
        <f t="shared" si="21"/>
        <v>0</v>
      </c>
      <c r="N83" s="163">
        <f t="shared" si="21"/>
        <v>0</v>
      </c>
      <c r="O83" s="164">
        <f t="shared" si="21"/>
        <v>0</v>
      </c>
      <c r="P83" s="341"/>
      <c r="R83" s="202"/>
    </row>
    <row r="84" spans="1:18" ht="24" hidden="1" x14ac:dyDescent="0.25">
      <c r="A84" s="103">
        <v>2210</v>
      </c>
      <c r="B84" s="74" t="s">
        <v>72</v>
      </c>
      <c r="C84" s="80">
        <f t="shared" si="0"/>
        <v>0</v>
      </c>
      <c r="D84" s="128">
        <f t="shared" ref="D84:O84" si="22">SUM(D85:D88)</f>
        <v>0</v>
      </c>
      <c r="E84" s="104">
        <f t="shared" si="22"/>
        <v>0</v>
      </c>
      <c r="F84" s="105">
        <f t="shared" si="22"/>
        <v>0</v>
      </c>
      <c r="G84" s="128">
        <f t="shared" si="22"/>
        <v>0</v>
      </c>
      <c r="H84" s="203">
        <f t="shared" si="22"/>
        <v>0</v>
      </c>
      <c r="I84" s="105">
        <f t="shared" si="22"/>
        <v>0</v>
      </c>
      <c r="J84" s="203">
        <f t="shared" si="22"/>
        <v>0</v>
      </c>
      <c r="K84" s="104">
        <f t="shared" si="22"/>
        <v>0</v>
      </c>
      <c r="L84" s="133">
        <f t="shared" si="22"/>
        <v>0</v>
      </c>
      <c r="M84" s="80">
        <f t="shared" si="22"/>
        <v>0</v>
      </c>
      <c r="N84" s="104">
        <f t="shared" si="22"/>
        <v>0</v>
      </c>
      <c r="O84" s="105">
        <f t="shared" si="22"/>
        <v>0</v>
      </c>
      <c r="P84" s="112"/>
      <c r="R84" s="202"/>
    </row>
    <row r="85" spans="1:18" ht="24" hidden="1" x14ac:dyDescent="0.25">
      <c r="A85" s="33">
        <v>2211</v>
      </c>
      <c r="B85" s="48" t="s">
        <v>73</v>
      </c>
      <c r="C85" s="49">
        <f t="shared" ref="C85:C148" si="23">F85+I85+L85+O85</f>
        <v>0</v>
      </c>
      <c r="D85" s="225">
        <v>0</v>
      </c>
      <c r="E85" s="51"/>
      <c r="F85" s="116">
        <f>D85+E85</f>
        <v>0</v>
      </c>
      <c r="G85" s="225"/>
      <c r="H85" s="256"/>
      <c r="I85" s="116">
        <f>G85+H85</f>
        <v>0</v>
      </c>
      <c r="J85" s="256"/>
      <c r="K85" s="51"/>
      <c r="L85" s="136">
        <f>J85+K85</f>
        <v>0</v>
      </c>
      <c r="M85" s="316"/>
      <c r="N85" s="51"/>
      <c r="O85" s="116">
        <f>M85+N85</f>
        <v>0</v>
      </c>
      <c r="P85" s="106"/>
      <c r="R85" s="202"/>
    </row>
    <row r="86" spans="1:18" ht="36" hidden="1" x14ac:dyDescent="0.25">
      <c r="A86" s="38">
        <v>2212</v>
      </c>
      <c r="B86" s="53" t="s">
        <v>74</v>
      </c>
      <c r="C86" s="54">
        <f t="shared" si="23"/>
        <v>0</v>
      </c>
      <c r="D86" s="226">
        <v>0</v>
      </c>
      <c r="E86" s="56"/>
      <c r="F86" s="110">
        <f>D86+E86</f>
        <v>0</v>
      </c>
      <c r="G86" s="226"/>
      <c r="H86" s="257"/>
      <c r="I86" s="110">
        <f>G86+H86</f>
        <v>0</v>
      </c>
      <c r="J86" s="257"/>
      <c r="K86" s="56"/>
      <c r="L86" s="132">
        <f>J86+K86</f>
        <v>0</v>
      </c>
      <c r="M86" s="317"/>
      <c r="N86" s="56"/>
      <c r="O86" s="110">
        <f>M86+N86</f>
        <v>0</v>
      </c>
      <c r="P86" s="107"/>
      <c r="R86" s="202"/>
    </row>
    <row r="87" spans="1:18" ht="24" hidden="1" x14ac:dyDescent="0.25">
      <c r="A87" s="38">
        <v>2214</v>
      </c>
      <c r="B87" s="53" t="s">
        <v>75</v>
      </c>
      <c r="C87" s="54">
        <f t="shared" si="23"/>
        <v>0</v>
      </c>
      <c r="D87" s="226">
        <v>0</v>
      </c>
      <c r="E87" s="56"/>
      <c r="F87" s="110">
        <f>D87+E87</f>
        <v>0</v>
      </c>
      <c r="G87" s="226"/>
      <c r="H87" s="257"/>
      <c r="I87" s="110">
        <f>G87+H87</f>
        <v>0</v>
      </c>
      <c r="J87" s="257"/>
      <c r="K87" s="56"/>
      <c r="L87" s="132">
        <f>J87+K87</f>
        <v>0</v>
      </c>
      <c r="M87" s="317"/>
      <c r="N87" s="56"/>
      <c r="O87" s="110">
        <f>M87+N87</f>
        <v>0</v>
      </c>
      <c r="P87" s="107"/>
      <c r="R87" s="202"/>
    </row>
    <row r="88" spans="1:18" hidden="1" x14ac:dyDescent="0.25">
      <c r="A88" s="38">
        <v>2219</v>
      </c>
      <c r="B88" s="53" t="s">
        <v>76</v>
      </c>
      <c r="C88" s="54">
        <f t="shared" si="23"/>
        <v>0</v>
      </c>
      <c r="D88" s="226">
        <v>0</v>
      </c>
      <c r="E88" s="56"/>
      <c r="F88" s="110">
        <f>D88+E88</f>
        <v>0</v>
      </c>
      <c r="G88" s="226"/>
      <c r="H88" s="257"/>
      <c r="I88" s="110">
        <f>G88+H88</f>
        <v>0</v>
      </c>
      <c r="J88" s="257"/>
      <c r="K88" s="56"/>
      <c r="L88" s="132">
        <f>J88+K88</f>
        <v>0</v>
      </c>
      <c r="M88" s="317"/>
      <c r="N88" s="56"/>
      <c r="O88" s="110">
        <f>M88+N88</f>
        <v>0</v>
      </c>
      <c r="P88" s="107"/>
      <c r="R88" s="202"/>
    </row>
    <row r="89" spans="1:18" ht="24" hidden="1" x14ac:dyDescent="0.25">
      <c r="A89" s="108">
        <v>2220</v>
      </c>
      <c r="B89" s="53" t="s">
        <v>77</v>
      </c>
      <c r="C89" s="54">
        <f t="shared" si="23"/>
        <v>0</v>
      </c>
      <c r="D89" s="227">
        <f t="shared" ref="D89:O89" si="24">SUM(D90:D94)</f>
        <v>0</v>
      </c>
      <c r="E89" s="109">
        <f t="shared" si="24"/>
        <v>0</v>
      </c>
      <c r="F89" s="110">
        <f t="shared" si="24"/>
        <v>0</v>
      </c>
      <c r="G89" s="227">
        <f t="shared" si="24"/>
        <v>0</v>
      </c>
      <c r="H89" s="117">
        <f t="shared" si="24"/>
        <v>0</v>
      </c>
      <c r="I89" s="110">
        <f t="shared" si="24"/>
        <v>0</v>
      </c>
      <c r="J89" s="117">
        <f t="shared" si="24"/>
        <v>0</v>
      </c>
      <c r="K89" s="109">
        <f t="shared" si="24"/>
        <v>0</v>
      </c>
      <c r="L89" s="132">
        <f t="shared" si="24"/>
        <v>0</v>
      </c>
      <c r="M89" s="54">
        <f t="shared" si="24"/>
        <v>0</v>
      </c>
      <c r="N89" s="109">
        <f t="shared" si="24"/>
        <v>0</v>
      </c>
      <c r="O89" s="110">
        <f t="shared" si="24"/>
        <v>0</v>
      </c>
      <c r="P89" s="107"/>
      <c r="R89" s="202"/>
    </row>
    <row r="90" spans="1:18" ht="24" hidden="1" x14ac:dyDescent="0.25">
      <c r="A90" s="38">
        <v>2221</v>
      </c>
      <c r="B90" s="53" t="s">
        <v>289</v>
      </c>
      <c r="C90" s="54">
        <f t="shared" si="23"/>
        <v>0</v>
      </c>
      <c r="D90" s="226">
        <v>0</v>
      </c>
      <c r="E90" s="56"/>
      <c r="F90" s="110">
        <f>D90+E90</f>
        <v>0</v>
      </c>
      <c r="G90" s="226"/>
      <c r="H90" s="257"/>
      <c r="I90" s="110">
        <f>G90+H90</f>
        <v>0</v>
      </c>
      <c r="J90" s="257"/>
      <c r="K90" s="56"/>
      <c r="L90" s="132">
        <f>J90+K90</f>
        <v>0</v>
      </c>
      <c r="M90" s="317"/>
      <c r="N90" s="56"/>
      <c r="O90" s="110">
        <f>M90+N90</f>
        <v>0</v>
      </c>
      <c r="P90" s="107"/>
      <c r="R90" s="202"/>
    </row>
    <row r="91" spans="1:18" hidden="1" x14ac:dyDescent="0.25">
      <c r="A91" s="38">
        <v>2222</v>
      </c>
      <c r="B91" s="53" t="s">
        <v>78</v>
      </c>
      <c r="C91" s="54">
        <f t="shared" si="23"/>
        <v>0</v>
      </c>
      <c r="D91" s="226">
        <v>0</v>
      </c>
      <c r="E91" s="56"/>
      <c r="F91" s="110">
        <f>D91+E91</f>
        <v>0</v>
      </c>
      <c r="G91" s="226"/>
      <c r="H91" s="257"/>
      <c r="I91" s="110">
        <f>G91+H91</f>
        <v>0</v>
      </c>
      <c r="J91" s="257"/>
      <c r="K91" s="56"/>
      <c r="L91" s="132">
        <f>J91+K91</f>
        <v>0</v>
      </c>
      <c r="M91" s="317"/>
      <c r="N91" s="56"/>
      <c r="O91" s="110">
        <f>M91+N91</f>
        <v>0</v>
      </c>
      <c r="P91" s="107"/>
      <c r="R91" s="202"/>
    </row>
    <row r="92" spans="1:18" hidden="1" x14ac:dyDescent="0.25">
      <c r="A92" s="38">
        <v>2223</v>
      </c>
      <c r="B92" s="53" t="s">
        <v>79</v>
      </c>
      <c r="C92" s="54">
        <f t="shared" si="23"/>
        <v>0</v>
      </c>
      <c r="D92" s="226">
        <v>0</v>
      </c>
      <c r="E92" s="56"/>
      <c r="F92" s="110">
        <f>D92+E92</f>
        <v>0</v>
      </c>
      <c r="G92" s="226"/>
      <c r="H92" s="257"/>
      <c r="I92" s="110">
        <f>G92+H92</f>
        <v>0</v>
      </c>
      <c r="J92" s="257"/>
      <c r="K92" s="56"/>
      <c r="L92" s="132">
        <f>J92+K92</f>
        <v>0</v>
      </c>
      <c r="M92" s="317"/>
      <c r="N92" s="56"/>
      <c r="O92" s="110">
        <f>M92+N92</f>
        <v>0</v>
      </c>
      <c r="P92" s="107"/>
      <c r="R92" s="202"/>
    </row>
    <row r="93" spans="1:18" ht="48" hidden="1" x14ac:dyDescent="0.25">
      <c r="A93" s="38">
        <v>2224</v>
      </c>
      <c r="B93" s="53" t="s">
        <v>299</v>
      </c>
      <c r="C93" s="54">
        <f t="shared" si="23"/>
        <v>0</v>
      </c>
      <c r="D93" s="226">
        <v>0</v>
      </c>
      <c r="E93" s="56"/>
      <c r="F93" s="110">
        <f>D93+E93</f>
        <v>0</v>
      </c>
      <c r="G93" s="226"/>
      <c r="H93" s="257"/>
      <c r="I93" s="110">
        <f>G93+H93</f>
        <v>0</v>
      </c>
      <c r="J93" s="257"/>
      <c r="K93" s="56"/>
      <c r="L93" s="132">
        <f>J93+K93</f>
        <v>0</v>
      </c>
      <c r="M93" s="317"/>
      <c r="N93" s="56"/>
      <c r="O93" s="110">
        <f>M93+N93</f>
        <v>0</v>
      </c>
      <c r="P93" s="107"/>
      <c r="R93" s="202"/>
    </row>
    <row r="94" spans="1:18" ht="24" hidden="1" x14ac:dyDescent="0.25">
      <c r="A94" s="38">
        <v>2229</v>
      </c>
      <c r="B94" s="53" t="s">
        <v>80</v>
      </c>
      <c r="C94" s="54">
        <f t="shared" si="23"/>
        <v>0</v>
      </c>
      <c r="D94" s="226">
        <v>0</v>
      </c>
      <c r="E94" s="56"/>
      <c r="F94" s="110">
        <f>D94+E94</f>
        <v>0</v>
      </c>
      <c r="G94" s="226"/>
      <c r="H94" s="257"/>
      <c r="I94" s="110">
        <f>G94+H94</f>
        <v>0</v>
      </c>
      <c r="J94" s="257"/>
      <c r="K94" s="56"/>
      <c r="L94" s="132">
        <f>J94+K94</f>
        <v>0</v>
      </c>
      <c r="M94" s="317"/>
      <c r="N94" s="56"/>
      <c r="O94" s="110">
        <f>M94+N94</f>
        <v>0</v>
      </c>
      <c r="P94" s="107"/>
      <c r="R94" s="202"/>
    </row>
    <row r="95" spans="1:18" ht="36" x14ac:dyDescent="0.25">
      <c r="A95" s="108">
        <v>2230</v>
      </c>
      <c r="B95" s="53" t="s">
        <v>81</v>
      </c>
      <c r="C95" s="54">
        <f t="shared" si="23"/>
        <v>12040</v>
      </c>
      <c r="D95" s="227">
        <f t="shared" ref="D95:O95" si="25">SUM(D96:D102)</f>
        <v>12040</v>
      </c>
      <c r="E95" s="445">
        <f t="shared" si="25"/>
        <v>0</v>
      </c>
      <c r="F95" s="401">
        <f t="shared" si="25"/>
        <v>12040</v>
      </c>
      <c r="G95" s="227">
        <f t="shared" si="25"/>
        <v>0</v>
      </c>
      <c r="H95" s="132">
        <f t="shared" si="25"/>
        <v>0</v>
      </c>
      <c r="I95" s="401">
        <f t="shared" si="25"/>
        <v>0</v>
      </c>
      <c r="J95" s="117">
        <f t="shared" si="25"/>
        <v>0</v>
      </c>
      <c r="K95" s="445">
        <f t="shared" si="25"/>
        <v>0</v>
      </c>
      <c r="L95" s="401">
        <f t="shared" si="25"/>
        <v>0</v>
      </c>
      <c r="M95" s="54">
        <f t="shared" si="25"/>
        <v>0</v>
      </c>
      <c r="N95" s="109">
        <f t="shared" si="25"/>
        <v>0</v>
      </c>
      <c r="O95" s="110">
        <f t="shared" si="25"/>
        <v>0</v>
      </c>
      <c r="P95" s="107"/>
      <c r="R95" s="202"/>
    </row>
    <row r="96" spans="1:18" ht="24" hidden="1" x14ac:dyDescent="0.25">
      <c r="A96" s="38">
        <v>2231</v>
      </c>
      <c r="B96" s="53" t="s">
        <v>82</v>
      </c>
      <c r="C96" s="54">
        <f t="shared" si="23"/>
        <v>0</v>
      </c>
      <c r="D96" s="226">
        <v>0</v>
      </c>
      <c r="E96" s="56"/>
      <c r="F96" s="110">
        <f t="shared" ref="F96:F102" si="26">D96+E96</f>
        <v>0</v>
      </c>
      <c r="G96" s="226"/>
      <c r="H96" s="257"/>
      <c r="I96" s="110">
        <f t="shared" ref="I96:I102" si="27">G96+H96</f>
        <v>0</v>
      </c>
      <c r="J96" s="257"/>
      <c r="K96" s="56"/>
      <c r="L96" s="132">
        <f t="shared" ref="L96:L102" si="28">J96+K96</f>
        <v>0</v>
      </c>
      <c r="M96" s="317"/>
      <c r="N96" s="56"/>
      <c r="O96" s="110">
        <f t="shared" ref="O96:O102" si="29">M96+N96</f>
        <v>0</v>
      </c>
      <c r="P96" s="107"/>
      <c r="R96" s="202"/>
    </row>
    <row r="97" spans="1:18" ht="24.75" hidden="1" customHeight="1" x14ac:dyDescent="0.25">
      <c r="A97" s="38">
        <v>2232</v>
      </c>
      <c r="B97" s="53" t="s">
        <v>83</v>
      </c>
      <c r="C97" s="54">
        <f t="shared" si="23"/>
        <v>0</v>
      </c>
      <c r="D97" s="226">
        <v>0</v>
      </c>
      <c r="E97" s="56"/>
      <c r="F97" s="110">
        <f t="shared" si="26"/>
        <v>0</v>
      </c>
      <c r="G97" s="226"/>
      <c r="H97" s="257"/>
      <c r="I97" s="110">
        <f t="shared" si="27"/>
        <v>0</v>
      </c>
      <c r="J97" s="257"/>
      <c r="K97" s="56"/>
      <c r="L97" s="132">
        <f t="shared" si="28"/>
        <v>0</v>
      </c>
      <c r="M97" s="317"/>
      <c r="N97" s="56"/>
      <c r="O97" s="110">
        <f t="shared" si="29"/>
        <v>0</v>
      </c>
      <c r="P97" s="107"/>
      <c r="R97" s="202"/>
    </row>
    <row r="98" spans="1:18" ht="24" hidden="1" x14ac:dyDescent="0.25">
      <c r="A98" s="33">
        <v>2233</v>
      </c>
      <c r="B98" s="48" t="s">
        <v>84</v>
      </c>
      <c r="C98" s="49">
        <f t="shared" si="23"/>
        <v>0</v>
      </c>
      <c r="D98" s="225">
        <v>0</v>
      </c>
      <c r="E98" s="51"/>
      <c r="F98" s="116">
        <f t="shared" si="26"/>
        <v>0</v>
      </c>
      <c r="G98" s="225"/>
      <c r="H98" s="256"/>
      <c r="I98" s="116">
        <f t="shared" si="27"/>
        <v>0</v>
      </c>
      <c r="J98" s="256"/>
      <c r="K98" s="51"/>
      <c r="L98" s="136">
        <f t="shared" si="28"/>
        <v>0</v>
      </c>
      <c r="M98" s="316"/>
      <c r="N98" s="51"/>
      <c r="O98" s="116">
        <f t="shared" si="29"/>
        <v>0</v>
      </c>
      <c r="P98" s="106"/>
      <c r="R98" s="202"/>
    </row>
    <row r="99" spans="1:18" ht="36" hidden="1" x14ac:dyDescent="0.25">
      <c r="A99" s="38">
        <v>2234</v>
      </c>
      <c r="B99" s="53" t="s">
        <v>85</v>
      </c>
      <c r="C99" s="54">
        <f t="shared" si="23"/>
        <v>0</v>
      </c>
      <c r="D99" s="226">
        <v>0</v>
      </c>
      <c r="E99" s="56"/>
      <c r="F99" s="110">
        <f t="shared" si="26"/>
        <v>0</v>
      </c>
      <c r="G99" s="226"/>
      <c r="H99" s="257"/>
      <c r="I99" s="110">
        <f t="shared" si="27"/>
        <v>0</v>
      </c>
      <c r="J99" s="257"/>
      <c r="K99" s="56"/>
      <c r="L99" s="132">
        <f t="shared" si="28"/>
        <v>0</v>
      </c>
      <c r="M99" s="317"/>
      <c r="N99" s="56"/>
      <c r="O99" s="110">
        <f t="shared" si="29"/>
        <v>0</v>
      </c>
      <c r="P99" s="107"/>
      <c r="R99" s="202"/>
    </row>
    <row r="100" spans="1:18" ht="24" hidden="1" x14ac:dyDescent="0.25">
      <c r="A100" s="38">
        <v>2235</v>
      </c>
      <c r="B100" s="53" t="s">
        <v>86</v>
      </c>
      <c r="C100" s="54">
        <f t="shared" si="23"/>
        <v>0</v>
      </c>
      <c r="D100" s="226">
        <v>0</v>
      </c>
      <c r="E100" s="56"/>
      <c r="F100" s="110">
        <f t="shared" si="26"/>
        <v>0</v>
      </c>
      <c r="G100" s="226"/>
      <c r="H100" s="257"/>
      <c r="I100" s="110">
        <f t="shared" si="27"/>
        <v>0</v>
      </c>
      <c r="J100" s="257"/>
      <c r="K100" s="56"/>
      <c r="L100" s="132">
        <f t="shared" si="28"/>
        <v>0</v>
      </c>
      <c r="M100" s="317"/>
      <c r="N100" s="56"/>
      <c r="O100" s="110">
        <f t="shared" si="29"/>
        <v>0</v>
      </c>
      <c r="P100" s="107"/>
      <c r="R100" s="202"/>
    </row>
    <row r="101" spans="1:18" hidden="1" x14ac:dyDescent="0.25">
      <c r="A101" s="38">
        <v>2236</v>
      </c>
      <c r="B101" s="53" t="s">
        <v>87</v>
      </c>
      <c r="C101" s="54">
        <f t="shared" si="23"/>
        <v>0</v>
      </c>
      <c r="D101" s="226">
        <v>0</v>
      </c>
      <c r="E101" s="56"/>
      <c r="F101" s="110">
        <f t="shared" si="26"/>
        <v>0</v>
      </c>
      <c r="G101" s="226"/>
      <c r="H101" s="257"/>
      <c r="I101" s="110">
        <f t="shared" si="27"/>
        <v>0</v>
      </c>
      <c r="J101" s="257"/>
      <c r="K101" s="56"/>
      <c r="L101" s="132">
        <f t="shared" si="28"/>
        <v>0</v>
      </c>
      <c r="M101" s="317"/>
      <c r="N101" s="56"/>
      <c r="O101" s="110">
        <f t="shared" si="29"/>
        <v>0</v>
      </c>
      <c r="P101" s="107"/>
      <c r="R101" s="202"/>
    </row>
    <row r="102" spans="1:18" ht="24" x14ac:dyDescent="0.25">
      <c r="A102" s="38">
        <v>2239</v>
      </c>
      <c r="B102" s="53" t="s">
        <v>88</v>
      </c>
      <c r="C102" s="54">
        <f t="shared" si="23"/>
        <v>12040</v>
      </c>
      <c r="D102" s="226">
        <v>12040</v>
      </c>
      <c r="E102" s="444"/>
      <c r="F102" s="401">
        <f t="shared" si="26"/>
        <v>12040</v>
      </c>
      <c r="G102" s="226"/>
      <c r="H102" s="580"/>
      <c r="I102" s="401">
        <f t="shared" si="27"/>
        <v>0</v>
      </c>
      <c r="J102" s="257"/>
      <c r="K102" s="444"/>
      <c r="L102" s="401">
        <f t="shared" si="28"/>
        <v>0</v>
      </c>
      <c r="M102" s="317"/>
      <c r="N102" s="56"/>
      <c r="O102" s="110">
        <f t="shared" si="29"/>
        <v>0</v>
      </c>
      <c r="P102" s="107"/>
      <c r="R102" s="202"/>
    </row>
    <row r="103" spans="1:18" ht="36" x14ac:dyDescent="0.25">
      <c r="A103" s="108">
        <v>2240</v>
      </c>
      <c r="B103" s="53" t="s">
        <v>89</v>
      </c>
      <c r="C103" s="54">
        <f t="shared" si="23"/>
        <v>108000</v>
      </c>
      <c r="D103" s="227">
        <f t="shared" ref="D103:O103" si="30">SUM(D104:D111)</f>
        <v>108000</v>
      </c>
      <c r="E103" s="445">
        <f t="shared" si="30"/>
        <v>0</v>
      </c>
      <c r="F103" s="401">
        <f t="shared" si="30"/>
        <v>108000</v>
      </c>
      <c r="G103" s="227">
        <f t="shared" si="30"/>
        <v>0</v>
      </c>
      <c r="H103" s="132">
        <f t="shared" si="30"/>
        <v>0</v>
      </c>
      <c r="I103" s="401">
        <f t="shared" si="30"/>
        <v>0</v>
      </c>
      <c r="J103" s="117">
        <f t="shared" si="30"/>
        <v>0</v>
      </c>
      <c r="K103" s="445">
        <f t="shared" si="30"/>
        <v>0</v>
      </c>
      <c r="L103" s="401">
        <f t="shared" si="30"/>
        <v>0</v>
      </c>
      <c r="M103" s="54">
        <f t="shared" si="30"/>
        <v>0</v>
      </c>
      <c r="N103" s="109">
        <f t="shared" si="30"/>
        <v>0</v>
      </c>
      <c r="O103" s="110">
        <f t="shared" si="30"/>
        <v>0</v>
      </c>
      <c r="P103" s="107"/>
      <c r="R103" s="202"/>
    </row>
    <row r="104" spans="1:18" x14ac:dyDescent="0.25">
      <c r="A104" s="38">
        <v>2241</v>
      </c>
      <c r="B104" s="53" t="s">
        <v>90</v>
      </c>
      <c r="C104" s="54">
        <f t="shared" si="23"/>
        <v>108000</v>
      </c>
      <c r="D104" s="226">
        <v>108000</v>
      </c>
      <c r="E104" s="444"/>
      <c r="F104" s="401">
        <f t="shared" ref="F104:F111" si="31">D104+E104</f>
        <v>108000</v>
      </c>
      <c r="G104" s="226"/>
      <c r="H104" s="580"/>
      <c r="I104" s="401">
        <f t="shared" ref="I104:I111" si="32">G104+H104</f>
        <v>0</v>
      </c>
      <c r="J104" s="257"/>
      <c r="K104" s="444"/>
      <c r="L104" s="401">
        <f t="shared" ref="L104:L111" si="33">J104+K104</f>
        <v>0</v>
      </c>
      <c r="M104" s="317"/>
      <c r="N104" s="56"/>
      <c r="O104" s="110">
        <f t="shared" ref="O104:O111" si="34">M104+N104</f>
        <v>0</v>
      </c>
      <c r="P104" s="107"/>
      <c r="R104" s="202"/>
    </row>
    <row r="105" spans="1:18" ht="24" hidden="1" x14ac:dyDescent="0.25">
      <c r="A105" s="38">
        <v>2242</v>
      </c>
      <c r="B105" s="53" t="s">
        <v>91</v>
      </c>
      <c r="C105" s="54">
        <f t="shared" si="23"/>
        <v>0</v>
      </c>
      <c r="D105" s="226">
        <v>0</v>
      </c>
      <c r="E105" s="56"/>
      <c r="F105" s="110">
        <f t="shared" si="31"/>
        <v>0</v>
      </c>
      <c r="G105" s="226"/>
      <c r="H105" s="257"/>
      <c r="I105" s="110">
        <f t="shared" si="32"/>
        <v>0</v>
      </c>
      <c r="J105" s="257"/>
      <c r="K105" s="56"/>
      <c r="L105" s="132">
        <f t="shared" si="33"/>
        <v>0</v>
      </c>
      <c r="M105" s="317"/>
      <c r="N105" s="56"/>
      <c r="O105" s="110">
        <f t="shared" si="34"/>
        <v>0</v>
      </c>
      <c r="P105" s="107"/>
      <c r="R105" s="202"/>
    </row>
    <row r="106" spans="1:18" ht="24" hidden="1" x14ac:dyDescent="0.25">
      <c r="A106" s="38">
        <v>2243</v>
      </c>
      <c r="B106" s="53" t="s">
        <v>92</v>
      </c>
      <c r="C106" s="54">
        <f t="shared" si="23"/>
        <v>0</v>
      </c>
      <c r="D106" s="226">
        <v>0</v>
      </c>
      <c r="E106" s="56"/>
      <c r="F106" s="110">
        <f t="shared" si="31"/>
        <v>0</v>
      </c>
      <c r="G106" s="226"/>
      <c r="H106" s="257"/>
      <c r="I106" s="110">
        <f t="shared" si="32"/>
        <v>0</v>
      </c>
      <c r="J106" s="257"/>
      <c r="K106" s="56"/>
      <c r="L106" s="132">
        <f t="shared" si="33"/>
        <v>0</v>
      </c>
      <c r="M106" s="317"/>
      <c r="N106" s="56"/>
      <c r="O106" s="110">
        <f t="shared" si="34"/>
        <v>0</v>
      </c>
      <c r="P106" s="107"/>
      <c r="R106" s="202"/>
    </row>
    <row r="107" spans="1:18" hidden="1" x14ac:dyDescent="0.25">
      <c r="A107" s="38">
        <v>2244</v>
      </c>
      <c r="B107" s="53" t="s">
        <v>93</v>
      </c>
      <c r="C107" s="54">
        <f t="shared" si="23"/>
        <v>0</v>
      </c>
      <c r="D107" s="226">
        <v>0</v>
      </c>
      <c r="E107" s="56"/>
      <c r="F107" s="110">
        <f t="shared" si="31"/>
        <v>0</v>
      </c>
      <c r="G107" s="226"/>
      <c r="H107" s="257"/>
      <c r="I107" s="110">
        <f t="shared" si="32"/>
        <v>0</v>
      </c>
      <c r="J107" s="257"/>
      <c r="K107" s="56"/>
      <c r="L107" s="132">
        <f t="shared" si="33"/>
        <v>0</v>
      </c>
      <c r="M107" s="317"/>
      <c r="N107" s="56"/>
      <c r="O107" s="110">
        <f t="shared" si="34"/>
        <v>0</v>
      </c>
      <c r="P107" s="107"/>
      <c r="R107" s="202"/>
    </row>
    <row r="108" spans="1:18" ht="24" hidden="1" x14ac:dyDescent="0.25">
      <c r="A108" s="38">
        <v>2246</v>
      </c>
      <c r="B108" s="53" t="s">
        <v>94</v>
      </c>
      <c r="C108" s="54">
        <f t="shared" si="23"/>
        <v>0</v>
      </c>
      <c r="D108" s="226">
        <v>0</v>
      </c>
      <c r="E108" s="56"/>
      <c r="F108" s="110">
        <f t="shared" si="31"/>
        <v>0</v>
      </c>
      <c r="G108" s="226"/>
      <c r="H108" s="257"/>
      <c r="I108" s="110">
        <f t="shared" si="32"/>
        <v>0</v>
      </c>
      <c r="J108" s="257"/>
      <c r="K108" s="56"/>
      <c r="L108" s="132">
        <f t="shared" si="33"/>
        <v>0</v>
      </c>
      <c r="M108" s="317"/>
      <c r="N108" s="56"/>
      <c r="O108" s="110">
        <f t="shared" si="34"/>
        <v>0</v>
      </c>
      <c r="P108" s="107"/>
      <c r="R108" s="202"/>
    </row>
    <row r="109" spans="1:18" hidden="1" x14ac:dyDescent="0.25">
      <c r="A109" s="38">
        <v>2247</v>
      </c>
      <c r="B109" s="53" t="s">
        <v>95</v>
      </c>
      <c r="C109" s="54">
        <f t="shared" si="23"/>
        <v>0</v>
      </c>
      <c r="D109" s="226">
        <v>0</v>
      </c>
      <c r="E109" s="56"/>
      <c r="F109" s="110">
        <f t="shared" si="31"/>
        <v>0</v>
      </c>
      <c r="G109" s="226"/>
      <c r="H109" s="257"/>
      <c r="I109" s="110">
        <f t="shared" si="32"/>
        <v>0</v>
      </c>
      <c r="J109" s="257"/>
      <c r="K109" s="56"/>
      <c r="L109" s="132">
        <f t="shared" si="33"/>
        <v>0</v>
      </c>
      <c r="M109" s="317"/>
      <c r="N109" s="56"/>
      <c r="O109" s="110">
        <f t="shared" si="34"/>
        <v>0</v>
      </c>
      <c r="P109" s="107"/>
      <c r="R109" s="202"/>
    </row>
    <row r="110" spans="1:18" ht="24" hidden="1" x14ac:dyDescent="0.25">
      <c r="A110" s="38">
        <v>2248</v>
      </c>
      <c r="B110" s="53" t="s">
        <v>300</v>
      </c>
      <c r="C110" s="54">
        <f t="shared" si="23"/>
        <v>0</v>
      </c>
      <c r="D110" s="226">
        <v>0</v>
      </c>
      <c r="E110" s="56"/>
      <c r="F110" s="110">
        <f t="shared" si="31"/>
        <v>0</v>
      </c>
      <c r="G110" s="226"/>
      <c r="H110" s="257"/>
      <c r="I110" s="110">
        <f t="shared" si="32"/>
        <v>0</v>
      </c>
      <c r="J110" s="257"/>
      <c r="K110" s="56"/>
      <c r="L110" s="132">
        <f t="shared" si="33"/>
        <v>0</v>
      </c>
      <c r="M110" s="317"/>
      <c r="N110" s="56"/>
      <c r="O110" s="110">
        <f t="shared" si="34"/>
        <v>0</v>
      </c>
      <c r="P110" s="107"/>
      <c r="R110" s="202"/>
    </row>
    <row r="111" spans="1:18" ht="24" hidden="1" x14ac:dyDescent="0.25">
      <c r="A111" s="38">
        <v>2249</v>
      </c>
      <c r="B111" s="53" t="s">
        <v>96</v>
      </c>
      <c r="C111" s="54">
        <f t="shared" si="23"/>
        <v>0</v>
      </c>
      <c r="D111" s="226">
        <v>0</v>
      </c>
      <c r="E111" s="56"/>
      <c r="F111" s="110">
        <f t="shared" si="31"/>
        <v>0</v>
      </c>
      <c r="G111" s="226"/>
      <c r="H111" s="257"/>
      <c r="I111" s="110">
        <f t="shared" si="32"/>
        <v>0</v>
      </c>
      <c r="J111" s="257"/>
      <c r="K111" s="56"/>
      <c r="L111" s="132">
        <f t="shared" si="33"/>
        <v>0</v>
      </c>
      <c r="M111" s="317"/>
      <c r="N111" s="56"/>
      <c r="O111" s="110">
        <f t="shared" si="34"/>
        <v>0</v>
      </c>
      <c r="P111" s="107"/>
      <c r="R111" s="202"/>
    </row>
    <row r="112" spans="1:18" hidden="1" x14ac:dyDescent="0.25">
      <c r="A112" s="108">
        <v>2250</v>
      </c>
      <c r="B112" s="53" t="s">
        <v>97</v>
      </c>
      <c r="C112" s="54">
        <f t="shared" si="23"/>
        <v>0</v>
      </c>
      <c r="D112" s="227">
        <f t="shared" ref="D112:O112" si="35">SUM(D113:D115)</f>
        <v>0</v>
      </c>
      <c r="E112" s="109">
        <f t="shared" si="35"/>
        <v>0</v>
      </c>
      <c r="F112" s="110">
        <f t="shared" si="35"/>
        <v>0</v>
      </c>
      <c r="G112" s="227">
        <f t="shared" si="35"/>
        <v>0</v>
      </c>
      <c r="H112" s="117">
        <f t="shared" si="35"/>
        <v>0</v>
      </c>
      <c r="I112" s="110">
        <f t="shared" si="35"/>
        <v>0</v>
      </c>
      <c r="J112" s="117">
        <f t="shared" si="35"/>
        <v>0</v>
      </c>
      <c r="K112" s="109">
        <f t="shared" si="35"/>
        <v>0</v>
      </c>
      <c r="L112" s="132">
        <f t="shared" si="35"/>
        <v>0</v>
      </c>
      <c r="M112" s="54">
        <f t="shared" si="35"/>
        <v>0</v>
      </c>
      <c r="N112" s="109">
        <f t="shared" si="35"/>
        <v>0</v>
      </c>
      <c r="O112" s="110">
        <f t="shared" si="35"/>
        <v>0</v>
      </c>
      <c r="P112" s="107"/>
      <c r="R112" s="202"/>
    </row>
    <row r="113" spans="1:18" hidden="1" x14ac:dyDescent="0.25">
      <c r="A113" s="38">
        <v>2251</v>
      </c>
      <c r="B113" s="53" t="s">
        <v>98</v>
      </c>
      <c r="C113" s="54">
        <f t="shared" si="23"/>
        <v>0</v>
      </c>
      <c r="D113" s="226">
        <v>0</v>
      </c>
      <c r="E113" s="56"/>
      <c r="F113" s="110">
        <f>D113+E113</f>
        <v>0</v>
      </c>
      <c r="G113" s="226"/>
      <c r="H113" s="257"/>
      <c r="I113" s="110">
        <f>G113+H113</f>
        <v>0</v>
      </c>
      <c r="J113" s="257"/>
      <c r="K113" s="56"/>
      <c r="L113" s="132">
        <f>J113+K113</f>
        <v>0</v>
      </c>
      <c r="M113" s="317"/>
      <c r="N113" s="56"/>
      <c r="O113" s="110">
        <f>M113+N113</f>
        <v>0</v>
      </c>
      <c r="P113" s="107"/>
      <c r="R113" s="202"/>
    </row>
    <row r="114" spans="1:18" ht="24" hidden="1" x14ac:dyDescent="0.25">
      <c r="A114" s="38">
        <v>2252</v>
      </c>
      <c r="B114" s="53" t="s">
        <v>99</v>
      </c>
      <c r="C114" s="54">
        <f t="shared" si="23"/>
        <v>0</v>
      </c>
      <c r="D114" s="226">
        <v>0</v>
      </c>
      <c r="E114" s="56"/>
      <c r="F114" s="110">
        <f>D114+E114</f>
        <v>0</v>
      </c>
      <c r="G114" s="226"/>
      <c r="H114" s="257"/>
      <c r="I114" s="110">
        <f>G114+H114</f>
        <v>0</v>
      </c>
      <c r="J114" s="257"/>
      <c r="K114" s="56"/>
      <c r="L114" s="132">
        <f>J114+K114</f>
        <v>0</v>
      </c>
      <c r="M114" s="317"/>
      <c r="N114" s="56"/>
      <c r="O114" s="110">
        <f>M114+N114</f>
        <v>0</v>
      </c>
      <c r="P114" s="107"/>
      <c r="R114" s="202"/>
    </row>
    <row r="115" spans="1:18" ht="24" hidden="1" x14ac:dyDescent="0.25">
      <c r="A115" s="38">
        <v>2259</v>
      </c>
      <c r="B115" s="53" t="s">
        <v>100</v>
      </c>
      <c r="C115" s="54">
        <f t="shared" si="23"/>
        <v>0</v>
      </c>
      <c r="D115" s="226">
        <v>0</v>
      </c>
      <c r="E115" s="56"/>
      <c r="F115" s="110">
        <f>D115+E115</f>
        <v>0</v>
      </c>
      <c r="G115" s="226"/>
      <c r="H115" s="257"/>
      <c r="I115" s="110">
        <f>G115+H115</f>
        <v>0</v>
      </c>
      <c r="J115" s="257"/>
      <c r="K115" s="56"/>
      <c r="L115" s="132">
        <f>J115+K115</f>
        <v>0</v>
      </c>
      <c r="M115" s="317"/>
      <c r="N115" s="56"/>
      <c r="O115" s="110">
        <f>M115+N115</f>
        <v>0</v>
      </c>
      <c r="P115" s="107"/>
      <c r="R115" s="202"/>
    </row>
    <row r="116" spans="1:18" hidden="1" x14ac:dyDescent="0.25">
      <c r="A116" s="108">
        <v>2260</v>
      </c>
      <c r="B116" s="53" t="s">
        <v>101</v>
      </c>
      <c r="C116" s="54">
        <f t="shared" si="23"/>
        <v>0</v>
      </c>
      <c r="D116" s="227">
        <f t="shared" ref="D116:O116" si="36">SUM(D117:D121)</f>
        <v>0</v>
      </c>
      <c r="E116" s="109">
        <f t="shared" si="36"/>
        <v>0</v>
      </c>
      <c r="F116" s="110">
        <f t="shared" si="36"/>
        <v>0</v>
      </c>
      <c r="G116" s="227">
        <f t="shared" si="36"/>
        <v>0</v>
      </c>
      <c r="H116" s="117">
        <f t="shared" si="36"/>
        <v>0</v>
      </c>
      <c r="I116" s="110">
        <f t="shared" si="36"/>
        <v>0</v>
      </c>
      <c r="J116" s="117">
        <f t="shared" si="36"/>
        <v>0</v>
      </c>
      <c r="K116" s="109">
        <f t="shared" si="36"/>
        <v>0</v>
      </c>
      <c r="L116" s="132">
        <f t="shared" si="36"/>
        <v>0</v>
      </c>
      <c r="M116" s="54">
        <f t="shared" si="36"/>
        <v>0</v>
      </c>
      <c r="N116" s="109">
        <f t="shared" si="36"/>
        <v>0</v>
      </c>
      <c r="O116" s="110">
        <f t="shared" si="36"/>
        <v>0</v>
      </c>
      <c r="P116" s="107"/>
      <c r="R116" s="202"/>
    </row>
    <row r="117" spans="1:18" hidden="1" x14ac:dyDescent="0.25">
      <c r="A117" s="38">
        <v>2261</v>
      </c>
      <c r="B117" s="53" t="s">
        <v>102</v>
      </c>
      <c r="C117" s="54">
        <f t="shared" si="23"/>
        <v>0</v>
      </c>
      <c r="D117" s="226">
        <v>0</v>
      </c>
      <c r="E117" s="56"/>
      <c r="F117" s="110">
        <f>D117+E117</f>
        <v>0</v>
      </c>
      <c r="G117" s="226"/>
      <c r="H117" s="257"/>
      <c r="I117" s="110">
        <f>G117+H117</f>
        <v>0</v>
      </c>
      <c r="J117" s="257"/>
      <c r="K117" s="56"/>
      <c r="L117" s="132">
        <f>J117+K117</f>
        <v>0</v>
      </c>
      <c r="M117" s="317"/>
      <c r="N117" s="56"/>
      <c r="O117" s="110">
        <f>M117+N117</f>
        <v>0</v>
      </c>
      <c r="P117" s="107"/>
      <c r="R117" s="202"/>
    </row>
    <row r="118" spans="1:18" hidden="1" x14ac:dyDescent="0.25">
      <c r="A118" s="38">
        <v>2262</v>
      </c>
      <c r="B118" s="53" t="s">
        <v>103</v>
      </c>
      <c r="C118" s="54">
        <f t="shared" si="23"/>
        <v>0</v>
      </c>
      <c r="D118" s="226">
        <v>0</v>
      </c>
      <c r="E118" s="56"/>
      <c r="F118" s="110">
        <f>D118+E118</f>
        <v>0</v>
      </c>
      <c r="G118" s="226"/>
      <c r="H118" s="257"/>
      <c r="I118" s="110">
        <f>G118+H118</f>
        <v>0</v>
      </c>
      <c r="J118" s="257"/>
      <c r="K118" s="56"/>
      <c r="L118" s="132">
        <f>J118+K118</f>
        <v>0</v>
      </c>
      <c r="M118" s="317"/>
      <c r="N118" s="56"/>
      <c r="O118" s="110">
        <f>M118+N118</f>
        <v>0</v>
      </c>
      <c r="P118" s="107"/>
      <c r="R118" s="202"/>
    </row>
    <row r="119" spans="1:18" hidden="1" x14ac:dyDescent="0.25">
      <c r="A119" s="38">
        <v>2263</v>
      </c>
      <c r="B119" s="53" t="s">
        <v>104</v>
      </c>
      <c r="C119" s="54">
        <f t="shared" si="23"/>
        <v>0</v>
      </c>
      <c r="D119" s="226">
        <v>0</v>
      </c>
      <c r="E119" s="56"/>
      <c r="F119" s="110">
        <f>D119+E119</f>
        <v>0</v>
      </c>
      <c r="G119" s="226"/>
      <c r="H119" s="257"/>
      <c r="I119" s="110">
        <f>G119+H119</f>
        <v>0</v>
      </c>
      <c r="J119" s="257"/>
      <c r="K119" s="56"/>
      <c r="L119" s="132">
        <f>J119+K119</f>
        <v>0</v>
      </c>
      <c r="M119" s="317"/>
      <c r="N119" s="56"/>
      <c r="O119" s="110">
        <f>M119+N119</f>
        <v>0</v>
      </c>
      <c r="P119" s="107"/>
      <c r="R119" s="202"/>
    </row>
    <row r="120" spans="1:18" ht="24" hidden="1" x14ac:dyDescent="0.25">
      <c r="A120" s="38">
        <v>2264</v>
      </c>
      <c r="B120" s="53" t="s">
        <v>105</v>
      </c>
      <c r="C120" s="54">
        <f t="shared" si="23"/>
        <v>0</v>
      </c>
      <c r="D120" s="226">
        <v>0</v>
      </c>
      <c r="E120" s="56"/>
      <c r="F120" s="110">
        <f>D120+E120</f>
        <v>0</v>
      </c>
      <c r="G120" s="226"/>
      <c r="H120" s="257"/>
      <c r="I120" s="110">
        <f>G120+H120</f>
        <v>0</v>
      </c>
      <c r="J120" s="257"/>
      <c r="K120" s="56"/>
      <c r="L120" s="132">
        <f>J120+K120</f>
        <v>0</v>
      </c>
      <c r="M120" s="317"/>
      <c r="N120" s="56"/>
      <c r="O120" s="110">
        <f>M120+N120</f>
        <v>0</v>
      </c>
      <c r="P120" s="107"/>
      <c r="R120" s="202"/>
    </row>
    <row r="121" spans="1:18" hidden="1" x14ac:dyDescent="0.25">
      <c r="A121" s="38">
        <v>2269</v>
      </c>
      <c r="B121" s="53" t="s">
        <v>106</v>
      </c>
      <c r="C121" s="54">
        <f t="shared" si="23"/>
        <v>0</v>
      </c>
      <c r="D121" s="226">
        <v>0</v>
      </c>
      <c r="E121" s="56"/>
      <c r="F121" s="110">
        <f>D121+E121</f>
        <v>0</v>
      </c>
      <c r="G121" s="226"/>
      <c r="H121" s="257"/>
      <c r="I121" s="110">
        <f>G121+H121</f>
        <v>0</v>
      </c>
      <c r="J121" s="257"/>
      <c r="K121" s="56"/>
      <c r="L121" s="132">
        <f>J121+K121</f>
        <v>0</v>
      </c>
      <c r="M121" s="317"/>
      <c r="N121" s="56"/>
      <c r="O121" s="110">
        <f>M121+N121</f>
        <v>0</v>
      </c>
      <c r="P121" s="107"/>
      <c r="R121" s="202"/>
    </row>
    <row r="122" spans="1:18" hidden="1" x14ac:dyDescent="0.25">
      <c r="A122" s="108">
        <v>2270</v>
      </c>
      <c r="B122" s="53" t="s">
        <v>107</v>
      </c>
      <c r="C122" s="54">
        <f t="shared" si="23"/>
        <v>0</v>
      </c>
      <c r="D122" s="227">
        <f t="shared" ref="D122:O122" si="37">SUM(D123:D127)</f>
        <v>0</v>
      </c>
      <c r="E122" s="109">
        <f t="shared" si="37"/>
        <v>0</v>
      </c>
      <c r="F122" s="110">
        <f t="shared" si="37"/>
        <v>0</v>
      </c>
      <c r="G122" s="227">
        <f t="shared" si="37"/>
        <v>0</v>
      </c>
      <c r="H122" s="117">
        <f t="shared" si="37"/>
        <v>0</v>
      </c>
      <c r="I122" s="110">
        <f t="shared" si="37"/>
        <v>0</v>
      </c>
      <c r="J122" s="117">
        <f t="shared" si="37"/>
        <v>0</v>
      </c>
      <c r="K122" s="109">
        <f t="shared" si="37"/>
        <v>0</v>
      </c>
      <c r="L122" s="132">
        <f t="shared" si="37"/>
        <v>0</v>
      </c>
      <c r="M122" s="54">
        <f t="shared" si="37"/>
        <v>0</v>
      </c>
      <c r="N122" s="109">
        <f t="shared" si="37"/>
        <v>0</v>
      </c>
      <c r="O122" s="110">
        <f t="shared" si="37"/>
        <v>0</v>
      </c>
      <c r="P122" s="107"/>
      <c r="R122" s="202"/>
    </row>
    <row r="123" spans="1:18" hidden="1" x14ac:dyDescent="0.25">
      <c r="A123" s="38">
        <v>2272</v>
      </c>
      <c r="B123" s="142" t="s">
        <v>108</v>
      </c>
      <c r="C123" s="54">
        <f t="shared" si="23"/>
        <v>0</v>
      </c>
      <c r="D123" s="226">
        <v>0</v>
      </c>
      <c r="E123" s="56"/>
      <c r="F123" s="110">
        <f>D123+E123</f>
        <v>0</v>
      </c>
      <c r="G123" s="226"/>
      <c r="H123" s="257"/>
      <c r="I123" s="110">
        <f>G123+H123</f>
        <v>0</v>
      </c>
      <c r="J123" s="257"/>
      <c r="K123" s="56"/>
      <c r="L123" s="132">
        <f>J123+K123</f>
        <v>0</v>
      </c>
      <c r="M123" s="317"/>
      <c r="N123" s="56"/>
      <c r="O123" s="110">
        <f>M123+N123</f>
        <v>0</v>
      </c>
      <c r="P123" s="107"/>
      <c r="R123" s="202"/>
    </row>
    <row r="124" spans="1:18" ht="24" hidden="1" x14ac:dyDescent="0.25">
      <c r="A124" s="38">
        <v>2274</v>
      </c>
      <c r="B124" s="182" t="s">
        <v>290</v>
      </c>
      <c r="C124" s="54">
        <f t="shared" si="23"/>
        <v>0</v>
      </c>
      <c r="D124" s="226">
        <v>0</v>
      </c>
      <c r="E124" s="56"/>
      <c r="F124" s="110">
        <f>D124+E124</f>
        <v>0</v>
      </c>
      <c r="G124" s="226"/>
      <c r="H124" s="257"/>
      <c r="I124" s="110">
        <f>G124+H124</f>
        <v>0</v>
      </c>
      <c r="J124" s="257"/>
      <c r="K124" s="56"/>
      <c r="L124" s="132">
        <f>J124+K124</f>
        <v>0</v>
      </c>
      <c r="M124" s="317"/>
      <c r="N124" s="56"/>
      <c r="O124" s="110">
        <f>M124+N124</f>
        <v>0</v>
      </c>
      <c r="P124" s="107"/>
      <c r="R124" s="202"/>
    </row>
    <row r="125" spans="1:18" ht="24" hidden="1" x14ac:dyDescent="0.25">
      <c r="A125" s="38">
        <v>2275</v>
      </c>
      <c r="B125" s="53" t="s">
        <v>109</v>
      </c>
      <c r="C125" s="54">
        <f t="shared" si="23"/>
        <v>0</v>
      </c>
      <c r="D125" s="226">
        <v>0</v>
      </c>
      <c r="E125" s="56"/>
      <c r="F125" s="110">
        <f>D125+E125</f>
        <v>0</v>
      </c>
      <c r="G125" s="226"/>
      <c r="H125" s="257"/>
      <c r="I125" s="110">
        <f>G125+H125</f>
        <v>0</v>
      </c>
      <c r="J125" s="257"/>
      <c r="K125" s="56"/>
      <c r="L125" s="132">
        <f>J125+K125</f>
        <v>0</v>
      </c>
      <c r="M125" s="317"/>
      <c r="N125" s="56"/>
      <c r="O125" s="110">
        <f>M125+N125</f>
        <v>0</v>
      </c>
      <c r="P125" s="107"/>
      <c r="R125" s="202"/>
    </row>
    <row r="126" spans="1:18" ht="36" hidden="1" x14ac:dyDescent="0.25">
      <c r="A126" s="38">
        <v>2276</v>
      </c>
      <c r="B126" s="53" t="s">
        <v>110</v>
      </c>
      <c r="C126" s="54">
        <f t="shared" si="23"/>
        <v>0</v>
      </c>
      <c r="D126" s="226">
        <v>0</v>
      </c>
      <c r="E126" s="56"/>
      <c r="F126" s="110">
        <f>D126+E126</f>
        <v>0</v>
      </c>
      <c r="G126" s="226"/>
      <c r="H126" s="257"/>
      <c r="I126" s="110">
        <f>G126+H126</f>
        <v>0</v>
      </c>
      <c r="J126" s="257"/>
      <c r="K126" s="56"/>
      <c r="L126" s="132">
        <f>J126+K126</f>
        <v>0</v>
      </c>
      <c r="M126" s="317"/>
      <c r="N126" s="56"/>
      <c r="O126" s="110">
        <f>M126+N126</f>
        <v>0</v>
      </c>
      <c r="P126" s="107"/>
      <c r="R126" s="202"/>
    </row>
    <row r="127" spans="1:18" ht="24" hidden="1" x14ac:dyDescent="0.25">
      <c r="A127" s="38">
        <v>2279</v>
      </c>
      <c r="B127" s="53" t="s">
        <v>111</v>
      </c>
      <c r="C127" s="54">
        <f t="shared" si="23"/>
        <v>0</v>
      </c>
      <c r="D127" s="226">
        <v>0</v>
      </c>
      <c r="E127" s="56"/>
      <c r="F127" s="110">
        <f>D127+E127</f>
        <v>0</v>
      </c>
      <c r="G127" s="226"/>
      <c r="H127" s="257"/>
      <c r="I127" s="110">
        <f>G127+H127</f>
        <v>0</v>
      </c>
      <c r="J127" s="257"/>
      <c r="K127" s="56"/>
      <c r="L127" s="132">
        <f>J127+K127</f>
        <v>0</v>
      </c>
      <c r="M127" s="317"/>
      <c r="N127" s="56"/>
      <c r="O127" s="110">
        <f>M127+N127</f>
        <v>0</v>
      </c>
      <c r="P127" s="107"/>
      <c r="R127" s="202"/>
    </row>
    <row r="128" spans="1:18" ht="24" hidden="1" x14ac:dyDescent="0.25">
      <c r="A128" s="992">
        <v>2280</v>
      </c>
      <c r="B128" s="48" t="s">
        <v>301</v>
      </c>
      <c r="C128" s="49">
        <f t="shared" si="23"/>
        <v>0</v>
      </c>
      <c r="D128" s="229">
        <f t="shared" ref="D128:O128" si="38">SUM(D129)</f>
        <v>0</v>
      </c>
      <c r="E128" s="115">
        <f t="shared" si="38"/>
        <v>0</v>
      </c>
      <c r="F128" s="116">
        <f t="shared" si="38"/>
        <v>0</v>
      </c>
      <c r="G128" s="229">
        <f t="shared" si="38"/>
        <v>0</v>
      </c>
      <c r="H128" s="259">
        <f t="shared" si="38"/>
        <v>0</v>
      </c>
      <c r="I128" s="116">
        <f t="shared" si="38"/>
        <v>0</v>
      </c>
      <c r="J128" s="259">
        <f t="shared" si="38"/>
        <v>0</v>
      </c>
      <c r="K128" s="115">
        <f t="shared" si="38"/>
        <v>0</v>
      </c>
      <c r="L128" s="136">
        <f t="shared" si="38"/>
        <v>0</v>
      </c>
      <c r="M128" s="54">
        <f t="shared" si="38"/>
        <v>0</v>
      </c>
      <c r="N128" s="109">
        <f t="shared" si="38"/>
        <v>0</v>
      </c>
      <c r="O128" s="110">
        <f t="shared" si="38"/>
        <v>0</v>
      </c>
      <c r="P128" s="107"/>
      <c r="R128" s="202"/>
    </row>
    <row r="129" spans="1:18" ht="24" hidden="1" x14ac:dyDescent="0.25">
      <c r="A129" s="38">
        <v>2283</v>
      </c>
      <c r="B129" s="53" t="s">
        <v>112</v>
      </c>
      <c r="C129" s="54">
        <f t="shared" si="23"/>
        <v>0</v>
      </c>
      <c r="D129" s="226">
        <v>0</v>
      </c>
      <c r="E129" s="56"/>
      <c r="F129" s="110">
        <f>D129+E129</f>
        <v>0</v>
      </c>
      <c r="G129" s="226"/>
      <c r="H129" s="257"/>
      <c r="I129" s="110">
        <f>G129+H129</f>
        <v>0</v>
      </c>
      <c r="J129" s="257"/>
      <c r="K129" s="56"/>
      <c r="L129" s="132">
        <f>J129+K129</f>
        <v>0</v>
      </c>
      <c r="M129" s="317"/>
      <c r="N129" s="56"/>
      <c r="O129" s="110">
        <f>M129+N129</f>
        <v>0</v>
      </c>
      <c r="P129" s="107"/>
      <c r="R129" s="202"/>
    </row>
    <row r="130" spans="1:18" ht="38.25" hidden="1" customHeight="1" x14ac:dyDescent="0.25">
      <c r="A130" s="41">
        <v>2300</v>
      </c>
      <c r="B130" s="101" t="s">
        <v>113</v>
      </c>
      <c r="C130" s="42">
        <f t="shared" si="23"/>
        <v>0</v>
      </c>
      <c r="D130" s="224">
        <f t="shared" ref="D130:O130" si="39">SUM(D131,D136,D140,D141,D144,D151,D159,D160,D163)</f>
        <v>0</v>
      </c>
      <c r="E130" s="46">
        <f t="shared" si="39"/>
        <v>0</v>
      </c>
      <c r="F130" s="113">
        <f t="shared" si="39"/>
        <v>0</v>
      </c>
      <c r="G130" s="224">
        <f t="shared" si="39"/>
        <v>0</v>
      </c>
      <c r="H130" s="102">
        <f t="shared" si="39"/>
        <v>0</v>
      </c>
      <c r="I130" s="113">
        <f t="shared" si="39"/>
        <v>0</v>
      </c>
      <c r="J130" s="102">
        <f t="shared" si="39"/>
        <v>0</v>
      </c>
      <c r="K130" s="46">
        <f t="shared" si="39"/>
        <v>0</v>
      </c>
      <c r="L130" s="122">
        <f t="shared" si="39"/>
        <v>0</v>
      </c>
      <c r="M130" s="42">
        <f t="shared" si="39"/>
        <v>0</v>
      </c>
      <c r="N130" s="46">
        <f t="shared" si="39"/>
        <v>0</v>
      </c>
      <c r="O130" s="113">
        <f t="shared" si="39"/>
        <v>0</v>
      </c>
      <c r="P130" s="119"/>
      <c r="R130" s="202"/>
    </row>
    <row r="131" spans="1:18" ht="24" hidden="1" x14ac:dyDescent="0.25">
      <c r="A131" s="992">
        <v>2310</v>
      </c>
      <c r="B131" s="48" t="s">
        <v>114</v>
      </c>
      <c r="C131" s="49">
        <f t="shared" si="23"/>
        <v>0</v>
      </c>
      <c r="D131" s="229">
        <f t="shared" ref="D131:O131" si="40">SUM(D132:D135)</f>
        <v>0</v>
      </c>
      <c r="E131" s="115">
        <f t="shared" si="40"/>
        <v>0</v>
      </c>
      <c r="F131" s="116">
        <f t="shared" si="40"/>
        <v>0</v>
      </c>
      <c r="G131" s="229">
        <f t="shared" si="40"/>
        <v>0</v>
      </c>
      <c r="H131" s="259">
        <f t="shared" si="40"/>
        <v>0</v>
      </c>
      <c r="I131" s="116">
        <f t="shared" si="40"/>
        <v>0</v>
      </c>
      <c r="J131" s="259">
        <f t="shared" si="40"/>
        <v>0</v>
      </c>
      <c r="K131" s="115">
        <f t="shared" si="40"/>
        <v>0</v>
      </c>
      <c r="L131" s="136">
        <f t="shared" si="40"/>
        <v>0</v>
      </c>
      <c r="M131" s="49">
        <f t="shared" si="40"/>
        <v>0</v>
      </c>
      <c r="N131" s="115">
        <f t="shared" si="40"/>
        <v>0</v>
      </c>
      <c r="O131" s="116">
        <f t="shared" si="40"/>
        <v>0</v>
      </c>
      <c r="P131" s="106"/>
      <c r="R131" s="202"/>
    </row>
    <row r="132" spans="1:18" hidden="1" x14ac:dyDescent="0.25">
      <c r="A132" s="38">
        <v>2311</v>
      </c>
      <c r="B132" s="53" t="s">
        <v>115</v>
      </c>
      <c r="C132" s="54">
        <f t="shared" si="23"/>
        <v>0</v>
      </c>
      <c r="D132" s="226">
        <v>0</v>
      </c>
      <c r="E132" s="56"/>
      <c r="F132" s="110">
        <f>D132+E132</f>
        <v>0</v>
      </c>
      <c r="G132" s="226"/>
      <c r="H132" s="257"/>
      <c r="I132" s="110">
        <f>G132+H132</f>
        <v>0</v>
      </c>
      <c r="J132" s="257"/>
      <c r="K132" s="56"/>
      <c r="L132" s="132">
        <f>J132+K132</f>
        <v>0</v>
      </c>
      <c r="M132" s="317"/>
      <c r="N132" s="56"/>
      <c r="O132" s="110">
        <f>M132+N132</f>
        <v>0</v>
      </c>
      <c r="P132" s="107"/>
      <c r="R132" s="202"/>
    </row>
    <row r="133" spans="1:18" hidden="1" x14ac:dyDescent="0.25">
      <c r="A133" s="38">
        <v>2312</v>
      </c>
      <c r="B133" s="53" t="s">
        <v>116</v>
      </c>
      <c r="C133" s="54">
        <f t="shared" si="23"/>
        <v>0</v>
      </c>
      <c r="D133" s="226">
        <v>0</v>
      </c>
      <c r="E133" s="56"/>
      <c r="F133" s="110">
        <f>D133+E133</f>
        <v>0</v>
      </c>
      <c r="G133" s="226"/>
      <c r="H133" s="257"/>
      <c r="I133" s="110">
        <f>G133+H133</f>
        <v>0</v>
      </c>
      <c r="J133" s="257"/>
      <c r="K133" s="56"/>
      <c r="L133" s="132">
        <f>J133+K133</f>
        <v>0</v>
      </c>
      <c r="M133" s="317"/>
      <c r="N133" s="56"/>
      <c r="O133" s="110">
        <f>M133+N133</f>
        <v>0</v>
      </c>
      <c r="P133" s="107"/>
      <c r="R133" s="202"/>
    </row>
    <row r="134" spans="1:18" hidden="1" x14ac:dyDescent="0.25">
      <c r="A134" s="38">
        <v>2313</v>
      </c>
      <c r="B134" s="53" t="s">
        <v>117</v>
      </c>
      <c r="C134" s="54">
        <f t="shared" si="23"/>
        <v>0</v>
      </c>
      <c r="D134" s="226">
        <v>0</v>
      </c>
      <c r="E134" s="56"/>
      <c r="F134" s="110">
        <f>D134+E134</f>
        <v>0</v>
      </c>
      <c r="G134" s="226"/>
      <c r="H134" s="257"/>
      <c r="I134" s="110">
        <f>G134+H134</f>
        <v>0</v>
      </c>
      <c r="J134" s="257"/>
      <c r="K134" s="56"/>
      <c r="L134" s="132">
        <f>J134+K134</f>
        <v>0</v>
      </c>
      <c r="M134" s="317"/>
      <c r="N134" s="56"/>
      <c r="O134" s="110">
        <f>M134+N134</f>
        <v>0</v>
      </c>
      <c r="P134" s="107"/>
      <c r="R134" s="202"/>
    </row>
    <row r="135" spans="1:18" ht="36" hidden="1" customHeight="1" x14ac:dyDescent="0.25">
      <c r="A135" s="38">
        <v>2314</v>
      </c>
      <c r="B135" s="53" t="s">
        <v>291</v>
      </c>
      <c r="C135" s="54">
        <f t="shared" si="23"/>
        <v>0</v>
      </c>
      <c r="D135" s="226">
        <v>0</v>
      </c>
      <c r="E135" s="56"/>
      <c r="F135" s="110">
        <f>D135+E135</f>
        <v>0</v>
      </c>
      <c r="G135" s="226"/>
      <c r="H135" s="257"/>
      <c r="I135" s="110">
        <f>G135+H135</f>
        <v>0</v>
      </c>
      <c r="J135" s="257"/>
      <c r="K135" s="56"/>
      <c r="L135" s="132">
        <f>J135+K135</f>
        <v>0</v>
      </c>
      <c r="M135" s="317"/>
      <c r="N135" s="56"/>
      <c r="O135" s="110">
        <f>M135+N135</f>
        <v>0</v>
      </c>
      <c r="P135" s="107"/>
      <c r="R135" s="202"/>
    </row>
    <row r="136" spans="1:18" hidden="1" x14ac:dyDescent="0.25">
      <c r="A136" s="108">
        <v>2320</v>
      </c>
      <c r="B136" s="53" t="s">
        <v>118</v>
      </c>
      <c r="C136" s="54">
        <f t="shared" si="23"/>
        <v>0</v>
      </c>
      <c r="D136" s="227">
        <f t="shared" ref="D136:O136" si="41">SUM(D137:D139)</f>
        <v>0</v>
      </c>
      <c r="E136" s="109">
        <f t="shared" si="41"/>
        <v>0</v>
      </c>
      <c r="F136" s="110">
        <f t="shared" si="41"/>
        <v>0</v>
      </c>
      <c r="G136" s="227">
        <f t="shared" si="41"/>
        <v>0</v>
      </c>
      <c r="H136" s="117">
        <f t="shared" si="41"/>
        <v>0</v>
      </c>
      <c r="I136" s="110">
        <f t="shared" si="41"/>
        <v>0</v>
      </c>
      <c r="J136" s="117">
        <f t="shared" si="41"/>
        <v>0</v>
      </c>
      <c r="K136" s="109">
        <f t="shared" si="41"/>
        <v>0</v>
      </c>
      <c r="L136" s="132">
        <f t="shared" si="41"/>
        <v>0</v>
      </c>
      <c r="M136" s="54">
        <f t="shared" si="41"/>
        <v>0</v>
      </c>
      <c r="N136" s="109">
        <f t="shared" si="41"/>
        <v>0</v>
      </c>
      <c r="O136" s="110">
        <f t="shared" si="41"/>
        <v>0</v>
      </c>
      <c r="P136" s="107"/>
      <c r="R136" s="202"/>
    </row>
    <row r="137" spans="1:18" hidden="1" x14ac:dyDescent="0.25">
      <c r="A137" s="38">
        <v>2321</v>
      </c>
      <c r="B137" s="53" t="s">
        <v>119</v>
      </c>
      <c r="C137" s="54">
        <f t="shared" si="23"/>
        <v>0</v>
      </c>
      <c r="D137" s="226">
        <v>0</v>
      </c>
      <c r="E137" s="56"/>
      <c r="F137" s="110">
        <f>D137+E137</f>
        <v>0</v>
      </c>
      <c r="G137" s="226"/>
      <c r="H137" s="257"/>
      <c r="I137" s="110">
        <f>G137+H137</f>
        <v>0</v>
      </c>
      <c r="J137" s="257"/>
      <c r="K137" s="56"/>
      <c r="L137" s="132">
        <f>J137+K137</f>
        <v>0</v>
      </c>
      <c r="M137" s="317"/>
      <c r="N137" s="56"/>
      <c r="O137" s="110">
        <f>M137+N137</f>
        <v>0</v>
      </c>
      <c r="P137" s="107"/>
      <c r="R137" s="202"/>
    </row>
    <row r="138" spans="1:18" hidden="1" x14ac:dyDescent="0.25">
      <c r="A138" s="38">
        <v>2322</v>
      </c>
      <c r="B138" s="53" t="s">
        <v>120</v>
      </c>
      <c r="C138" s="54">
        <f t="shared" si="23"/>
        <v>0</v>
      </c>
      <c r="D138" s="226">
        <v>0</v>
      </c>
      <c r="E138" s="56"/>
      <c r="F138" s="110">
        <f>D138+E138</f>
        <v>0</v>
      </c>
      <c r="G138" s="226"/>
      <c r="H138" s="257"/>
      <c r="I138" s="110">
        <f>G138+H138</f>
        <v>0</v>
      </c>
      <c r="J138" s="257"/>
      <c r="K138" s="56"/>
      <c r="L138" s="132">
        <f>J138+K138</f>
        <v>0</v>
      </c>
      <c r="M138" s="317"/>
      <c r="N138" s="56"/>
      <c r="O138" s="110">
        <f>M138+N138</f>
        <v>0</v>
      </c>
      <c r="P138" s="107"/>
      <c r="R138" s="202"/>
    </row>
    <row r="139" spans="1:18" ht="10.5" hidden="1" customHeight="1" x14ac:dyDescent="0.25">
      <c r="A139" s="38">
        <v>2329</v>
      </c>
      <c r="B139" s="53" t="s">
        <v>121</v>
      </c>
      <c r="C139" s="54">
        <f t="shared" si="23"/>
        <v>0</v>
      </c>
      <c r="D139" s="226">
        <v>0</v>
      </c>
      <c r="E139" s="56"/>
      <c r="F139" s="110">
        <f>D139+E139</f>
        <v>0</v>
      </c>
      <c r="G139" s="226"/>
      <c r="H139" s="257"/>
      <c r="I139" s="110">
        <f>G139+H139</f>
        <v>0</v>
      </c>
      <c r="J139" s="257"/>
      <c r="K139" s="56"/>
      <c r="L139" s="132">
        <f>J139+K139</f>
        <v>0</v>
      </c>
      <c r="M139" s="317"/>
      <c r="N139" s="56"/>
      <c r="O139" s="110">
        <f>M139+N139</f>
        <v>0</v>
      </c>
      <c r="P139" s="107"/>
      <c r="R139" s="202"/>
    </row>
    <row r="140" spans="1:18" hidden="1" x14ac:dyDescent="0.25">
      <c r="A140" s="108">
        <v>2330</v>
      </c>
      <c r="B140" s="53" t="s">
        <v>122</v>
      </c>
      <c r="C140" s="54">
        <f t="shared" si="23"/>
        <v>0</v>
      </c>
      <c r="D140" s="226">
        <v>0</v>
      </c>
      <c r="E140" s="56"/>
      <c r="F140" s="110">
        <f>D140+E140</f>
        <v>0</v>
      </c>
      <c r="G140" s="226"/>
      <c r="H140" s="257"/>
      <c r="I140" s="110">
        <f>G140+H140</f>
        <v>0</v>
      </c>
      <c r="J140" s="257"/>
      <c r="K140" s="56"/>
      <c r="L140" s="132">
        <f>J140+K140</f>
        <v>0</v>
      </c>
      <c r="M140" s="317"/>
      <c r="N140" s="56"/>
      <c r="O140" s="110">
        <f>M140+N140</f>
        <v>0</v>
      </c>
      <c r="P140" s="107"/>
      <c r="R140" s="202"/>
    </row>
    <row r="141" spans="1:18" ht="48" hidden="1" x14ac:dyDescent="0.25">
      <c r="A141" s="108">
        <v>2340</v>
      </c>
      <c r="B141" s="53" t="s">
        <v>302</v>
      </c>
      <c r="C141" s="54">
        <f t="shared" si="23"/>
        <v>0</v>
      </c>
      <c r="D141" s="227">
        <f t="shared" ref="D141:O141" si="42">SUM(D142:D143)</f>
        <v>0</v>
      </c>
      <c r="E141" s="109">
        <f t="shared" si="42"/>
        <v>0</v>
      </c>
      <c r="F141" s="110">
        <f t="shared" si="42"/>
        <v>0</v>
      </c>
      <c r="G141" s="227">
        <f t="shared" si="42"/>
        <v>0</v>
      </c>
      <c r="H141" s="117">
        <f t="shared" si="42"/>
        <v>0</v>
      </c>
      <c r="I141" s="110">
        <f t="shared" si="42"/>
        <v>0</v>
      </c>
      <c r="J141" s="117">
        <f t="shared" si="42"/>
        <v>0</v>
      </c>
      <c r="K141" s="109">
        <f t="shared" si="42"/>
        <v>0</v>
      </c>
      <c r="L141" s="132">
        <f t="shared" si="42"/>
        <v>0</v>
      </c>
      <c r="M141" s="54">
        <f t="shared" si="42"/>
        <v>0</v>
      </c>
      <c r="N141" s="109">
        <f t="shared" si="42"/>
        <v>0</v>
      </c>
      <c r="O141" s="110">
        <f t="shared" si="42"/>
        <v>0</v>
      </c>
      <c r="P141" s="107"/>
      <c r="R141" s="202"/>
    </row>
    <row r="142" spans="1:18" hidden="1" x14ac:dyDescent="0.25">
      <c r="A142" s="38">
        <v>2341</v>
      </c>
      <c r="B142" s="53" t="s">
        <v>123</v>
      </c>
      <c r="C142" s="54">
        <f t="shared" si="23"/>
        <v>0</v>
      </c>
      <c r="D142" s="226">
        <v>0</v>
      </c>
      <c r="E142" s="56"/>
      <c r="F142" s="110">
        <f>D142+E142</f>
        <v>0</v>
      </c>
      <c r="G142" s="226"/>
      <c r="H142" s="257"/>
      <c r="I142" s="110">
        <f>G142+H142</f>
        <v>0</v>
      </c>
      <c r="J142" s="257"/>
      <c r="K142" s="56"/>
      <c r="L142" s="132">
        <f>J142+K142</f>
        <v>0</v>
      </c>
      <c r="M142" s="317"/>
      <c r="N142" s="56"/>
      <c r="O142" s="110">
        <f>M142+N142</f>
        <v>0</v>
      </c>
      <c r="P142" s="107"/>
      <c r="R142" s="202"/>
    </row>
    <row r="143" spans="1:18" ht="24" hidden="1" x14ac:dyDescent="0.25">
      <c r="A143" s="38">
        <v>2344</v>
      </c>
      <c r="B143" s="53" t="s">
        <v>124</v>
      </c>
      <c r="C143" s="54">
        <f t="shared" si="23"/>
        <v>0</v>
      </c>
      <c r="D143" s="226">
        <v>0</v>
      </c>
      <c r="E143" s="56"/>
      <c r="F143" s="110">
        <f>D143+E143</f>
        <v>0</v>
      </c>
      <c r="G143" s="226"/>
      <c r="H143" s="257"/>
      <c r="I143" s="110">
        <f>G143+H143</f>
        <v>0</v>
      </c>
      <c r="J143" s="257"/>
      <c r="K143" s="56"/>
      <c r="L143" s="132">
        <f>J143+K143</f>
        <v>0</v>
      </c>
      <c r="M143" s="317"/>
      <c r="N143" s="56"/>
      <c r="O143" s="110">
        <f>M143+N143</f>
        <v>0</v>
      </c>
      <c r="P143" s="107"/>
      <c r="R143" s="202"/>
    </row>
    <row r="144" spans="1:18" ht="24" hidden="1" x14ac:dyDescent="0.25">
      <c r="A144" s="103">
        <v>2350</v>
      </c>
      <c r="B144" s="74" t="s">
        <v>125</v>
      </c>
      <c r="C144" s="80">
        <f t="shared" si="23"/>
        <v>0</v>
      </c>
      <c r="D144" s="128">
        <f t="shared" ref="D144:O144" si="43">SUM(D145:D150)</f>
        <v>0</v>
      </c>
      <c r="E144" s="104">
        <f t="shared" si="43"/>
        <v>0</v>
      </c>
      <c r="F144" s="105">
        <f t="shared" si="43"/>
        <v>0</v>
      </c>
      <c r="G144" s="128">
        <f t="shared" si="43"/>
        <v>0</v>
      </c>
      <c r="H144" s="203">
        <f t="shared" si="43"/>
        <v>0</v>
      </c>
      <c r="I144" s="105">
        <f t="shared" si="43"/>
        <v>0</v>
      </c>
      <c r="J144" s="203">
        <f t="shared" si="43"/>
        <v>0</v>
      </c>
      <c r="K144" s="104">
        <f t="shared" si="43"/>
        <v>0</v>
      </c>
      <c r="L144" s="133">
        <f t="shared" si="43"/>
        <v>0</v>
      </c>
      <c r="M144" s="80">
        <f t="shared" si="43"/>
        <v>0</v>
      </c>
      <c r="N144" s="104">
        <f t="shared" si="43"/>
        <v>0</v>
      </c>
      <c r="O144" s="105">
        <f t="shared" si="43"/>
        <v>0</v>
      </c>
      <c r="P144" s="112"/>
      <c r="R144" s="202"/>
    </row>
    <row r="145" spans="1:18" hidden="1" x14ac:dyDescent="0.25">
      <c r="A145" s="33">
        <v>2351</v>
      </c>
      <c r="B145" s="48" t="s">
        <v>126</v>
      </c>
      <c r="C145" s="49">
        <f t="shared" si="23"/>
        <v>0</v>
      </c>
      <c r="D145" s="225">
        <v>0</v>
      </c>
      <c r="E145" s="51"/>
      <c r="F145" s="116">
        <f t="shared" ref="F145:F150" si="44">D145+E145</f>
        <v>0</v>
      </c>
      <c r="G145" s="225"/>
      <c r="H145" s="256"/>
      <c r="I145" s="116">
        <f t="shared" ref="I145:I150" si="45">G145+H145</f>
        <v>0</v>
      </c>
      <c r="J145" s="256"/>
      <c r="K145" s="51"/>
      <c r="L145" s="136">
        <f t="shared" ref="L145:L150" si="46">J145+K145</f>
        <v>0</v>
      </c>
      <c r="M145" s="316"/>
      <c r="N145" s="51"/>
      <c r="O145" s="116">
        <f t="shared" ref="O145:O150" si="47">M145+N145</f>
        <v>0</v>
      </c>
      <c r="P145" s="106"/>
      <c r="R145" s="202"/>
    </row>
    <row r="146" spans="1:18" hidden="1" x14ac:dyDescent="0.25">
      <c r="A146" s="38">
        <v>2352</v>
      </c>
      <c r="B146" s="53" t="s">
        <v>127</v>
      </c>
      <c r="C146" s="54">
        <f t="shared" si="23"/>
        <v>0</v>
      </c>
      <c r="D146" s="226">
        <v>0</v>
      </c>
      <c r="E146" s="56"/>
      <c r="F146" s="110">
        <f t="shared" si="44"/>
        <v>0</v>
      </c>
      <c r="G146" s="226"/>
      <c r="H146" s="257"/>
      <c r="I146" s="110">
        <f t="shared" si="45"/>
        <v>0</v>
      </c>
      <c r="J146" s="257"/>
      <c r="K146" s="56"/>
      <c r="L146" s="132">
        <f t="shared" si="46"/>
        <v>0</v>
      </c>
      <c r="M146" s="317"/>
      <c r="N146" s="56"/>
      <c r="O146" s="110">
        <f t="shared" si="47"/>
        <v>0</v>
      </c>
      <c r="P146" s="107"/>
      <c r="R146" s="202"/>
    </row>
    <row r="147" spans="1:18" ht="24" hidden="1" x14ac:dyDescent="0.25">
      <c r="A147" s="38">
        <v>2353</v>
      </c>
      <c r="B147" s="53" t="s">
        <v>128</v>
      </c>
      <c r="C147" s="54">
        <f t="shared" si="23"/>
        <v>0</v>
      </c>
      <c r="D147" s="226">
        <v>0</v>
      </c>
      <c r="E147" s="56"/>
      <c r="F147" s="110">
        <f t="shared" si="44"/>
        <v>0</v>
      </c>
      <c r="G147" s="226"/>
      <c r="H147" s="257"/>
      <c r="I147" s="110">
        <f t="shared" si="45"/>
        <v>0</v>
      </c>
      <c r="J147" s="257"/>
      <c r="K147" s="56"/>
      <c r="L147" s="132">
        <f t="shared" si="46"/>
        <v>0</v>
      </c>
      <c r="M147" s="317"/>
      <c r="N147" s="56"/>
      <c r="O147" s="110">
        <f t="shared" si="47"/>
        <v>0</v>
      </c>
      <c r="P147" s="107"/>
      <c r="R147" s="202"/>
    </row>
    <row r="148" spans="1:18" ht="24" hidden="1" x14ac:dyDescent="0.25">
      <c r="A148" s="38">
        <v>2354</v>
      </c>
      <c r="B148" s="53" t="s">
        <v>129</v>
      </c>
      <c r="C148" s="54">
        <f t="shared" si="23"/>
        <v>0</v>
      </c>
      <c r="D148" s="226">
        <v>0</v>
      </c>
      <c r="E148" s="56"/>
      <c r="F148" s="110">
        <f t="shared" si="44"/>
        <v>0</v>
      </c>
      <c r="G148" s="226"/>
      <c r="H148" s="257"/>
      <c r="I148" s="110">
        <f t="shared" si="45"/>
        <v>0</v>
      </c>
      <c r="J148" s="257"/>
      <c r="K148" s="56"/>
      <c r="L148" s="132">
        <f t="shared" si="46"/>
        <v>0</v>
      </c>
      <c r="M148" s="317"/>
      <c r="N148" s="56"/>
      <c r="O148" s="110">
        <f t="shared" si="47"/>
        <v>0</v>
      </c>
      <c r="P148" s="107"/>
      <c r="R148" s="202"/>
    </row>
    <row r="149" spans="1:18" ht="24" hidden="1" x14ac:dyDescent="0.25">
      <c r="A149" s="38">
        <v>2355</v>
      </c>
      <c r="B149" s="53" t="s">
        <v>130</v>
      </c>
      <c r="C149" s="54">
        <f t="shared" ref="C149:C212" si="48">F149+I149+L149+O149</f>
        <v>0</v>
      </c>
      <c r="D149" s="226">
        <v>0</v>
      </c>
      <c r="E149" s="56"/>
      <c r="F149" s="110">
        <f t="shared" si="44"/>
        <v>0</v>
      </c>
      <c r="G149" s="226"/>
      <c r="H149" s="257"/>
      <c r="I149" s="110">
        <f t="shared" si="45"/>
        <v>0</v>
      </c>
      <c r="J149" s="257"/>
      <c r="K149" s="56"/>
      <c r="L149" s="132">
        <f t="shared" si="46"/>
        <v>0</v>
      </c>
      <c r="M149" s="317"/>
      <c r="N149" s="56"/>
      <c r="O149" s="110">
        <f t="shared" si="47"/>
        <v>0</v>
      </c>
      <c r="P149" s="107"/>
      <c r="R149" s="202"/>
    </row>
    <row r="150" spans="1:18" ht="24" hidden="1" x14ac:dyDescent="0.25">
      <c r="A150" s="38">
        <v>2359</v>
      </c>
      <c r="B150" s="53" t="s">
        <v>131</v>
      </c>
      <c r="C150" s="54">
        <f t="shared" si="48"/>
        <v>0</v>
      </c>
      <c r="D150" s="226">
        <v>0</v>
      </c>
      <c r="E150" s="56"/>
      <c r="F150" s="110">
        <f t="shared" si="44"/>
        <v>0</v>
      </c>
      <c r="G150" s="226"/>
      <c r="H150" s="257"/>
      <c r="I150" s="110">
        <f t="shared" si="45"/>
        <v>0</v>
      </c>
      <c r="J150" s="257"/>
      <c r="K150" s="56"/>
      <c r="L150" s="132">
        <f t="shared" si="46"/>
        <v>0</v>
      </c>
      <c r="M150" s="317"/>
      <c r="N150" s="56"/>
      <c r="O150" s="110">
        <f t="shared" si="47"/>
        <v>0</v>
      </c>
      <c r="P150" s="107"/>
      <c r="R150" s="202"/>
    </row>
    <row r="151" spans="1:18" ht="24.75" hidden="1" customHeight="1" x14ac:dyDescent="0.25">
      <c r="A151" s="108">
        <v>2360</v>
      </c>
      <c r="B151" s="53" t="s">
        <v>132</v>
      </c>
      <c r="C151" s="54">
        <f t="shared" si="48"/>
        <v>0</v>
      </c>
      <c r="D151" s="227">
        <f t="shared" ref="D151:O151" si="49">SUM(D152:D158)</f>
        <v>0</v>
      </c>
      <c r="E151" s="109">
        <f t="shared" si="49"/>
        <v>0</v>
      </c>
      <c r="F151" s="110">
        <f t="shared" si="49"/>
        <v>0</v>
      </c>
      <c r="G151" s="227">
        <f t="shared" si="49"/>
        <v>0</v>
      </c>
      <c r="H151" s="117">
        <f t="shared" si="49"/>
        <v>0</v>
      </c>
      <c r="I151" s="110">
        <f t="shared" si="49"/>
        <v>0</v>
      </c>
      <c r="J151" s="117">
        <f t="shared" si="49"/>
        <v>0</v>
      </c>
      <c r="K151" s="109">
        <f t="shared" si="49"/>
        <v>0</v>
      </c>
      <c r="L151" s="132">
        <f t="shared" si="49"/>
        <v>0</v>
      </c>
      <c r="M151" s="54">
        <f t="shared" si="49"/>
        <v>0</v>
      </c>
      <c r="N151" s="109">
        <f t="shared" si="49"/>
        <v>0</v>
      </c>
      <c r="O151" s="110">
        <f t="shared" si="49"/>
        <v>0</v>
      </c>
      <c r="P151" s="107"/>
      <c r="R151" s="202"/>
    </row>
    <row r="152" spans="1:18" hidden="1" x14ac:dyDescent="0.25">
      <c r="A152" s="37">
        <v>2361</v>
      </c>
      <c r="B152" s="53" t="s">
        <v>133</v>
      </c>
      <c r="C152" s="54">
        <f t="shared" si="48"/>
        <v>0</v>
      </c>
      <c r="D152" s="226">
        <v>0</v>
      </c>
      <c r="E152" s="56"/>
      <c r="F152" s="110">
        <f t="shared" ref="F152:F159" si="50">D152+E152</f>
        <v>0</v>
      </c>
      <c r="G152" s="226"/>
      <c r="H152" s="257"/>
      <c r="I152" s="110">
        <f t="shared" ref="I152:I159" si="51">G152+H152</f>
        <v>0</v>
      </c>
      <c r="J152" s="257"/>
      <c r="K152" s="56"/>
      <c r="L152" s="132">
        <f t="shared" ref="L152:L159" si="52">J152+K152</f>
        <v>0</v>
      </c>
      <c r="M152" s="317"/>
      <c r="N152" s="56"/>
      <c r="O152" s="110">
        <f t="shared" ref="O152:O159" si="53">M152+N152</f>
        <v>0</v>
      </c>
      <c r="P152" s="107"/>
      <c r="R152" s="202"/>
    </row>
    <row r="153" spans="1:18" ht="24" hidden="1" x14ac:dyDescent="0.25">
      <c r="A153" s="37">
        <v>2362</v>
      </c>
      <c r="B153" s="53" t="s">
        <v>134</v>
      </c>
      <c r="C153" s="54">
        <f t="shared" si="48"/>
        <v>0</v>
      </c>
      <c r="D153" s="226">
        <v>0</v>
      </c>
      <c r="E153" s="56"/>
      <c r="F153" s="110">
        <f t="shared" si="50"/>
        <v>0</v>
      </c>
      <c r="G153" s="226"/>
      <c r="H153" s="257"/>
      <c r="I153" s="110">
        <f t="shared" si="51"/>
        <v>0</v>
      </c>
      <c r="J153" s="257"/>
      <c r="K153" s="56"/>
      <c r="L153" s="132">
        <f t="shared" si="52"/>
        <v>0</v>
      </c>
      <c r="M153" s="317"/>
      <c r="N153" s="56"/>
      <c r="O153" s="110">
        <f t="shared" si="53"/>
        <v>0</v>
      </c>
      <c r="P153" s="107"/>
      <c r="R153" s="202"/>
    </row>
    <row r="154" spans="1:18" hidden="1" x14ac:dyDescent="0.25">
      <c r="A154" s="37">
        <v>2363</v>
      </c>
      <c r="B154" s="53" t="s">
        <v>135</v>
      </c>
      <c r="C154" s="54">
        <f t="shared" si="48"/>
        <v>0</v>
      </c>
      <c r="D154" s="226">
        <v>0</v>
      </c>
      <c r="E154" s="56"/>
      <c r="F154" s="110">
        <f t="shared" si="50"/>
        <v>0</v>
      </c>
      <c r="G154" s="226"/>
      <c r="H154" s="257"/>
      <c r="I154" s="110">
        <f t="shared" si="51"/>
        <v>0</v>
      </c>
      <c r="J154" s="257"/>
      <c r="K154" s="56"/>
      <c r="L154" s="132">
        <f t="shared" si="52"/>
        <v>0</v>
      </c>
      <c r="M154" s="317"/>
      <c r="N154" s="56"/>
      <c r="O154" s="110">
        <f t="shared" si="53"/>
        <v>0</v>
      </c>
      <c r="P154" s="107"/>
      <c r="R154" s="202"/>
    </row>
    <row r="155" spans="1:18" hidden="1" x14ac:dyDescent="0.25">
      <c r="A155" s="37">
        <v>2364</v>
      </c>
      <c r="B155" s="53" t="s">
        <v>136</v>
      </c>
      <c r="C155" s="54">
        <f t="shared" si="48"/>
        <v>0</v>
      </c>
      <c r="D155" s="226">
        <v>0</v>
      </c>
      <c r="E155" s="56"/>
      <c r="F155" s="110">
        <f t="shared" si="50"/>
        <v>0</v>
      </c>
      <c r="G155" s="226"/>
      <c r="H155" s="257"/>
      <c r="I155" s="110">
        <f t="shared" si="51"/>
        <v>0</v>
      </c>
      <c r="J155" s="257"/>
      <c r="K155" s="56"/>
      <c r="L155" s="132">
        <f t="shared" si="52"/>
        <v>0</v>
      </c>
      <c r="M155" s="317"/>
      <c r="N155" s="56"/>
      <c r="O155" s="110">
        <f t="shared" si="53"/>
        <v>0</v>
      </c>
      <c r="P155" s="107"/>
      <c r="R155" s="202"/>
    </row>
    <row r="156" spans="1:18" ht="12.75" hidden="1" customHeight="1" x14ac:dyDescent="0.25">
      <c r="A156" s="37">
        <v>2365</v>
      </c>
      <c r="B156" s="53" t="s">
        <v>137</v>
      </c>
      <c r="C156" s="54">
        <f t="shared" si="48"/>
        <v>0</v>
      </c>
      <c r="D156" s="226">
        <v>0</v>
      </c>
      <c r="E156" s="56"/>
      <c r="F156" s="110">
        <f t="shared" si="50"/>
        <v>0</v>
      </c>
      <c r="G156" s="226"/>
      <c r="H156" s="257"/>
      <c r="I156" s="110">
        <f t="shared" si="51"/>
        <v>0</v>
      </c>
      <c r="J156" s="257"/>
      <c r="K156" s="56"/>
      <c r="L156" s="132">
        <f t="shared" si="52"/>
        <v>0</v>
      </c>
      <c r="M156" s="317"/>
      <c r="N156" s="56"/>
      <c r="O156" s="110">
        <f t="shared" si="53"/>
        <v>0</v>
      </c>
      <c r="P156" s="107"/>
      <c r="R156" s="202"/>
    </row>
    <row r="157" spans="1:18" ht="36" hidden="1" x14ac:dyDescent="0.25">
      <c r="A157" s="37">
        <v>2366</v>
      </c>
      <c r="B157" s="53" t="s">
        <v>138</v>
      </c>
      <c r="C157" s="54">
        <f t="shared" si="48"/>
        <v>0</v>
      </c>
      <c r="D157" s="226">
        <v>0</v>
      </c>
      <c r="E157" s="56"/>
      <c r="F157" s="110">
        <f t="shared" si="50"/>
        <v>0</v>
      </c>
      <c r="G157" s="226"/>
      <c r="H157" s="257"/>
      <c r="I157" s="110">
        <f t="shared" si="51"/>
        <v>0</v>
      </c>
      <c r="J157" s="257"/>
      <c r="K157" s="56"/>
      <c r="L157" s="132">
        <f t="shared" si="52"/>
        <v>0</v>
      </c>
      <c r="M157" s="317"/>
      <c r="N157" s="56"/>
      <c r="O157" s="110">
        <f t="shared" si="53"/>
        <v>0</v>
      </c>
      <c r="P157" s="107"/>
      <c r="R157" s="202"/>
    </row>
    <row r="158" spans="1:18" ht="48" hidden="1" x14ac:dyDescent="0.25">
      <c r="A158" s="37">
        <v>2369</v>
      </c>
      <c r="B158" s="53" t="s">
        <v>139</v>
      </c>
      <c r="C158" s="54">
        <f t="shared" si="48"/>
        <v>0</v>
      </c>
      <c r="D158" s="226">
        <v>0</v>
      </c>
      <c r="E158" s="56"/>
      <c r="F158" s="110">
        <f t="shared" si="50"/>
        <v>0</v>
      </c>
      <c r="G158" s="226"/>
      <c r="H158" s="257"/>
      <c r="I158" s="110">
        <f t="shared" si="51"/>
        <v>0</v>
      </c>
      <c r="J158" s="257"/>
      <c r="K158" s="56"/>
      <c r="L158" s="132">
        <f t="shared" si="52"/>
        <v>0</v>
      </c>
      <c r="M158" s="317"/>
      <c r="N158" s="56"/>
      <c r="O158" s="110">
        <f t="shared" si="53"/>
        <v>0</v>
      </c>
      <c r="P158" s="107"/>
      <c r="R158" s="202"/>
    </row>
    <row r="159" spans="1:18" hidden="1" x14ac:dyDescent="0.25">
      <c r="A159" s="103">
        <v>2370</v>
      </c>
      <c r="B159" s="74" t="s">
        <v>140</v>
      </c>
      <c r="C159" s="80">
        <f t="shared" si="48"/>
        <v>0</v>
      </c>
      <c r="D159" s="228">
        <v>0</v>
      </c>
      <c r="E159" s="111"/>
      <c r="F159" s="105">
        <f t="shared" si="50"/>
        <v>0</v>
      </c>
      <c r="G159" s="228"/>
      <c r="H159" s="258"/>
      <c r="I159" s="105">
        <f t="shared" si="51"/>
        <v>0</v>
      </c>
      <c r="J159" s="258"/>
      <c r="K159" s="111"/>
      <c r="L159" s="133">
        <f t="shared" si="52"/>
        <v>0</v>
      </c>
      <c r="M159" s="318"/>
      <c r="N159" s="111"/>
      <c r="O159" s="105">
        <f t="shared" si="53"/>
        <v>0</v>
      </c>
      <c r="P159" s="112"/>
      <c r="R159" s="202"/>
    </row>
    <row r="160" spans="1:18" hidden="1" x14ac:dyDescent="0.25">
      <c r="A160" s="103">
        <v>2380</v>
      </c>
      <c r="B160" s="74" t="s">
        <v>141</v>
      </c>
      <c r="C160" s="80">
        <f t="shared" si="48"/>
        <v>0</v>
      </c>
      <c r="D160" s="128">
        <f t="shared" ref="D160:O160" si="54">SUM(D161:D162)</f>
        <v>0</v>
      </c>
      <c r="E160" s="104">
        <f t="shared" si="54"/>
        <v>0</v>
      </c>
      <c r="F160" s="105">
        <f t="shared" si="54"/>
        <v>0</v>
      </c>
      <c r="G160" s="128">
        <f t="shared" si="54"/>
        <v>0</v>
      </c>
      <c r="H160" s="203">
        <f t="shared" si="54"/>
        <v>0</v>
      </c>
      <c r="I160" s="105">
        <f t="shared" si="54"/>
        <v>0</v>
      </c>
      <c r="J160" s="203">
        <f t="shared" si="54"/>
        <v>0</v>
      </c>
      <c r="K160" s="104">
        <f t="shared" si="54"/>
        <v>0</v>
      </c>
      <c r="L160" s="133">
        <f t="shared" si="54"/>
        <v>0</v>
      </c>
      <c r="M160" s="80">
        <f t="shared" si="54"/>
        <v>0</v>
      </c>
      <c r="N160" s="104">
        <f t="shared" si="54"/>
        <v>0</v>
      </c>
      <c r="O160" s="105">
        <f t="shared" si="54"/>
        <v>0</v>
      </c>
      <c r="P160" s="112"/>
      <c r="R160" s="202"/>
    </row>
    <row r="161" spans="1:18" hidden="1" x14ac:dyDescent="0.25">
      <c r="A161" s="32">
        <v>2381</v>
      </c>
      <c r="B161" s="48" t="s">
        <v>142</v>
      </c>
      <c r="C161" s="49">
        <f t="shared" si="48"/>
        <v>0</v>
      </c>
      <c r="D161" s="225">
        <v>0</v>
      </c>
      <c r="E161" s="51"/>
      <c r="F161" s="116">
        <f>D161+E161</f>
        <v>0</v>
      </c>
      <c r="G161" s="225"/>
      <c r="H161" s="256"/>
      <c r="I161" s="116">
        <f>G161+H161</f>
        <v>0</v>
      </c>
      <c r="J161" s="256"/>
      <c r="K161" s="51"/>
      <c r="L161" s="136">
        <f>J161+K161</f>
        <v>0</v>
      </c>
      <c r="M161" s="316"/>
      <c r="N161" s="51"/>
      <c r="O161" s="116">
        <f>M161+N161</f>
        <v>0</v>
      </c>
      <c r="P161" s="106"/>
      <c r="R161" s="202"/>
    </row>
    <row r="162" spans="1:18" ht="24" hidden="1" x14ac:dyDescent="0.25">
      <c r="A162" s="37">
        <v>2389</v>
      </c>
      <c r="B162" s="53" t="s">
        <v>143</v>
      </c>
      <c r="C162" s="54">
        <f t="shared" si="48"/>
        <v>0</v>
      </c>
      <c r="D162" s="226">
        <v>0</v>
      </c>
      <c r="E162" s="56"/>
      <c r="F162" s="110">
        <f>D162+E162</f>
        <v>0</v>
      </c>
      <c r="G162" s="226"/>
      <c r="H162" s="257"/>
      <c r="I162" s="110">
        <f>G162+H162</f>
        <v>0</v>
      </c>
      <c r="J162" s="257"/>
      <c r="K162" s="56"/>
      <c r="L162" s="132">
        <f>J162+K162</f>
        <v>0</v>
      </c>
      <c r="M162" s="317"/>
      <c r="N162" s="56"/>
      <c r="O162" s="110">
        <f>M162+N162</f>
        <v>0</v>
      </c>
      <c r="P162" s="107"/>
      <c r="R162" s="202"/>
    </row>
    <row r="163" spans="1:18" hidden="1" x14ac:dyDescent="0.25">
      <c r="A163" s="103">
        <v>2390</v>
      </c>
      <c r="B163" s="74" t="s">
        <v>144</v>
      </c>
      <c r="C163" s="80">
        <f t="shared" si="48"/>
        <v>0</v>
      </c>
      <c r="D163" s="228">
        <v>0</v>
      </c>
      <c r="E163" s="111"/>
      <c r="F163" s="105">
        <f>D163+E163</f>
        <v>0</v>
      </c>
      <c r="G163" s="228"/>
      <c r="H163" s="258"/>
      <c r="I163" s="105">
        <f>G163+H163</f>
        <v>0</v>
      </c>
      <c r="J163" s="258"/>
      <c r="K163" s="111"/>
      <c r="L163" s="133">
        <f>J163+K163</f>
        <v>0</v>
      </c>
      <c r="M163" s="318"/>
      <c r="N163" s="111"/>
      <c r="O163" s="105">
        <f>M163+N163</f>
        <v>0</v>
      </c>
      <c r="P163" s="112"/>
      <c r="R163" s="202"/>
    </row>
    <row r="164" spans="1:18" hidden="1" x14ac:dyDescent="0.25">
      <c r="A164" s="41">
        <v>2400</v>
      </c>
      <c r="B164" s="101" t="s">
        <v>145</v>
      </c>
      <c r="C164" s="42">
        <f t="shared" si="48"/>
        <v>0</v>
      </c>
      <c r="D164" s="230">
        <v>0</v>
      </c>
      <c r="E164" s="118"/>
      <c r="F164" s="113">
        <f>D164+E164</f>
        <v>0</v>
      </c>
      <c r="G164" s="230"/>
      <c r="H164" s="260"/>
      <c r="I164" s="113">
        <f>G164+H164</f>
        <v>0</v>
      </c>
      <c r="J164" s="260"/>
      <c r="K164" s="118"/>
      <c r="L164" s="122">
        <f>J164+K164</f>
        <v>0</v>
      </c>
      <c r="M164" s="319"/>
      <c r="N164" s="118"/>
      <c r="O164" s="113">
        <f>M164+N164</f>
        <v>0</v>
      </c>
      <c r="P164" s="119"/>
      <c r="R164" s="202"/>
    </row>
    <row r="165" spans="1:18" ht="24" hidden="1" x14ac:dyDescent="0.25">
      <c r="A165" s="41">
        <v>2500</v>
      </c>
      <c r="B165" s="101" t="s">
        <v>146</v>
      </c>
      <c r="C165" s="42">
        <f t="shared" si="48"/>
        <v>0</v>
      </c>
      <c r="D165" s="224">
        <f>SUM(D166,D171)</f>
        <v>0</v>
      </c>
      <c r="E165" s="46">
        <f t="shared" ref="E165:O165" si="55">SUM(E166,E171)</f>
        <v>0</v>
      </c>
      <c r="F165" s="113">
        <f t="shared" si="55"/>
        <v>0</v>
      </c>
      <c r="G165" s="224">
        <f t="shared" si="55"/>
        <v>0</v>
      </c>
      <c r="H165" s="102">
        <f t="shared" si="55"/>
        <v>0</v>
      </c>
      <c r="I165" s="113">
        <f t="shared" si="55"/>
        <v>0</v>
      </c>
      <c r="J165" s="102">
        <f t="shared" si="55"/>
        <v>0</v>
      </c>
      <c r="K165" s="46">
        <f t="shared" si="55"/>
        <v>0</v>
      </c>
      <c r="L165" s="122">
        <f t="shared" si="55"/>
        <v>0</v>
      </c>
      <c r="M165" s="126">
        <f t="shared" si="55"/>
        <v>0</v>
      </c>
      <c r="N165" s="127">
        <f t="shared" si="55"/>
        <v>0</v>
      </c>
      <c r="O165" s="287">
        <f t="shared" si="55"/>
        <v>0</v>
      </c>
      <c r="P165" s="340"/>
      <c r="R165" s="202"/>
    </row>
    <row r="166" spans="1:18" ht="16.5" hidden="1" customHeight="1" x14ac:dyDescent="0.25">
      <c r="A166" s="992">
        <v>2510</v>
      </c>
      <c r="B166" s="48" t="s">
        <v>147</v>
      </c>
      <c r="C166" s="49">
        <f t="shared" si="48"/>
        <v>0</v>
      </c>
      <c r="D166" s="229">
        <f>SUM(D167:D170)</f>
        <v>0</v>
      </c>
      <c r="E166" s="115">
        <f t="shared" ref="E166:O166" si="56">SUM(E167:E170)</f>
        <v>0</v>
      </c>
      <c r="F166" s="116">
        <f t="shared" si="56"/>
        <v>0</v>
      </c>
      <c r="G166" s="229">
        <f t="shared" si="56"/>
        <v>0</v>
      </c>
      <c r="H166" s="259">
        <f t="shared" si="56"/>
        <v>0</v>
      </c>
      <c r="I166" s="116">
        <f t="shared" si="56"/>
        <v>0</v>
      </c>
      <c r="J166" s="259">
        <f t="shared" si="56"/>
        <v>0</v>
      </c>
      <c r="K166" s="115">
        <f t="shared" si="56"/>
        <v>0</v>
      </c>
      <c r="L166" s="136">
        <f t="shared" si="56"/>
        <v>0</v>
      </c>
      <c r="M166" s="60">
        <f t="shared" si="56"/>
        <v>0</v>
      </c>
      <c r="N166" s="297">
        <f t="shared" si="56"/>
        <v>0</v>
      </c>
      <c r="O166" s="302">
        <f t="shared" si="56"/>
        <v>0</v>
      </c>
      <c r="P166" s="151"/>
      <c r="R166" s="202"/>
    </row>
    <row r="167" spans="1:18" ht="24" hidden="1" x14ac:dyDescent="0.25">
      <c r="A167" s="38">
        <v>2512</v>
      </c>
      <c r="B167" s="53" t="s">
        <v>148</v>
      </c>
      <c r="C167" s="54">
        <f t="shared" si="48"/>
        <v>0</v>
      </c>
      <c r="D167" s="226">
        <v>0</v>
      </c>
      <c r="E167" s="56"/>
      <c r="F167" s="110">
        <f t="shared" ref="F167:F172" si="57">D167+E167</f>
        <v>0</v>
      </c>
      <c r="G167" s="226"/>
      <c r="H167" s="257"/>
      <c r="I167" s="110">
        <f t="shared" ref="I167:I172" si="58">G167+H167</f>
        <v>0</v>
      </c>
      <c r="J167" s="257"/>
      <c r="K167" s="56"/>
      <c r="L167" s="132">
        <f t="shared" ref="L167:L172" si="59">J167+K167</f>
        <v>0</v>
      </c>
      <c r="M167" s="317"/>
      <c r="N167" s="56"/>
      <c r="O167" s="110">
        <f t="shared" ref="O167:O172" si="60">M167+N167</f>
        <v>0</v>
      </c>
      <c r="P167" s="107"/>
      <c r="R167" s="202"/>
    </row>
    <row r="168" spans="1:18" ht="36" hidden="1" x14ac:dyDescent="0.25">
      <c r="A168" s="38">
        <v>2513</v>
      </c>
      <c r="B168" s="53" t="s">
        <v>149</v>
      </c>
      <c r="C168" s="54">
        <f t="shared" si="48"/>
        <v>0</v>
      </c>
      <c r="D168" s="226">
        <v>0</v>
      </c>
      <c r="E168" s="56"/>
      <c r="F168" s="110">
        <f t="shared" si="57"/>
        <v>0</v>
      </c>
      <c r="G168" s="226"/>
      <c r="H168" s="257"/>
      <c r="I168" s="110">
        <f t="shared" si="58"/>
        <v>0</v>
      </c>
      <c r="J168" s="257"/>
      <c r="K168" s="56"/>
      <c r="L168" s="132">
        <f t="shared" si="59"/>
        <v>0</v>
      </c>
      <c r="M168" s="317"/>
      <c r="N168" s="56"/>
      <c r="O168" s="110">
        <f t="shared" si="60"/>
        <v>0</v>
      </c>
      <c r="P168" s="107"/>
      <c r="R168" s="202"/>
    </row>
    <row r="169" spans="1:18" ht="24" hidden="1" x14ac:dyDescent="0.25">
      <c r="A169" s="38">
        <v>2515</v>
      </c>
      <c r="B169" s="53" t="s">
        <v>150</v>
      </c>
      <c r="C169" s="54">
        <f t="shared" si="48"/>
        <v>0</v>
      </c>
      <c r="D169" s="226">
        <v>0</v>
      </c>
      <c r="E169" s="56"/>
      <c r="F169" s="110">
        <f t="shared" si="57"/>
        <v>0</v>
      </c>
      <c r="G169" s="226"/>
      <c r="H169" s="257"/>
      <c r="I169" s="110">
        <f t="shared" si="58"/>
        <v>0</v>
      </c>
      <c r="J169" s="257"/>
      <c r="K169" s="56"/>
      <c r="L169" s="132">
        <f t="shared" si="59"/>
        <v>0</v>
      </c>
      <c r="M169" s="317"/>
      <c r="N169" s="56"/>
      <c r="O169" s="110">
        <f t="shared" si="60"/>
        <v>0</v>
      </c>
      <c r="P169" s="107"/>
      <c r="R169" s="202"/>
    </row>
    <row r="170" spans="1:18" ht="24" hidden="1" x14ac:dyDescent="0.25">
      <c r="A170" s="38">
        <v>2519</v>
      </c>
      <c r="B170" s="53" t="s">
        <v>151</v>
      </c>
      <c r="C170" s="54">
        <f t="shared" si="48"/>
        <v>0</v>
      </c>
      <c r="D170" s="226">
        <v>0</v>
      </c>
      <c r="E170" s="56"/>
      <c r="F170" s="110">
        <f t="shared" si="57"/>
        <v>0</v>
      </c>
      <c r="G170" s="226"/>
      <c r="H170" s="257"/>
      <c r="I170" s="110">
        <f t="shared" si="58"/>
        <v>0</v>
      </c>
      <c r="J170" s="257"/>
      <c r="K170" s="56"/>
      <c r="L170" s="132">
        <f t="shared" si="59"/>
        <v>0</v>
      </c>
      <c r="M170" s="317"/>
      <c r="N170" s="56"/>
      <c r="O170" s="110">
        <f t="shared" si="60"/>
        <v>0</v>
      </c>
      <c r="P170" s="107"/>
      <c r="R170" s="202"/>
    </row>
    <row r="171" spans="1:18" ht="24" hidden="1" x14ac:dyDescent="0.25">
      <c r="A171" s="108">
        <v>2520</v>
      </c>
      <c r="B171" s="53" t="s">
        <v>152</v>
      </c>
      <c r="C171" s="54">
        <f t="shared" si="48"/>
        <v>0</v>
      </c>
      <c r="D171" s="226">
        <v>0</v>
      </c>
      <c r="E171" s="56"/>
      <c r="F171" s="110">
        <f t="shared" si="57"/>
        <v>0</v>
      </c>
      <c r="G171" s="226"/>
      <c r="H171" s="257"/>
      <c r="I171" s="110">
        <f t="shared" si="58"/>
        <v>0</v>
      </c>
      <c r="J171" s="257"/>
      <c r="K171" s="56"/>
      <c r="L171" s="132">
        <f t="shared" si="59"/>
        <v>0</v>
      </c>
      <c r="M171" s="317"/>
      <c r="N171" s="56"/>
      <c r="O171" s="110">
        <f t="shared" si="60"/>
        <v>0</v>
      </c>
      <c r="P171" s="107"/>
      <c r="R171" s="202"/>
    </row>
    <row r="172" spans="1:18" s="120" customFormat="1" ht="36" hidden="1" customHeight="1" x14ac:dyDescent="0.25">
      <c r="A172" s="17">
        <v>2800</v>
      </c>
      <c r="B172" s="48" t="s">
        <v>153</v>
      </c>
      <c r="C172" s="49">
        <f t="shared" si="48"/>
        <v>0</v>
      </c>
      <c r="D172" s="210">
        <v>0</v>
      </c>
      <c r="E172" s="35"/>
      <c r="F172" s="348">
        <f t="shared" si="57"/>
        <v>0</v>
      </c>
      <c r="G172" s="210"/>
      <c r="H172" s="244"/>
      <c r="I172" s="348">
        <f t="shared" si="58"/>
        <v>0</v>
      </c>
      <c r="J172" s="244"/>
      <c r="K172" s="35"/>
      <c r="L172" s="195">
        <f t="shared" si="59"/>
        <v>0</v>
      </c>
      <c r="M172" s="308"/>
      <c r="N172" s="35"/>
      <c r="O172" s="348">
        <f t="shared" si="60"/>
        <v>0</v>
      </c>
      <c r="P172" s="36"/>
      <c r="R172" s="202"/>
    </row>
    <row r="173" spans="1:18" hidden="1" x14ac:dyDescent="0.25">
      <c r="A173" s="97">
        <v>3000</v>
      </c>
      <c r="B173" s="97" t="s">
        <v>154</v>
      </c>
      <c r="C173" s="98">
        <f t="shared" si="48"/>
        <v>0</v>
      </c>
      <c r="D173" s="223">
        <f t="shared" ref="D173:O173" si="61">SUM(D174,D184)</f>
        <v>0</v>
      </c>
      <c r="E173" s="99">
        <f t="shared" si="61"/>
        <v>0</v>
      </c>
      <c r="F173" s="100">
        <f t="shared" si="61"/>
        <v>0</v>
      </c>
      <c r="G173" s="223">
        <f t="shared" si="61"/>
        <v>0</v>
      </c>
      <c r="H173" s="255">
        <f t="shared" si="61"/>
        <v>0</v>
      </c>
      <c r="I173" s="100">
        <f t="shared" si="61"/>
        <v>0</v>
      </c>
      <c r="J173" s="255">
        <f t="shared" si="61"/>
        <v>0</v>
      </c>
      <c r="K173" s="99">
        <f t="shared" si="61"/>
        <v>0</v>
      </c>
      <c r="L173" s="134">
        <f t="shared" si="61"/>
        <v>0</v>
      </c>
      <c r="M173" s="98">
        <f t="shared" si="61"/>
        <v>0</v>
      </c>
      <c r="N173" s="99">
        <f t="shared" si="61"/>
        <v>0</v>
      </c>
      <c r="O173" s="100">
        <f t="shared" si="61"/>
        <v>0</v>
      </c>
      <c r="P173" s="339"/>
      <c r="R173" s="202"/>
    </row>
    <row r="174" spans="1:18" ht="24" hidden="1" x14ac:dyDescent="0.25">
      <c r="A174" s="41">
        <v>3200</v>
      </c>
      <c r="B174" s="121" t="s">
        <v>155</v>
      </c>
      <c r="C174" s="42">
        <f t="shared" si="48"/>
        <v>0</v>
      </c>
      <c r="D174" s="224">
        <f>SUM(D175,D179)</f>
        <v>0</v>
      </c>
      <c r="E174" s="46">
        <f t="shared" ref="E174:O174" si="62">SUM(E175,E179)</f>
        <v>0</v>
      </c>
      <c r="F174" s="113">
        <f t="shared" si="62"/>
        <v>0</v>
      </c>
      <c r="G174" s="224">
        <f t="shared" si="62"/>
        <v>0</v>
      </c>
      <c r="H174" s="102">
        <f t="shared" si="62"/>
        <v>0</v>
      </c>
      <c r="I174" s="113">
        <f t="shared" si="62"/>
        <v>0</v>
      </c>
      <c r="J174" s="102">
        <f t="shared" si="62"/>
        <v>0</v>
      </c>
      <c r="K174" s="46">
        <f t="shared" si="62"/>
        <v>0</v>
      </c>
      <c r="L174" s="122">
        <f t="shared" si="62"/>
        <v>0</v>
      </c>
      <c r="M174" s="126">
        <f t="shared" si="62"/>
        <v>0</v>
      </c>
      <c r="N174" s="127">
        <f t="shared" si="62"/>
        <v>0</v>
      </c>
      <c r="O174" s="287">
        <f t="shared" si="62"/>
        <v>0</v>
      </c>
      <c r="P174" s="340"/>
      <c r="R174" s="202"/>
    </row>
    <row r="175" spans="1:18" ht="36" hidden="1" x14ac:dyDescent="0.25">
      <c r="A175" s="992">
        <v>3260</v>
      </c>
      <c r="B175" s="48" t="s">
        <v>156</v>
      </c>
      <c r="C175" s="49">
        <f t="shared" si="48"/>
        <v>0</v>
      </c>
      <c r="D175" s="229">
        <f t="shared" ref="D175:O175" si="63">SUM(D176:D178)</f>
        <v>0</v>
      </c>
      <c r="E175" s="115">
        <f t="shared" si="63"/>
        <v>0</v>
      </c>
      <c r="F175" s="116">
        <f t="shared" si="63"/>
        <v>0</v>
      </c>
      <c r="G175" s="229">
        <f t="shared" si="63"/>
        <v>0</v>
      </c>
      <c r="H175" s="259">
        <f t="shared" si="63"/>
        <v>0</v>
      </c>
      <c r="I175" s="116">
        <f t="shared" si="63"/>
        <v>0</v>
      </c>
      <c r="J175" s="259">
        <f t="shared" si="63"/>
        <v>0</v>
      </c>
      <c r="K175" s="115">
        <f t="shared" si="63"/>
        <v>0</v>
      </c>
      <c r="L175" s="136">
        <f t="shared" si="63"/>
        <v>0</v>
      </c>
      <c r="M175" s="49">
        <f t="shared" si="63"/>
        <v>0</v>
      </c>
      <c r="N175" s="115">
        <f t="shared" si="63"/>
        <v>0</v>
      </c>
      <c r="O175" s="116">
        <f t="shared" si="63"/>
        <v>0</v>
      </c>
      <c r="P175" s="106"/>
      <c r="R175" s="202"/>
    </row>
    <row r="176" spans="1:18" ht="24" hidden="1" x14ac:dyDescent="0.25">
      <c r="A176" s="38">
        <v>3261</v>
      </c>
      <c r="B176" s="53" t="s">
        <v>157</v>
      </c>
      <c r="C176" s="54">
        <f t="shared" si="48"/>
        <v>0</v>
      </c>
      <c r="D176" s="226">
        <v>0</v>
      </c>
      <c r="E176" s="56"/>
      <c r="F176" s="110">
        <f>D176+E176</f>
        <v>0</v>
      </c>
      <c r="G176" s="226"/>
      <c r="H176" s="257"/>
      <c r="I176" s="110">
        <f>G176+H176</f>
        <v>0</v>
      </c>
      <c r="J176" s="257"/>
      <c r="K176" s="56"/>
      <c r="L176" s="132">
        <f>J176+K176</f>
        <v>0</v>
      </c>
      <c r="M176" s="317"/>
      <c r="N176" s="56"/>
      <c r="O176" s="110">
        <f>M176+N176</f>
        <v>0</v>
      </c>
      <c r="P176" s="107"/>
      <c r="R176" s="202"/>
    </row>
    <row r="177" spans="1:18" ht="36" hidden="1" x14ac:dyDescent="0.25">
      <c r="A177" s="38">
        <v>3262</v>
      </c>
      <c r="B177" s="53" t="s">
        <v>158</v>
      </c>
      <c r="C177" s="54">
        <f t="shared" si="48"/>
        <v>0</v>
      </c>
      <c r="D177" s="226">
        <v>0</v>
      </c>
      <c r="E177" s="56"/>
      <c r="F177" s="110">
        <f>D177+E177</f>
        <v>0</v>
      </c>
      <c r="G177" s="226"/>
      <c r="H177" s="257"/>
      <c r="I177" s="110">
        <f>G177+H177</f>
        <v>0</v>
      </c>
      <c r="J177" s="257"/>
      <c r="K177" s="56"/>
      <c r="L177" s="132">
        <f>J177+K177</f>
        <v>0</v>
      </c>
      <c r="M177" s="317"/>
      <c r="N177" s="56"/>
      <c r="O177" s="110">
        <f>M177+N177</f>
        <v>0</v>
      </c>
      <c r="P177" s="107"/>
      <c r="R177" s="202"/>
    </row>
    <row r="178" spans="1:18" ht="24" hidden="1" x14ac:dyDescent="0.25">
      <c r="A178" s="38">
        <v>3263</v>
      </c>
      <c r="B178" s="53" t="s">
        <v>159</v>
      </c>
      <c r="C178" s="54">
        <f t="shared" si="48"/>
        <v>0</v>
      </c>
      <c r="D178" s="226">
        <v>0</v>
      </c>
      <c r="E178" s="56"/>
      <c r="F178" s="110">
        <f>D178+E178</f>
        <v>0</v>
      </c>
      <c r="G178" s="226"/>
      <c r="H178" s="257"/>
      <c r="I178" s="110">
        <f>G178+H178</f>
        <v>0</v>
      </c>
      <c r="J178" s="257"/>
      <c r="K178" s="56"/>
      <c r="L178" s="132">
        <f>J178+K178</f>
        <v>0</v>
      </c>
      <c r="M178" s="317"/>
      <c r="N178" s="56"/>
      <c r="O178" s="110">
        <f>M178+N178</f>
        <v>0</v>
      </c>
      <c r="P178" s="107"/>
      <c r="R178" s="202"/>
    </row>
    <row r="179" spans="1:18" ht="84" hidden="1" x14ac:dyDescent="0.25">
      <c r="A179" s="992">
        <v>3290</v>
      </c>
      <c r="B179" s="48" t="s">
        <v>286</v>
      </c>
      <c r="C179" s="123">
        <f t="shared" si="48"/>
        <v>0</v>
      </c>
      <c r="D179" s="229">
        <f>SUM(D180:D183)</f>
        <v>0</v>
      </c>
      <c r="E179" s="115">
        <f t="shared" ref="E179:O179" si="64">SUM(E180:E183)</f>
        <v>0</v>
      </c>
      <c r="F179" s="116">
        <f t="shared" si="64"/>
        <v>0</v>
      </c>
      <c r="G179" s="229">
        <f t="shared" si="64"/>
        <v>0</v>
      </c>
      <c r="H179" s="259">
        <f t="shared" si="64"/>
        <v>0</v>
      </c>
      <c r="I179" s="116">
        <f t="shared" si="64"/>
        <v>0</v>
      </c>
      <c r="J179" s="259">
        <f t="shared" si="64"/>
        <v>0</v>
      </c>
      <c r="K179" s="115">
        <f t="shared" si="64"/>
        <v>0</v>
      </c>
      <c r="L179" s="136">
        <f t="shared" si="64"/>
        <v>0</v>
      </c>
      <c r="M179" s="123">
        <f t="shared" si="64"/>
        <v>0</v>
      </c>
      <c r="N179" s="298">
        <f t="shared" si="64"/>
        <v>0</v>
      </c>
      <c r="O179" s="303">
        <f t="shared" si="64"/>
        <v>0</v>
      </c>
      <c r="P179" s="154"/>
      <c r="R179" s="202"/>
    </row>
    <row r="180" spans="1:18" ht="72" hidden="1" x14ac:dyDescent="0.25">
      <c r="A180" s="38">
        <v>3291</v>
      </c>
      <c r="B180" s="53" t="s">
        <v>160</v>
      </c>
      <c r="C180" s="54">
        <f t="shared" si="48"/>
        <v>0</v>
      </c>
      <c r="D180" s="226">
        <v>0</v>
      </c>
      <c r="E180" s="56"/>
      <c r="F180" s="110">
        <f>D180+E180</f>
        <v>0</v>
      </c>
      <c r="G180" s="226"/>
      <c r="H180" s="257"/>
      <c r="I180" s="110">
        <f>G180+H180</f>
        <v>0</v>
      </c>
      <c r="J180" s="257"/>
      <c r="K180" s="56"/>
      <c r="L180" s="132">
        <f>J180+K180</f>
        <v>0</v>
      </c>
      <c r="M180" s="317"/>
      <c r="N180" s="56"/>
      <c r="O180" s="110">
        <f>M180+N180</f>
        <v>0</v>
      </c>
      <c r="P180" s="107"/>
      <c r="R180" s="202"/>
    </row>
    <row r="181" spans="1:18" ht="72" hidden="1" x14ac:dyDescent="0.25">
      <c r="A181" s="38">
        <v>3292</v>
      </c>
      <c r="B181" s="53" t="s">
        <v>161</v>
      </c>
      <c r="C181" s="54">
        <f t="shared" si="48"/>
        <v>0</v>
      </c>
      <c r="D181" s="226">
        <v>0</v>
      </c>
      <c r="E181" s="56"/>
      <c r="F181" s="110">
        <f>D181+E181</f>
        <v>0</v>
      </c>
      <c r="G181" s="226"/>
      <c r="H181" s="257"/>
      <c r="I181" s="110">
        <f>G181+H181</f>
        <v>0</v>
      </c>
      <c r="J181" s="257"/>
      <c r="K181" s="56"/>
      <c r="L181" s="132">
        <f>J181+K181</f>
        <v>0</v>
      </c>
      <c r="M181" s="317"/>
      <c r="N181" s="56"/>
      <c r="O181" s="110">
        <f>M181+N181</f>
        <v>0</v>
      </c>
      <c r="P181" s="107"/>
      <c r="R181" s="202"/>
    </row>
    <row r="182" spans="1:18" ht="72" hidden="1" x14ac:dyDescent="0.25">
      <c r="A182" s="38">
        <v>3293</v>
      </c>
      <c r="B182" s="53" t="s">
        <v>162</v>
      </c>
      <c r="C182" s="54">
        <f t="shared" si="48"/>
        <v>0</v>
      </c>
      <c r="D182" s="226">
        <v>0</v>
      </c>
      <c r="E182" s="56"/>
      <c r="F182" s="110">
        <f>D182+E182</f>
        <v>0</v>
      </c>
      <c r="G182" s="226"/>
      <c r="H182" s="257"/>
      <c r="I182" s="110">
        <f>G182+H182</f>
        <v>0</v>
      </c>
      <c r="J182" s="257"/>
      <c r="K182" s="56"/>
      <c r="L182" s="132">
        <f>J182+K182</f>
        <v>0</v>
      </c>
      <c r="M182" s="317"/>
      <c r="N182" s="56"/>
      <c r="O182" s="110">
        <f>M182+N182</f>
        <v>0</v>
      </c>
      <c r="P182" s="107"/>
      <c r="R182" s="202"/>
    </row>
    <row r="183" spans="1:18" ht="60" hidden="1" x14ac:dyDescent="0.25">
      <c r="A183" s="124">
        <v>3294</v>
      </c>
      <c r="B183" s="53" t="s">
        <v>163</v>
      </c>
      <c r="C183" s="123">
        <f t="shared" si="48"/>
        <v>0</v>
      </c>
      <c r="D183" s="231">
        <v>0</v>
      </c>
      <c r="E183" s="125"/>
      <c r="F183" s="303">
        <f>D183+E183</f>
        <v>0</v>
      </c>
      <c r="G183" s="231"/>
      <c r="H183" s="261"/>
      <c r="I183" s="303">
        <f>G183+H183</f>
        <v>0</v>
      </c>
      <c r="J183" s="261"/>
      <c r="K183" s="125"/>
      <c r="L183" s="137">
        <f>J183+K183</f>
        <v>0</v>
      </c>
      <c r="M183" s="320"/>
      <c r="N183" s="125"/>
      <c r="O183" s="303">
        <f>M183+N183</f>
        <v>0</v>
      </c>
      <c r="P183" s="154"/>
      <c r="R183" s="202"/>
    </row>
    <row r="184" spans="1:18" ht="48" hidden="1" x14ac:dyDescent="0.25">
      <c r="A184" s="65">
        <v>3300</v>
      </c>
      <c r="B184" s="121" t="s">
        <v>164</v>
      </c>
      <c r="C184" s="126">
        <f t="shared" si="48"/>
        <v>0</v>
      </c>
      <c r="D184" s="232">
        <f>SUM(D185:D186)</f>
        <v>0</v>
      </c>
      <c r="E184" s="127">
        <f t="shared" ref="E184:O184" si="65">SUM(E185:E186)</f>
        <v>0</v>
      </c>
      <c r="F184" s="287">
        <f t="shared" si="65"/>
        <v>0</v>
      </c>
      <c r="G184" s="232">
        <f t="shared" si="65"/>
        <v>0</v>
      </c>
      <c r="H184" s="262">
        <f t="shared" si="65"/>
        <v>0</v>
      </c>
      <c r="I184" s="287">
        <f t="shared" si="65"/>
        <v>0</v>
      </c>
      <c r="J184" s="262">
        <f t="shared" si="65"/>
        <v>0</v>
      </c>
      <c r="K184" s="127">
        <f t="shared" si="65"/>
        <v>0</v>
      </c>
      <c r="L184" s="135">
        <f t="shared" si="65"/>
        <v>0</v>
      </c>
      <c r="M184" s="126">
        <f t="shared" si="65"/>
        <v>0</v>
      </c>
      <c r="N184" s="127">
        <f t="shared" si="65"/>
        <v>0</v>
      </c>
      <c r="O184" s="287">
        <f t="shared" si="65"/>
        <v>0</v>
      </c>
      <c r="P184" s="340"/>
      <c r="R184" s="202"/>
    </row>
    <row r="185" spans="1:18" ht="48" hidden="1" x14ac:dyDescent="0.25">
      <c r="A185" s="73">
        <v>3310</v>
      </c>
      <c r="B185" s="74" t="s">
        <v>165</v>
      </c>
      <c r="C185" s="80">
        <f t="shared" si="48"/>
        <v>0</v>
      </c>
      <c r="D185" s="228">
        <v>0</v>
      </c>
      <c r="E185" s="111"/>
      <c r="F185" s="105">
        <f>D185+E185</f>
        <v>0</v>
      </c>
      <c r="G185" s="228"/>
      <c r="H185" s="258"/>
      <c r="I185" s="105">
        <f>G185+H185</f>
        <v>0</v>
      </c>
      <c r="J185" s="258"/>
      <c r="K185" s="111"/>
      <c r="L185" s="133">
        <f>J185+K185</f>
        <v>0</v>
      </c>
      <c r="M185" s="318"/>
      <c r="N185" s="111"/>
      <c r="O185" s="105">
        <f>M185+N185</f>
        <v>0</v>
      </c>
      <c r="P185" s="112"/>
      <c r="R185" s="202"/>
    </row>
    <row r="186" spans="1:18" ht="48.75" hidden="1" customHeight="1" x14ac:dyDescent="0.25">
      <c r="A186" s="33">
        <v>3320</v>
      </c>
      <c r="B186" s="48" t="s">
        <v>166</v>
      </c>
      <c r="C186" s="49">
        <f t="shared" si="48"/>
        <v>0</v>
      </c>
      <c r="D186" s="225">
        <v>0</v>
      </c>
      <c r="E186" s="51"/>
      <c r="F186" s="116">
        <f>D186+E186</f>
        <v>0</v>
      </c>
      <c r="G186" s="225"/>
      <c r="H186" s="256"/>
      <c r="I186" s="116">
        <f>G186+H186</f>
        <v>0</v>
      </c>
      <c r="J186" s="256"/>
      <c r="K186" s="51"/>
      <c r="L186" s="136">
        <f>J186+K186</f>
        <v>0</v>
      </c>
      <c r="M186" s="316"/>
      <c r="N186" s="51"/>
      <c r="O186" s="116">
        <f>M186+N186</f>
        <v>0</v>
      </c>
      <c r="P186" s="106"/>
      <c r="R186" s="202"/>
    </row>
    <row r="187" spans="1:18" hidden="1" x14ac:dyDescent="0.25">
      <c r="A187" s="129">
        <v>4000</v>
      </c>
      <c r="B187" s="97" t="s">
        <v>167</v>
      </c>
      <c r="C187" s="98">
        <f t="shared" si="48"/>
        <v>0</v>
      </c>
      <c r="D187" s="223">
        <f t="shared" ref="D187:O187" si="66">SUM(D188,D191)</f>
        <v>0</v>
      </c>
      <c r="E187" s="99">
        <f t="shared" si="66"/>
        <v>0</v>
      </c>
      <c r="F187" s="100">
        <f t="shared" si="66"/>
        <v>0</v>
      </c>
      <c r="G187" s="223">
        <f t="shared" si="66"/>
        <v>0</v>
      </c>
      <c r="H187" s="255">
        <f t="shared" si="66"/>
        <v>0</v>
      </c>
      <c r="I187" s="100">
        <f t="shared" si="66"/>
        <v>0</v>
      </c>
      <c r="J187" s="255">
        <f t="shared" si="66"/>
        <v>0</v>
      </c>
      <c r="K187" s="99">
        <f t="shared" si="66"/>
        <v>0</v>
      </c>
      <c r="L187" s="134">
        <f t="shared" si="66"/>
        <v>0</v>
      </c>
      <c r="M187" s="98">
        <f t="shared" si="66"/>
        <v>0</v>
      </c>
      <c r="N187" s="99">
        <f t="shared" si="66"/>
        <v>0</v>
      </c>
      <c r="O187" s="100">
        <f t="shared" si="66"/>
        <v>0</v>
      </c>
      <c r="P187" s="339"/>
      <c r="R187" s="202"/>
    </row>
    <row r="188" spans="1:18" ht="24" hidden="1" x14ac:dyDescent="0.25">
      <c r="A188" s="130">
        <v>4200</v>
      </c>
      <c r="B188" s="101" t="s">
        <v>168</v>
      </c>
      <c r="C188" s="42">
        <f t="shared" si="48"/>
        <v>0</v>
      </c>
      <c r="D188" s="224">
        <f t="shared" ref="D188:O188" si="67">SUM(D189,D190)</f>
        <v>0</v>
      </c>
      <c r="E188" s="46">
        <f t="shared" si="67"/>
        <v>0</v>
      </c>
      <c r="F188" s="113">
        <f t="shared" si="67"/>
        <v>0</v>
      </c>
      <c r="G188" s="224">
        <f t="shared" si="67"/>
        <v>0</v>
      </c>
      <c r="H188" s="102">
        <f t="shared" si="67"/>
        <v>0</v>
      </c>
      <c r="I188" s="113">
        <f t="shared" si="67"/>
        <v>0</v>
      </c>
      <c r="J188" s="102">
        <f t="shared" si="67"/>
        <v>0</v>
      </c>
      <c r="K188" s="46">
        <f t="shared" si="67"/>
        <v>0</v>
      </c>
      <c r="L188" s="122">
        <f t="shared" si="67"/>
        <v>0</v>
      </c>
      <c r="M188" s="42">
        <f t="shared" si="67"/>
        <v>0</v>
      </c>
      <c r="N188" s="46">
        <f t="shared" si="67"/>
        <v>0</v>
      </c>
      <c r="O188" s="113">
        <f t="shared" si="67"/>
        <v>0</v>
      </c>
      <c r="P188" s="119"/>
      <c r="R188" s="202"/>
    </row>
    <row r="189" spans="1:18" ht="36" hidden="1" x14ac:dyDescent="0.25">
      <c r="A189" s="992">
        <v>4240</v>
      </c>
      <c r="B189" s="48" t="s">
        <v>169</v>
      </c>
      <c r="C189" s="49">
        <f t="shared" si="48"/>
        <v>0</v>
      </c>
      <c r="D189" s="225">
        <v>0</v>
      </c>
      <c r="E189" s="51"/>
      <c r="F189" s="116">
        <f>D189+E189</f>
        <v>0</v>
      </c>
      <c r="G189" s="225"/>
      <c r="H189" s="256"/>
      <c r="I189" s="116">
        <f>G189+H189</f>
        <v>0</v>
      </c>
      <c r="J189" s="256"/>
      <c r="K189" s="51"/>
      <c r="L189" s="136">
        <f>J189+K189</f>
        <v>0</v>
      </c>
      <c r="M189" s="316"/>
      <c r="N189" s="51"/>
      <c r="O189" s="116">
        <f>M189+N189</f>
        <v>0</v>
      </c>
      <c r="P189" s="106"/>
      <c r="R189" s="202"/>
    </row>
    <row r="190" spans="1:18" ht="24" hidden="1" x14ac:dyDescent="0.25">
      <c r="A190" s="108">
        <v>4250</v>
      </c>
      <c r="B190" s="53" t="s">
        <v>170</v>
      </c>
      <c r="C190" s="54">
        <f t="shared" si="48"/>
        <v>0</v>
      </c>
      <c r="D190" s="226">
        <v>0</v>
      </c>
      <c r="E190" s="56"/>
      <c r="F190" s="110">
        <f>D190+E190</f>
        <v>0</v>
      </c>
      <c r="G190" s="226"/>
      <c r="H190" s="257"/>
      <c r="I190" s="110">
        <f>G190+H190</f>
        <v>0</v>
      </c>
      <c r="J190" s="257"/>
      <c r="K190" s="56"/>
      <c r="L190" s="132">
        <f>J190+K190</f>
        <v>0</v>
      </c>
      <c r="M190" s="317"/>
      <c r="N190" s="56"/>
      <c r="O190" s="110">
        <f>M190+N190</f>
        <v>0</v>
      </c>
      <c r="P190" s="107"/>
      <c r="R190" s="202"/>
    </row>
    <row r="191" spans="1:18" hidden="1" x14ac:dyDescent="0.25">
      <c r="A191" s="41">
        <v>4300</v>
      </c>
      <c r="B191" s="101" t="s">
        <v>171</v>
      </c>
      <c r="C191" s="42">
        <f t="shared" si="48"/>
        <v>0</v>
      </c>
      <c r="D191" s="224">
        <f t="shared" ref="D191:O191" si="68">SUM(D192)</f>
        <v>0</v>
      </c>
      <c r="E191" s="46">
        <f t="shared" si="68"/>
        <v>0</v>
      </c>
      <c r="F191" s="113">
        <f t="shared" si="68"/>
        <v>0</v>
      </c>
      <c r="G191" s="224">
        <f t="shared" si="68"/>
        <v>0</v>
      </c>
      <c r="H191" s="102">
        <f t="shared" si="68"/>
        <v>0</v>
      </c>
      <c r="I191" s="113">
        <f t="shared" si="68"/>
        <v>0</v>
      </c>
      <c r="J191" s="102">
        <f t="shared" si="68"/>
        <v>0</v>
      </c>
      <c r="K191" s="46">
        <f t="shared" si="68"/>
        <v>0</v>
      </c>
      <c r="L191" s="122">
        <f t="shared" si="68"/>
        <v>0</v>
      </c>
      <c r="M191" s="42">
        <f t="shared" si="68"/>
        <v>0</v>
      </c>
      <c r="N191" s="46">
        <f t="shared" si="68"/>
        <v>0</v>
      </c>
      <c r="O191" s="113">
        <f t="shared" si="68"/>
        <v>0</v>
      </c>
      <c r="P191" s="119"/>
      <c r="R191" s="202"/>
    </row>
    <row r="192" spans="1:18" ht="24" hidden="1" x14ac:dyDescent="0.25">
      <c r="A192" s="992">
        <v>4310</v>
      </c>
      <c r="B192" s="48" t="s">
        <v>172</v>
      </c>
      <c r="C192" s="49">
        <f t="shared" si="48"/>
        <v>0</v>
      </c>
      <c r="D192" s="229">
        <f t="shared" ref="D192:O192" si="69">SUM(D193:D193)</f>
        <v>0</v>
      </c>
      <c r="E192" s="115">
        <f t="shared" si="69"/>
        <v>0</v>
      </c>
      <c r="F192" s="116">
        <f t="shared" si="69"/>
        <v>0</v>
      </c>
      <c r="G192" s="229">
        <f t="shared" si="69"/>
        <v>0</v>
      </c>
      <c r="H192" s="259">
        <f t="shared" si="69"/>
        <v>0</v>
      </c>
      <c r="I192" s="116">
        <f t="shared" si="69"/>
        <v>0</v>
      </c>
      <c r="J192" s="259">
        <f t="shared" si="69"/>
        <v>0</v>
      </c>
      <c r="K192" s="115">
        <f t="shared" si="69"/>
        <v>0</v>
      </c>
      <c r="L192" s="136">
        <f t="shared" si="69"/>
        <v>0</v>
      </c>
      <c r="M192" s="49">
        <f t="shared" si="69"/>
        <v>0</v>
      </c>
      <c r="N192" s="115">
        <f t="shared" si="69"/>
        <v>0</v>
      </c>
      <c r="O192" s="116">
        <f t="shared" si="69"/>
        <v>0</v>
      </c>
      <c r="P192" s="106"/>
      <c r="R192" s="202"/>
    </row>
    <row r="193" spans="1:18" ht="36" hidden="1" x14ac:dyDescent="0.25">
      <c r="A193" s="38">
        <v>4311</v>
      </c>
      <c r="B193" s="53" t="s">
        <v>173</v>
      </c>
      <c r="C193" s="54">
        <f t="shared" si="48"/>
        <v>0</v>
      </c>
      <c r="D193" s="226">
        <v>0</v>
      </c>
      <c r="E193" s="56"/>
      <c r="F193" s="110">
        <f>D193+E193</f>
        <v>0</v>
      </c>
      <c r="G193" s="226"/>
      <c r="H193" s="257"/>
      <c r="I193" s="110">
        <f>G193+H193</f>
        <v>0</v>
      </c>
      <c r="J193" s="257"/>
      <c r="K193" s="56"/>
      <c r="L193" s="132">
        <f>J193+K193</f>
        <v>0</v>
      </c>
      <c r="M193" s="317"/>
      <c r="N193" s="56"/>
      <c r="O193" s="110">
        <f>M193+N193</f>
        <v>0</v>
      </c>
      <c r="P193" s="107"/>
      <c r="R193" s="202"/>
    </row>
    <row r="194" spans="1:18" s="21" customFormat="1" ht="24" x14ac:dyDescent="0.25">
      <c r="A194" s="131"/>
      <c r="B194" s="17" t="s">
        <v>174</v>
      </c>
      <c r="C194" s="94">
        <f t="shared" si="48"/>
        <v>814048</v>
      </c>
      <c r="D194" s="222">
        <f t="shared" ref="D194:O194" si="70">SUM(D195,D230,D269)</f>
        <v>814272</v>
      </c>
      <c r="E194" s="435">
        <f t="shared" si="70"/>
        <v>-224</v>
      </c>
      <c r="F194" s="436">
        <f t="shared" si="70"/>
        <v>814048</v>
      </c>
      <c r="G194" s="222">
        <f t="shared" si="70"/>
        <v>0</v>
      </c>
      <c r="H194" s="202">
        <f t="shared" si="70"/>
        <v>0</v>
      </c>
      <c r="I194" s="436">
        <f t="shared" si="70"/>
        <v>0</v>
      </c>
      <c r="J194" s="254">
        <f t="shared" si="70"/>
        <v>0</v>
      </c>
      <c r="K194" s="435">
        <f t="shared" si="70"/>
        <v>0</v>
      </c>
      <c r="L194" s="436">
        <f t="shared" si="70"/>
        <v>0</v>
      </c>
      <c r="M194" s="321">
        <f t="shared" si="70"/>
        <v>0</v>
      </c>
      <c r="N194" s="299">
        <f t="shared" si="70"/>
        <v>0</v>
      </c>
      <c r="O194" s="304">
        <f t="shared" si="70"/>
        <v>0</v>
      </c>
      <c r="P194" s="342"/>
      <c r="R194" s="202"/>
    </row>
    <row r="195" spans="1:18" x14ac:dyDescent="0.25">
      <c r="A195" s="97">
        <v>5000</v>
      </c>
      <c r="B195" s="97" t="s">
        <v>175</v>
      </c>
      <c r="C195" s="98">
        <f t="shared" si="48"/>
        <v>814048</v>
      </c>
      <c r="D195" s="223">
        <f t="shared" ref="D195:O195" si="71">D196+D204</f>
        <v>814272</v>
      </c>
      <c r="E195" s="437">
        <f t="shared" si="71"/>
        <v>-224</v>
      </c>
      <c r="F195" s="438">
        <f t="shared" si="71"/>
        <v>814048</v>
      </c>
      <c r="G195" s="223">
        <f t="shared" si="71"/>
        <v>0</v>
      </c>
      <c r="H195" s="134">
        <f t="shared" si="71"/>
        <v>0</v>
      </c>
      <c r="I195" s="438">
        <f t="shared" si="71"/>
        <v>0</v>
      </c>
      <c r="J195" s="255">
        <f t="shared" si="71"/>
        <v>0</v>
      </c>
      <c r="K195" s="437">
        <f t="shared" si="71"/>
        <v>0</v>
      </c>
      <c r="L195" s="438">
        <f t="shared" si="71"/>
        <v>0</v>
      </c>
      <c r="M195" s="98">
        <f t="shared" si="71"/>
        <v>0</v>
      </c>
      <c r="N195" s="99">
        <f t="shared" si="71"/>
        <v>0</v>
      </c>
      <c r="O195" s="100">
        <f t="shared" si="71"/>
        <v>0</v>
      </c>
      <c r="P195" s="339"/>
      <c r="R195" s="202"/>
    </row>
    <row r="196" spans="1:18" hidden="1" x14ac:dyDescent="0.25">
      <c r="A196" s="41">
        <v>5100</v>
      </c>
      <c r="B196" s="101" t="s">
        <v>176</v>
      </c>
      <c r="C196" s="42">
        <f t="shared" si="48"/>
        <v>0</v>
      </c>
      <c r="D196" s="224">
        <f t="shared" ref="D196:O196" si="72">D197+D198+D201+D202+D203</f>
        <v>0</v>
      </c>
      <c r="E196" s="46">
        <f t="shared" si="72"/>
        <v>0</v>
      </c>
      <c r="F196" s="113">
        <f t="shared" si="72"/>
        <v>0</v>
      </c>
      <c r="G196" s="224">
        <f t="shared" si="72"/>
        <v>0</v>
      </c>
      <c r="H196" s="102">
        <f t="shared" si="72"/>
        <v>0</v>
      </c>
      <c r="I196" s="113">
        <f t="shared" si="72"/>
        <v>0</v>
      </c>
      <c r="J196" s="102">
        <f t="shared" si="72"/>
        <v>0</v>
      </c>
      <c r="K196" s="46">
        <f t="shared" si="72"/>
        <v>0</v>
      </c>
      <c r="L196" s="122">
        <f t="shared" si="72"/>
        <v>0</v>
      </c>
      <c r="M196" s="42">
        <f t="shared" si="72"/>
        <v>0</v>
      </c>
      <c r="N196" s="46">
        <f t="shared" si="72"/>
        <v>0</v>
      </c>
      <c r="O196" s="113">
        <f t="shared" si="72"/>
        <v>0</v>
      </c>
      <c r="P196" s="119"/>
      <c r="R196" s="202"/>
    </row>
    <row r="197" spans="1:18" hidden="1" x14ac:dyDescent="0.25">
      <c r="A197" s="992">
        <v>5110</v>
      </c>
      <c r="B197" s="48" t="s">
        <v>177</v>
      </c>
      <c r="C197" s="49">
        <f t="shared" si="48"/>
        <v>0</v>
      </c>
      <c r="D197" s="225">
        <v>0</v>
      </c>
      <c r="E197" s="51"/>
      <c r="F197" s="116">
        <f>D197+E197</f>
        <v>0</v>
      </c>
      <c r="G197" s="225"/>
      <c r="H197" s="256"/>
      <c r="I197" s="116">
        <f>G197+H197</f>
        <v>0</v>
      </c>
      <c r="J197" s="256"/>
      <c r="K197" s="51"/>
      <c r="L197" s="136">
        <f>J197+K197</f>
        <v>0</v>
      </c>
      <c r="M197" s="316"/>
      <c r="N197" s="51"/>
      <c r="O197" s="116">
        <f>M197+N197</f>
        <v>0</v>
      </c>
      <c r="P197" s="106"/>
      <c r="R197" s="202"/>
    </row>
    <row r="198" spans="1:18" ht="24" hidden="1" x14ac:dyDescent="0.25">
      <c r="A198" s="108">
        <v>5120</v>
      </c>
      <c r="B198" s="53" t="s">
        <v>178</v>
      </c>
      <c r="C198" s="54">
        <f t="shared" si="48"/>
        <v>0</v>
      </c>
      <c r="D198" s="227">
        <f t="shared" ref="D198:O198" si="73">D199+D200</f>
        <v>0</v>
      </c>
      <c r="E198" s="109">
        <f t="shared" si="73"/>
        <v>0</v>
      </c>
      <c r="F198" s="110">
        <f t="shared" si="73"/>
        <v>0</v>
      </c>
      <c r="G198" s="227">
        <f t="shared" si="73"/>
        <v>0</v>
      </c>
      <c r="H198" s="117">
        <f t="shared" si="73"/>
        <v>0</v>
      </c>
      <c r="I198" s="110">
        <f t="shared" si="73"/>
        <v>0</v>
      </c>
      <c r="J198" s="117">
        <f t="shared" si="73"/>
        <v>0</v>
      </c>
      <c r="K198" s="109">
        <f t="shared" si="73"/>
        <v>0</v>
      </c>
      <c r="L198" s="132">
        <f t="shared" si="73"/>
        <v>0</v>
      </c>
      <c r="M198" s="54">
        <f t="shared" si="73"/>
        <v>0</v>
      </c>
      <c r="N198" s="109">
        <f t="shared" si="73"/>
        <v>0</v>
      </c>
      <c r="O198" s="110">
        <f t="shared" si="73"/>
        <v>0</v>
      </c>
      <c r="P198" s="107"/>
      <c r="R198" s="202"/>
    </row>
    <row r="199" spans="1:18" hidden="1" x14ac:dyDescent="0.25">
      <c r="A199" s="38">
        <v>5121</v>
      </c>
      <c r="B199" s="53" t="s">
        <v>179</v>
      </c>
      <c r="C199" s="54">
        <f t="shared" si="48"/>
        <v>0</v>
      </c>
      <c r="D199" s="226">
        <v>0</v>
      </c>
      <c r="E199" s="56"/>
      <c r="F199" s="110">
        <f>D199+E199</f>
        <v>0</v>
      </c>
      <c r="G199" s="226"/>
      <c r="H199" s="257"/>
      <c r="I199" s="110">
        <f>G199+H199</f>
        <v>0</v>
      </c>
      <c r="J199" s="257"/>
      <c r="K199" s="56"/>
      <c r="L199" s="132">
        <f>J199+K199</f>
        <v>0</v>
      </c>
      <c r="M199" s="317"/>
      <c r="N199" s="56"/>
      <c r="O199" s="110">
        <f>M199+N199</f>
        <v>0</v>
      </c>
      <c r="P199" s="107"/>
      <c r="R199" s="202"/>
    </row>
    <row r="200" spans="1:18" ht="24" hidden="1" x14ac:dyDescent="0.25">
      <c r="A200" s="38">
        <v>5129</v>
      </c>
      <c r="B200" s="53" t="s">
        <v>180</v>
      </c>
      <c r="C200" s="54">
        <f t="shared" si="48"/>
        <v>0</v>
      </c>
      <c r="D200" s="226">
        <v>0</v>
      </c>
      <c r="E200" s="56"/>
      <c r="F200" s="110">
        <f>D200+E200</f>
        <v>0</v>
      </c>
      <c r="G200" s="226"/>
      <c r="H200" s="257"/>
      <c r="I200" s="110">
        <f>G200+H200</f>
        <v>0</v>
      </c>
      <c r="J200" s="257"/>
      <c r="K200" s="56"/>
      <c r="L200" s="132">
        <f>J200+K200</f>
        <v>0</v>
      </c>
      <c r="M200" s="317"/>
      <c r="N200" s="56"/>
      <c r="O200" s="110">
        <f>M200+N200</f>
        <v>0</v>
      </c>
      <c r="P200" s="107"/>
      <c r="R200" s="202"/>
    </row>
    <row r="201" spans="1:18" hidden="1" x14ac:dyDescent="0.25">
      <c r="A201" s="108">
        <v>5130</v>
      </c>
      <c r="B201" s="53" t="s">
        <v>181</v>
      </c>
      <c r="C201" s="54">
        <f t="shared" si="48"/>
        <v>0</v>
      </c>
      <c r="D201" s="226">
        <v>0</v>
      </c>
      <c r="E201" s="56"/>
      <c r="F201" s="110">
        <f>D201+E201</f>
        <v>0</v>
      </c>
      <c r="G201" s="226"/>
      <c r="H201" s="257"/>
      <c r="I201" s="110">
        <f>G201+H201</f>
        <v>0</v>
      </c>
      <c r="J201" s="257"/>
      <c r="K201" s="56"/>
      <c r="L201" s="132">
        <f>J201+K201</f>
        <v>0</v>
      </c>
      <c r="M201" s="317"/>
      <c r="N201" s="56"/>
      <c r="O201" s="110">
        <f>M201+N201</f>
        <v>0</v>
      </c>
      <c r="P201" s="107"/>
      <c r="R201" s="202"/>
    </row>
    <row r="202" spans="1:18" hidden="1" x14ac:dyDescent="0.25">
      <c r="A202" s="108">
        <v>5140</v>
      </c>
      <c r="B202" s="53" t="s">
        <v>182</v>
      </c>
      <c r="C202" s="54">
        <f t="shared" si="48"/>
        <v>0</v>
      </c>
      <c r="D202" s="226">
        <v>0</v>
      </c>
      <c r="E202" s="56"/>
      <c r="F202" s="110">
        <f>D202+E202</f>
        <v>0</v>
      </c>
      <c r="G202" s="226"/>
      <c r="H202" s="257"/>
      <c r="I202" s="110">
        <f>G202+H202</f>
        <v>0</v>
      </c>
      <c r="J202" s="257"/>
      <c r="K202" s="56"/>
      <c r="L202" s="132">
        <f>J202+K202</f>
        <v>0</v>
      </c>
      <c r="M202" s="317"/>
      <c r="N202" s="56"/>
      <c r="O202" s="110">
        <f>M202+N202</f>
        <v>0</v>
      </c>
      <c r="P202" s="107"/>
      <c r="R202" s="202"/>
    </row>
    <row r="203" spans="1:18" ht="24" hidden="1" x14ac:dyDescent="0.25">
      <c r="A203" s="108">
        <v>5170</v>
      </c>
      <c r="B203" s="53" t="s">
        <v>183</v>
      </c>
      <c r="C203" s="54">
        <f t="shared" si="48"/>
        <v>0</v>
      </c>
      <c r="D203" s="226">
        <v>0</v>
      </c>
      <c r="E203" s="56"/>
      <c r="F203" s="110">
        <f>D203+E203</f>
        <v>0</v>
      </c>
      <c r="G203" s="226"/>
      <c r="H203" s="257"/>
      <c r="I203" s="110">
        <f>G203+H203</f>
        <v>0</v>
      </c>
      <c r="J203" s="257"/>
      <c r="K203" s="56"/>
      <c r="L203" s="132">
        <f>J203+K203</f>
        <v>0</v>
      </c>
      <c r="M203" s="317"/>
      <c r="N203" s="56"/>
      <c r="O203" s="110">
        <f>M203+N203</f>
        <v>0</v>
      </c>
      <c r="P203" s="107"/>
      <c r="R203" s="202"/>
    </row>
    <row r="204" spans="1:18" x14ac:dyDescent="0.25">
      <c r="A204" s="41">
        <v>5200</v>
      </c>
      <c r="B204" s="101" t="s">
        <v>184</v>
      </c>
      <c r="C204" s="42">
        <f t="shared" si="48"/>
        <v>814048</v>
      </c>
      <c r="D204" s="224">
        <f t="shared" ref="D204:O204" si="74">D205+D215+D216+D225+D226+D227+D229</f>
        <v>814272</v>
      </c>
      <c r="E204" s="439">
        <f t="shared" si="74"/>
        <v>-224</v>
      </c>
      <c r="F204" s="406">
        <f t="shared" si="74"/>
        <v>814048</v>
      </c>
      <c r="G204" s="224">
        <f t="shared" si="74"/>
        <v>0</v>
      </c>
      <c r="H204" s="122">
        <f t="shared" si="74"/>
        <v>0</v>
      </c>
      <c r="I204" s="406">
        <f t="shared" si="74"/>
        <v>0</v>
      </c>
      <c r="J204" s="102">
        <f t="shared" si="74"/>
        <v>0</v>
      </c>
      <c r="K204" s="439">
        <f t="shared" si="74"/>
        <v>0</v>
      </c>
      <c r="L204" s="406">
        <f t="shared" si="74"/>
        <v>0</v>
      </c>
      <c r="M204" s="42">
        <f t="shared" si="74"/>
        <v>0</v>
      </c>
      <c r="N204" s="46">
        <f t="shared" si="74"/>
        <v>0</v>
      </c>
      <c r="O204" s="113">
        <f t="shared" si="74"/>
        <v>0</v>
      </c>
      <c r="P204" s="119"/>
      <c r="R204" s="202"/>
    </row>
    <row r="205" spans="1:18" hidden="1" x14ac:dyDescent="0.25">
      <c r="A205" s="103">
        <v>5210</v>
      </c>
      <c r="B205" s="74" t="s">
        <v>185</v>
      </c>
      <c r="C205" s="80">
        <f t="shared" si="48"/>
        <v>0</v>
      </c>
      <c r="D205" s="128">
        <f t="shared" ref="D205:O205" si="75">SUM(D206:D214)</f>
        <v>0</v>
      </c>
      <c r="E205" s="104">
        <f t="shared" si="75"/>
        <v>0</v>
      </c>
      <c r="F205" s="105">
        <f t="shared" si="75"/>
        <v>0</v>
      </c>
      <c r="G205" s="128">
        <f t="shared" si="75"/>
        <v>0</v>
      </c>
      <c r="H205" s="203">
        <f t="shared" si="75"/>
        <v>0</v>
      </c>
      <c r="I205" s="105">
        <f t="shared" si="75"/>
        <v>0</v>
      </c>
      <c r="J205" s="203">
        <f t="shared" si="75"/>
        <v>0</v>
      </c>
      <c r="K205" s="104">
        <f t="shared" si="75"/>
        <v>0</v>
      </c>
      <c r="L205" s="133">
        <f t="shared" si="75"/>
        <v>0</v>
      </c>
      <c r="M205" s="80">
        <f t="shared" si="75"/>
        <v>0</v>
      </c>
      <c r="N205" s="104">
        <f t="shared" si="75"/>
        <v>0</v>
      </c>
      <c r="O205" s="105">
        <f t="shared" si="75"/>
        <v>0</v>
      </c>
      <c r="P205" s="112"/>
      <c r="R205" s="202"/>
    </row>
    <row r="206" spans="1:18" hidden="1" x14ac:dyDescent="0.25">
      <c r="A206" s="33">
        <v>5211</v>
      </c>
      <c r="B206" s="48" t="s">
        <v>186</v>
      </c>
      <c r="C206" s="49">
        <f t="shared" si="48"/>
        <v>0</v>
      </c>
      <c r="D206" s="225">
        <v>0</v>
      </c>
      <c r="E206" s="51"/>
      <c r="F206" s="116">
        <f t="shared" ref="F206:F215" si="76">D206+E206</f>
        <v>0</v>
      </c>
      <c r="G206" s="225"/>
      <c r="H206" s="256"/>
      <c r="I206" s="116">
        <f t="shared" ref="I206:I215" si="77">G206+H206</f>
        <v>0</v>
      </c>
      <c r="J206" s="256"/>
      <c r="K206" s="51"/>
      <c r="L206" s="136">
        <f t="shared" ref="L206:L215" si="78">J206+K206</f>
        <v>0</v>
      </c>
      <c r="M206" s="316"/>
      <c r="N206" s="51"/>
      <c r="O206" s="116">
        <f t="shared" ref="O206:O215" si="79">M206+N206</f>
        <v>0</v>
      </c>
      <c r="P206" s="106"/>
      <c r="R206" s="202"/>
    </row>
    <row r="207" spans="1:18" hidden="1" x14ac:dyDescent="0.25">
      <c r="A207" s="38">
        <v>5212</v>
      </c>
      <c r="B207" s="53" t="s">
        <v>187</v>
      </c>
      <c r="C207" s="54">
        <f t="shared" si="48"/>
        <v>0</v>
      </c>
      <c r="D207" s="226">
        <v>0</v>
      </c>
      <c r="E207" s="56"/>
      <c r="F207" s="110">
        <f t="shared" si="76"/>
        <v>0</v>
      </c>
      <c r="G207" s="226"/>
      <c r="H207" s="257"/>
      <c r="I207" s="110">
        <f t="shared" si="77"/>
        <v>0</v>
      </c>
      <c r="J207" s="257"/>
      <c r="K207" s="56"/>
      <c r="L207" s="132">
        <f t="shared" si="78"/>
        <v>0</v>
      </c>
      <c r="M207" s="317"/>
      <c r="N207" s="56"/>
      <c r="O207" s="110">
        <f t="shared" si="79"/>
        <v>0</v>
      </c>
      <c r="P207" s="107"/>
      <c r="R207" s="202"/>
    </row>
    <row r="208" spans="1:18" hidden="1" x14ac:dyDescent="0.25">
      <c r="A208" s="38">
        <v>5213</v>
      </c>
      <c r="B208" s="53" t="s">
        <v>188</v>
      </c>
      <c r="C208" s="54">
        <f t="shared" si="48"/>
        <v>0</v>
      </c>
      <c r="D208" s="226">
        <v>0</v>
      </c>
      <c r="E208" s="56"/>
      <c r="F208" s="110">
        <f t="shared" si="76"/>
        <v>0</v>
      </c>
      <c r="G208" s="226"/>
      <c r="H208" s="257"/>
      <c r="I208" s="110">
        <f t="shared" si="77"/>
        <v>0</v>
      </c>
      <c r="J208" s="257"/>
      <c r="K208" s="56"/>
      <c r="L208" s="132">
        <f t="shared" si="78"/>
        <v>0</v>
      </c>
      <c r="M208" s="317"/>
      <c r="N208" s="56"/>
      <c r="O208" s="110">
        <f t="shared" si="79"/>
        <v>0</v>
      </c>
      <c r="P208" s="107"/>
      <c r="R208" s="202"/>
    </row>
    <row r="209" spans="1:18" hidden="1" x14ac:dyDescent="0.25">
      <c r="A209" s="38">
        <v>5214</v>
      </c>
      <c r="B209" s="53" t="s">
        <v>189</v>
      </c>
      <c r="C209" s="54">
        <f t="shared" si="48"/>
        <v>0</v>
      </c>
      <c r="D209" s="226">
        <v>0</v>
      </c>
      <c r="E209" s="56"/>
      <c r="F209" s="110">
        <f t="shared" si="76"/>
        <v>0</v>
      </c>
      <c r="G209" s="226"/>
      <c r="H209" s="257"/>
      <c r="I209" s="110">
        <f t="shared" si="77"/>
        <v>0</v>
      </c>
      <c r="J209" s="257"/>
      <c r="K209" s="56"/>
      <c r="L209" s="132">
        <f t="shared" si="78"/>
        <v>0</v>
      </c>
      <c r="M209" s="317"/>
      <c r="N209" s="56"/>
      <c r="O209" s="110">
        <f t="shared" si="79"/>
        <v>0</v>
      </c>
      <c r="P209" s="107"/>
      <c r="R209" s="202"/>
    </row>
    <row r="210" spans="1:18" hidden="1" x14ac:dyDescent="0.25">
      <c r="A210" s="38">
        <v>5215</v>
      </c>
      <c r="B210" s="53" t="s">
        <v>190</v>
      </c>
      <c r="C210" s="54">
        <f t="shared" si="48"/>
        <v>0</v>
      </c>
      <c r="D210" s="226">
        <v>0</v>
      </c>
      <c r="E210" s="56"/>
      <c r="F210" s="110">
        <f t="shared" si="76"/>
        <v>0</v>
      </c>
      <c r="G210" s="226"/>
      <c r="H210" s="257"/>
      <c r="I210" s="110">
        <f t="shared" si="77"/>
        <v>0</v>
      </c>
      <c r="J210" s="257"/>
      <c r="K210" s="56"/>
      <c r="L210" s="132">
        <f t="shared" si="78"/>
        <v>0</v>
      </c>
      <c r="M210" s="317"/>
      <c r="N210" s="56"/>
      <c r="O210" s="110">
        <f t="shared" si="79"/>
        <v>0</v>
      </c>
      <c r="P210" s="107"/>
      <c r="R210" s="202"/>
    </row>
    <row r="211" spans="1:18" ht="14.25" hidden="1" customHeight="1" x14ac:dyDescent="0.25">
      <c r="A211" s="38">
        <v>5216</v>
      </c>
      <c r="B211" s="53" t="s">
        <v>191</v>
      </c>
      <c r="C211" s="54">
        <f t="shared" si="48"/>
        <v>0</v>
      </c>
      <c r="D211" s="226">
        <v>0</v>
      </c>
      <c r="E211" s="56"/>
      <c r="F211" s="110">
        <f t="shared" si="76"/>
        <v>0</v>
      </c>
      <c r="G211" s="226"/>
      <c r="H211" s="257"/>
      <c r="I211" s="110">
        <f t="shared" si="77"/>
        <v>0</v>
      </c>
      <c r="J211" s="257"/>
      <c r="K211" s="56"/>
      <c r="L211" s="132">
        <f t="shared" si="78"/>
        <v>0</v>
      </c>
      <c r="M211" s="317"/>
      <c r="N211" s="56"/>
      <c r="O211" s="110">
        <f t="shared" si="79"/>
        <v>0</v>
      </c>
      <c r="P211" s="107"/>
      <c r="R211" s="202"/>
    </row>
    <row r="212" spans="1:18" hidden="1" x14ac:dyDescent="0.25">
      <c r="A212" s="38">
        <v>5217</v>
      </c>
      <c r="B212" s="53" t="s">
        <v>192</v>
      </c>
      <c r="C212" s="54">
        <f t="shared" si="48"/>
        <v>0</v>
      </c>
      <c r="D212" s="226">
        <v>0</v>
      </c>
      <c r="E212" s="56"/>
      <c r="F212" s="110">
        <f t="shared" si="76"/>
        <v>0</v>
      </c>
      <c r="G212" s="226"/>
      <c r="H212" s="257"/>
      <c r="I212" s="110">
        <f t="shared" si="77"/>
        <v>0</v>
      </c>
      <c r="J212" s="257"/>
      <c r="K212" s="56"/>
      <c r="L212" s="132">
        <f t="shared" si="78"/>
        <v>0</v>
      </c>
      <c r="M212" s="317"/>
      <c r="N212" s="56"/>
      <c r="O212" s="110">
        <f t="shared" si="79"/>
        <v>0</v>
      </c>
      <c r="P212" s="107"/>
      <c r="R212" s="202"/>
    </row>
    <row r="213" spans="1:18" hidden="1" x14ac:dyDescent="0.25">
      <c r="A213" s="38">
        <v>5218</v>
      </c>
      <c r="B213" s="53" t="s">
        <v>193</v>
      </c>
      <c r="C213" s="54">
        <f t="shared" ref="C213:C276" si="80">F213+I213+L213+O213</f>
        <v>0</v>
      </c>
      <c r="D213" s="226">
        <v>0</v>
      </c>
      <c r="E213" s="56"/>
      <c r="F213" s="110">
        <f t="shared" si="76"/>
        <v>0</v>
      </c>
      <c r="G213" s="226"/>
      <c r="H213" s="257"/>
      <c r="I213" s="110">
        <f t="shared" si="77"/>
        <v>0</v>
      </c>
      <c r="J213" s="257"/>
      <c r="K213" s="56"/>
      <c r="L213" s="132">
        <f t="shared" si="78"/>
        <v>0</v>
      </c>
      <c r="M213" s="317"/>
      <c r="N213" s="56"/>
      <c r="O213" s="110">
        <f t="shared" si="79"/>
        <v>0</v>
      </c>
      <c r="P213" s="107"/>
      <c r="R213" s="202"/>
    </row>
    <row r="214" spans="1:18" hidden="1" x14ac:dyDescent="0.25">
      <c r="A214" s="38">
        <v>5219</v>
      </c>
      <c r="B214" s="53" t="s">
        <v>194</v>
      </c>
      <c r="C214" s="54">
        <f t="shared" si="80"/>
        <v>0</v>
      </c>
      <c r="D214" s="226">
        <v>0</v>
      </c>
      <c r="E214" s="56"/>
      <c r="F214" s="110">
        <f t="shared" si="76"/>
        <v>0</v>
      </c>
      <c r="G214" s="226"/>
      <c r="H214" s="257"/>
      <c r="I214" s="110">
        <f t="shared" si="77"/>
        <v>0</v>
      </c>
      <c r="J214" s="257"/>
      <c r="K214" s="56"/>
      <c r="L214" s="132">
        <f t="shared" si="78"/>
        <v>0</v>
      </c>
      <c r="M214" s="317"/>
      <c r="N214" s="56"/>
      <c r="O214" s="110">
        <f t="shared" si="79"/>
        <v>0</v>
      </c>
      <c r="P214" s="107"/>
      <c r="R214" s="202"/>
    </row>
    <row r="215" spans="1:18" ht="13.5" hidden="1" customHeight="1" x14ac:dyDescent="0.25">
      <c r="A215" s="108">
        <v>5220</v>
      </c>
      <c r="B215" s="53" t="s">
        <v>195</v>
      </c>
      <c r="C215" s="54">
        <f t="shared" si="80"/>
        <v>0</v>
      </c>
      <c r="D215" s="226">
        <v>0</v>
      </c>
      <c r="E215" s="56"/>
      <c r="F215" s="110">
        <f t="shared" si="76"/>
        <v>0</v>
      </c>
      <c r="G215" s="226"/>
      <c r="H215" s="257"/>
      <c r="I215" s="110">
        <f t="shared" si="77"/>
        <v>0</v>
      </c>
      <c r="J215" s="257"/>
      <c r="K215" s="56"/>
      <c r="L215" s="132">
        <f t="shared" si="78"/>
        <v>0</v>
      </c>
      <c r="M215" s="317"/>
      <c r="N215" s="56"/>
      <c r="O215" s="110">
        <f t="shared" si="79"/>
        <v>0</v>
      </c>
      <c r="P215" s="107"/>
      <c r="R215" s="202"/>
    </row>
    <row r="216" spans="1:18" hidden="1" x14ac:dyDescent="0.25">
      <c r="A216" s="108">
        <v>5230</v>
      </c>
      <c r="B216" s="53" t="s">
        <v>196</v>
      </c>
      <c r="C216" s="54">
        <f t="shared" si="80"/>
        <v>0</v>
      </c>
      <c r="D216" s="227">
        <f t="shared" ref="D216:O216" si="81">SUM(D217:D224)</f>
        <v>0</v>
      </c>
      <c r="E216" s="109">
        <f t="shared" si="81"/>
        <v>0</v>
      </c>
      <c r="F216" s="110">
        <f t="shared" si="81"/>
        <v>0</v>
      </c>
      <c r="G216" s="227">
        <f t="shared" si="81"/>
        <v>0</v>
      </c>
      <c r="H216" s="117">
        <f t="shared" si="81"/>
        <v>0</v>
      </c>
      <c r="I216" s="110">
        <f t="shared" si="81"/>
        <v>0</v>
      </c>
      <c r="J216" s="117">
        <f t="shared" si="81"/>
        <v>0</v>
      </c>
      <c r="K216" s="109">
        <f t="shared" si="81"/>
        <v>0</v>
      </c>
      <c r="L216" s="132">
        <f t="shared" si="81"/>
        <v>0</v>
      </c>
      <c r="M216" s="54">
        <f t="shared" si="81"/>
        <v>0</v>
      </c>
      <c r="N216" s="109">
        <f t="shared" si="81"/>
        <v>0</v>
      </c>
      <c r="O216" s="110">
        <f t="shared" si="81"/>
        <v>0</v>
      </c>
      <c r="P216" s="107"/>
      <c r="R216" s="202"/>
    </row>
    <row r="217" spans="1:18" hidden="1" x14ac:dyDescent="0.25">
      <c r="A217" s="38">
        <v>5231</v>
      </c>
      <c r="B217" s="53" t="s">
        <v>197</v>
      </c>
      <c r="C217" s="54">
        <f t="shared" si="80"/>
        <v>0</v>
      </c>
      <c r="D217" s="226">
        <v>0</v>
      </c>
      <c r="E217" s="56"/>
      <c r="F217" s="110">
        <f t="shared" ref="F217:F226" si="82">D217+E217</f>
        <v>0</v>
      </c>
      <c r="G217" s="226"/>
      <c r="H217" s="257"/>
      <c r="I217" s="110">
        <f t="shared" ref="I217:I226" si="83">G217+H217</f>
        <v>0</v>
      </c>
      <c r="J217" s="257"/>
      <c r="K217" s="56"/>
      <c r="L217" s="132">
        <f t="shared" ref="L217:L226" si="84">J217+K217</f>
        <v>0</v>
      </c>
      <c r="M217" s="317"/>
      <c r="N217" s="56"/>
      <c r="O217" s="110">
        <f t="shared" ref="O217:O226" si="85">M217+N217</f>
        <v>0</v>
      </c>
      <c r="P217" s="107"/>
      <c r="R217" s="202"/>
    </row>
    <row r="218" spans="1:18" hidden="1" x14ac:dyDescent="0.25">
      <c r="A218" s="38">
        <v>5232</v>
      </c>
      <c r="B218" s="53" t="s">
        <v>198</v>
      </c>
      <c r="C218" s="54">
        <f t="shared" si="80"/>
        <v>0</v>
      </c>
      <c r="D218" s="226">
        <v>0</v>
      </c>
      <c r="E218" s="56"/>
      <c r="F218" s="110">
        <f t="shared" si="82"/>
        <v>0</v>
      </c>
      <c r="G218" s="226"/>
      <c r="H218" s="257"/>
      <c r="I218" s="110">
        <f t="shared" si="83"/>
        <v>0</v>
      </c>
      <c r="J218" s="257"/>
      <c r="K218" s="56"/>
      <c r="L218" s="132">
        <f t="shared" si="84"/>
        <v>0</v>
      </c>
      <c r="M218" s="317"/>
      <c r="N218" s="56"/>
      <c r="O218" s="110">
        <f t="shared" si="85"/>
        <v>0</v>
      </c>
      <c r="P218" s="107"/>
      <c r="R218" s="202"/>
    </row>
    <row r="219" spans="1:18" hidden="1" x14ac:dyDescent="0.25">
      <c r="A219" s="38">
        <v>5233</v>
      </c>
      <c r="B219" s="53" t="s">
        <v>199</v>
      </c>
      <c r="C219" s="54">
        <f t="shared" si="80"/>
        <v>0</v>
      </c>
      <c r="D219" s="226">
        <v>0</v>
      </c>
      <c r="E219" s="56"/>
      <c r="F219" s="110">
        <f t="shared" si="82"/>
        <v>0</v>
      </c>
      <c r="G219" s="226"/>
      <c r="H219" s="257"/>
      <c r="I219" s="110">
        <f t="shared" si="83"/>
        <v>0</v>
      </c>
      <c r="J219" s="257"/>
      <c r="K219" s="56"/>
      <c r="L219" s="132">
        <f t="shared" si="84"/>
        <v>0</v>
      </c>
      <c r="M219" s="317"/>
      <c r="N219" s="56"/>
      <c r="O219" s="110">
        <f t="shared" si="85"/>
        <v>0</v>
      </c>
      <c r="P219" s="107"/>
      <c r="R219" s="202"/>
    </row>
    <row r="220" spans="1:18" ht="24" hidden="1" x14ac:dyDescent="0.25">
      <c r="A220" s="38">
        <v>5234</v>
      </c>
      <c r="B220" s="53" t="s">
        <v>200</v>
      </c>
      <c r="C220" s="54">
        <f t="shared" si="80"/>
        <v>0</v>
      </c>
      <c r="D220" s="226">
        <v>0</v>
      </c>
      <c r="E220" s="56"/>
      <c r="F220" s="110">
        <f t="shared" si="82"/>
        <v>0</v>
      </c>
      <c r="G220" s="226"/>
      <c r="H220" s="257"/>
      <c r="I220" s="110">
        <f t="shared" si="83"/>
        <v>0</v>
      </c>
      <c r="J220" s="257"/>
      <c r="K220" s="56"/>
      <c r="L220" s="132">
        <f t="shared" si="84"/>
        <v>0</v>
      </c>
      <c r="M220" s="317"/>
      <c r="N220" s="56"/>
      <c r="O220" s="110">
        <f t="shared" si="85"/>
        <v>0</v>
      </c>
      <c r="P220" s="107"/>
      <c r="R220" s="202"/>
    </row>
    <row r="221" spans="1:18" ht="14.25" hidden="1" customHeight="1" x14ac:dyDescent="0.25">
      <c r="A221" s="38">
        <v>5236</v>
      </c>
      <c r="B221" s="53" t="s">
        <v>201</v>
      </c>
      <c r="C221" s="54">
        <f t="shared" si="80"/>
        <v>0</v>
      </c>
      <c r="D221" s="226">
        <v>0</v>
      </c>
      <c r="E221" s="56"/>
      <c r="F221" s="110">
        <f t="shared" si="82"/>
        <v>0</v>
      </c>
      <c r="G221" s="226"/>
      <c r="H221" s="257"/>
      <c r="I221" s="110">
        <f t="shared" si="83"/>
        <v>0</v>
      </c>
      <c r="J221" s="257"/>
      <c r="K221" s="56"/>
      <c r="L221" s="132">
        <f t="shared" si="84"/>
        <v>0</v>
      </c>
      <c r="M221" s="317"/>
      <c r="N221" s="56"/>
      <c r="O221" s="110">
        <f t="shared" si="85"/>
        <v>0</v>
      </c>
      <c r="P221" s="107"/>
      <c r="R221" s="202"/>
    </row>
    <row r="222" spans="1:18" ht="14.25" hidden="1" customHeight="1" x14ac:dyDescent="0.25">
      <c r="A222" s="38">
        <v>5237</v>
      </c>
      <c r="B222" s="53" t="s">
        <v>202</v>
      </c>
      <c r="C222" s="54">
        <f t="shared" si="80"/>
        <v>0</v>
      </c>
      <c r="D222" s="226">
        <v>0</v>
      </c>
      <c r="E222" s="56"/>
      <c r="F222" s="110">
        <f t="shared" si="82"/>
        <v>0</v>
      </c>
      <c r="G222" s="226"/>
      <c r="H222" s="257"/>
      <c r="I222" s="110">
        <f t="shared" si="83"/>
        <v>0</v>
      </c>
      <c r="J222" s="257"/>
      <c r="K222" s="56"/>
      <c r="L222" s="132">
        <f t="shared" si="84"/>
        <v>0</v>
      </c>
      <c r="M222" s="317"/>
      <c r="N222" s="56"/>
      <c r="O222" s="110">
        <f t="shared" si="85"/>
        <v>0</v>
      </c>
      <c r="P222" s="107"/>
      <c r="R222" s="202"/>
    </row>
    <row r="223" spans="1:18" ht="24" hidden="1" x14ac:dyDescent="0.25">
      <c r="A223" s="38">
        <v>5238</v>
      </c>
      <c r="B223" s="53" t="s">
        <v>203</v>
      </c>
      <c r="C223" s="54">
        <f t="shared" si="80"/>
        <v>0</v>
      </c>
      <c r="D223" s="226">
        <v>0</v>
      </c>
      <c r="E223" s="56"/>
      <c r="F223" s="110">
        <f t="shared" si="82"/>
        <v>0</v>
      </c>
      <c r="G223" s="226"/>
      <c r="H223" s="257"/>
      <c r="I223" s="110">
        <f t="shared" si="83"/>
        <v>0</v>
      </c>
      <c r="J223" s="257"/>
      <c r="K223" s="56"/>
      <c r="L223" s="132">
        <f t="shared" si="84"/>
        <v>0</v>
      </c>
      <c r="M223" s="317"/>
      <c r="N223" s="56"/>
      <c r="O223" s="110">
        <f t="shared" si="85"/>
        <v>0</v>
      </c>
      <c r="P223" s="107"/>
      <c r="R223" s="202"/>
    </row>
    <row r="224" spans="1:18" ht="24" hidden="1" x14ac:dyDescent="0.25">
      <c r="A224" s="38">
        <v>5239</v>
      </c>
      <c r="B224" s="53" t="s">
        <v>204</v>
      </c>
      <c r="C224" s="54">
        <f t="shared" si="80"/>
        <v>0</v>
      </c>
      <c r="D224" s="226">
        <v>0</v>
      </c>
      <c r="E224" s="56"/>
      <c r="F224" s="110">
        <f t="shared" si="82"/>
        <v>0</v>
      </c>
      <c r="G224" s="226"/>
      <c r="H224" s="257"/>
      <c r="I224" s="110">
        <f t="shared" si="83"/>
        <v>0</v>
      </c>
      <c r="J224" s="257"/>
      <c r="K224" s="56"/>
      <c r="L224" s="132">
        <f t="shared" si="84"/>
        <v>0</v>
      </c>
      <c r="M224" s="317"/>
      <c r="N224" s="56"/>
      <c r="O224" s="110">
        <f t="shared" si="85"/>
        <v>0</v>
      </c>
      <c r="P224" s="107"/>
      <c r="R224" s="202"/>
    </row>
    <row r="225" spans="1:18" ht="24" x14ac:dyDescent="0.25">
      <c r="A225" s="108">
        <v>5240</v>
      </c>
      <c r="B225" s="53" t="s">
        <v>205</v>
      </c>
      <c r="C225" s="54">
        <f t="shared" si="80"/>
        <v>189546</v>
      </c>
      <c r="D225" s="226">
        <v>189546</v>
      </c>
      <c r="E225" s="444"/>
      <c r="F225" s="401">
        <f t="shared" si="82"/>
        <v>189546</v>
      </c>
      <c r="G225" s="226"/>
      <c r="H225" s="580"/>
      <c r="I225" s="401">
        <f t="shared" si="83"/>
        <v>0</v>
      </c>
      <c r="J225" s="257"/>
      <c r="K225" s="444"/>
      <c r="L225" s="401">
        <f t="shared" si="84"/>
        <v>0</v>
      </c>
      <c r="M225" s="317"/>
      <c r="N225" s="56"/>
      <c r="O225" s="110">
        <f t="shared" si="85"/>
        <v>0</v>
      </c>
      <c r="P225" s="107"/>
      <c r="R225" s="202"/>
    </row>
    <row r="226" spans="1:18" x14ac:dyDescent="0.25">
      <c r="A226" s="108">
        <v>5250</v>
      </c>
      <c r="B226" s="53" t="s">
        <v>206</v>
      </c>
      <c r="C226" s="54">
        <f t="shared" si="80"/>
        <v>624502</v>
      </c>
      <c r="D226" s="226">
        <v>624726</v>
      </c>
      <c r="E226" s="444">
        <f>-25-150-49</f>
        <v>-224</v>
      </c>
      <c r="F226" s="401">
        <f t="shared" si="82"/>
        <v>624502</v>
      </c>
      <c r="G226" s="226"/>
      <c r="H226" s="580"/>
      <c r="I226" s="401">
        <f t="shared" si="83"/>
        <v>0</v>
      </c>
      <c r="J226" s="257"/>
      <c r="K226" s="444"/>
      <c r="L226" s="401">
        <f t="shared" si="84"/>
        <v>0</v>
      </c>
      <c r="M226" s="317"/>
      <c r="N226" s="56"/>
      <c r="O226" s="110">
        <f t="shared" si="85"/>
        <v>0</v>
      </c>
      <c r="P226" s="107"/>
      <c r="R226" s="202"/>
    </row>
    <row r="227" spans="1:18" hidden="1" x14ac:dyDescent="0.25">
      <c r="A227" s="108">
        <v>5260</v>
      </c>
      <c r="B227" s="53" t="s">
        <v>207</v>
      </c>
      <c r="C227" s="54">
        <f t="shared" si="80"/>
        <v>0</v>
      </c>
      <c r="D227" s="227">
        <f t="shared" ref="D227:O227" si="86">SUM(D228)</f>
        <v>0</v>
      </c>
      <c r="E227" s="109">
        <f t="shared" si="86"/>
        <v>0</v>
      </c>
      <c r="F227" s="110">
        <f t="shared" si="86"/>
        <v>0</v>
      </c>
      <c r="G227" s="227">
        <f t="shared" si="86"/>
        <v>0</v>
      </c>
      <c r="H227" s="117">
        <f t="shared" si="86"/>
        <v>0</v>
      </c>
      <c r="I227" s="110">
        <f t="shared" si="86"/>
        <v>0</v>
      </c>
      <c r="J227" s="117">
        <f t="shared" si="86"/>
        <v>0</v>
      </c>
      <c r="K227" s="109">
        <f t="shared" si="86"/>
        <v>0</v>
      </c>
      <c r="L227" s="132">
        <f t="shared" si="86"/>
        <v>0</v>
      </c>
      <c r="M227" s="54">
        <f t="shared" si="86"/>
        <v>0</v>
      </c>
      <c r="N227" s="109">
        <f t="shared" si="86"/>
        <v>0</v>
      </c>
      <c r="O227" s="110">
        <f t="shared" si="86"/>
        <v>0</v>
      </c>
      <c r="P227" s="107"/>
      <c r="R227" s="202"/>
    </row>
    <row r="228" spans="1:18" ht="24" hidden="1" x14ac:dyDescent="0.25">
      <c r="A228" s="38">
        <v>5269</v>
      </c>
      <c r="B228" s="53" t="s">
        <v>208</v>
      </c>
      <c r="C228" s="54">
        <f t="shared" si="80"/>
        <v>0</v>
      </c>
      <c r="D228" s="226">
        <v>0</v>
      </c>
      <c r="E228" s="56"/>
      <c r="F228" s="110">
        <f>D228+E228</f>
        <v>0</v>
      </c>
      <c r="G228" s="226"/>
      <c r="H228" s="257"/>
      <c r="I228" s="110">
        <f>G228+H228</f>
        <v>0</v>
      </c>
      <c r="J228" s="257"/>
      <c r="K228" s="56"/>
      <c r="L228" s="132">
        <f>J228+K228</f>
        <v>0</v>
      </c>
      <c r="M228" s="317"/>
      <c r="N228" s="56"/>
      <c r="O228" s="110">
        <f>M228+N228</f>
        <v>0</v>
      </c>
      <c r="P228" s="107"/>
      <c r="R228" s="202"/>
    </row>
    <row r="229" spans="1:18" ht="24" hidden="1" x14ac:dyDescent="0.25">
      <c r="A229" s="103">
        <v>5270</v>
      </c>
      <c r="B229" s="74" t="s">
        <v>209</v>
      </c>
      <c r="C229" s="80">
        <f t="shared" si="80"/>
        <v>0</v>
      </c>
      <c r="D229" s="228">
        <v>0</v>
      </c>
      <c r="E229" s="111"/>
      <c r="F229" s="105">
        <f>D229+E229</f>
        <v>0</v>
      </c>
      <c r="G229" s="228"/>
      <c r="H229" s="258"/>
      <c r="I229" s="105">
        <f>G229+H229</f>
        <v>0</v>
      </c>
      <c r="J229" s="258"/>
      <c r="K229" s="111"/>
      <c r="L229" s="133">
        <f>J229+K229</f>
        <v>0</v>
      </c>
      <c r="M229" s="318"/>
      <c r="N229" s="111"/>
      <c r="O229" s="105">
        <f>M229+N229</f>
        <v>0</v>
      </c>
      <c r="P229" s="112"/>
      <c r="R229" s="202"/>
    </row>
    <row r="230" spans="1:18" hidden="1" x14ac:dyDescent="0.25">
      <c r="A230" s="97">
        <v>6000</v>
      </c>
      <c r="B230" s="97" t="s">
        <v>210</v>
      </c>
      <c r="C230" s="98">
        <f t="shared" si="80"/>
        <v>0</v>
      </c>
      <c r="D230" s="223">
        <f t="shared" ref="D230:O230" si="87">D231+D251+D259</f>
        <v>0</v>
      </c>
      <c r="E230" s="99">
        <f t="shared" si="87"/>
        <v>0</v>
      </c>
      <c r="F230" s="100">
        <f t="shared" si="87"/>
        <v>0</v>
      </c>
      <c r="G230" s="223">
        <f t="shared" si="87"/>
        <v>0</v>
      </c>
      <c r="H230" s="255">
        <f t="shared" si="87"/>
        <v>0</v>
      </c>
      <c r="I230" s="100">
        <f t="shared" si="87"/>
        <v>0</v>
      </c>
      <c r="J230" s="255">
        <f t="shared" si="87"/>
        <v>0</v>
      </c>
      <c r="K230" s="99">
        <f t="shared" si="87"/>
        <v>0</v>
      </c>
      <c r="L230" s="134">
        <f t="shared" si="87"/>
        <v>0</v>
      </c>
      <c r="M230" s="98">
        <f t="shared" si="87"/>
        <v>0</v>
      </c>
      <c r="N230" s="99">
        <f t="shared" si="87"/>
        <v>0</v>
      </c>
      <c r="O230" s="100">
        <f t="shared" si="87"/>
        <v>0</v>
      </c>
      <c r="P230" s="339"/>
      <c r="R230" s="202"/>
    </row>
    <row r="231" spans="1:18" ht="14.25" hidden="1" customHeight="1" x14ac:dyDescent="0.25">
      <c r="A231" s="65">
        <v>6200</v>
      </c>
      <c r="B231" s="121" t="s">
        <v>211</v>
      </c>
      <c r="C231" s="126">
        <f t="shared" si="80"/>
        <v>0</v>
      </c>
      <c r="D231" s="232">
        <f t="shared" ref="D231:O231" si="88">SUM(D232,D233,D235,D238,D244,D245,D246)</f>
        <v>0</v>
      </c>
      <c r="E231" s="127">
        <f t="shared" si="88"/>
        <v>0</v>
      </c>
      <c r="F231" s="287">
        <f t="shared" si="88"/>
        <v>0</v>
      </c>
      <c r="G231" s="232">
        <f t="shared" si="88"/>
        <v>0</v>
      </c>
      <c r="H231" s="262">
        <f t="shared" si="88"/>
        <v>0</v>
      </c>
      <c r="I231" s="287">
        <f t="shared" si="88"/>
        <v>0</v>
      </c>
      <c r="J231" s="262">
        <f t="shared" si="88"/>
        <v>0</v>
      </c>
      <c r="K231" s="127">
        <f t="shared" si="88"/>
        <v>0</v>
      </c>
      <c r="L231" s="135">
        <f t="shared" si="88"/>
        <v>0</v>
      </c>
      <c r="M231" s="126">
        <f t="shared" si="88"/>
        <v>0</v>
      </c>
      <c r="N231" s="127">
        <f t="shared" si="88"/>
        <v>0</v>
      </c>
      <c r="O231" s="287">
        <f t="shared" si="88"/>
        <v>0</v>
      </c>
      <c r="P231" s="340"/>
      <c r="R231" s="202"/>
    </row>
    <row r="232" spans="1:18" ht="24" hidden="1" x14ac:dyDescent="0.25">
      <c r="A232" s="992">
        <v>6220</v>
      </c>
      <c r="B232" s="48" t="s">
        <v>212</v>
      </c>
      <c r="C232" s="49">
        <f t="shared" si="80"/>
        <v>0</v>
      </c>
      <c r="D232" s="225">
        <v>0</v>
      </c>
      <c r="E232" s="51"/>
      <c r="F232" s="116">
        <f>D232+E232</f>
        <v>0</v>
      </c>
      <c r="G232" s="225"/>
      <c r="H232" s="256"/>
      <c r="I232" s="116">
        <f>G232+H232</f>
        <v>0</v>
      </c>
      <c r="J232" s="256"/>
      <c r="K232" s="51"/>
      <c r="L232" s="136">
        <f>J232+K232</f>
        <v>0</v>
      </c>
      <c r="M232" s="316"/>
      <c r="N232" s="51"/>
      <c r="O232" s="116">
        <f>M232+N232</f>
        <v>0</v>
      </c>
      <c r="P232" s="106"/>
      <c r="R232" s="202"/>
    </row>
    <row r="233" spans="1:18" hidden="1" x14ac:dyDescent="0.25">
      <c r="A233" s="108">
        <v>6230</v>
      </c>
      <c r="B233" s="53" t="s">
        <v>213</v>
      </c>
      <c r="C233" s="54">
        <f t="shared" si="80"/>
        <v>0</v>
      </c>
      <c r="D233" s="227">
        <f t="shared" ref="D233:O233" si="89">SUM(D234)</f>
        <v>0</v>
      </c>
      <c r="E233" s="109">
        <f t="shared" si="89"/>
        <v>0</v>
      </c>
      <c r="F233" s="110">
        <f t="shared" si="89"/>
        <v>0</v>
      </c>
      <c r="G233" s="227">
        <f t="shared" si="89"/>
        <v>0</v>
      </c>
      <c r="H233" s="117">
        <f t="shared" si="89"/>
        <v>0</v>
      </c>
      <c r="I233" s="110">
        <f t="shared" si="89"/>
        <v>0</v>
      </c>
      <c r="J233" s="117">
        <f t="shared" si="89"/>
        <v>0</v>
      </c>
      <c r="K233" s="109">
        <f t="shared" si="89"/>
        <v>0</v>
      </c>
      <c r="L233" s="132">
        <f t="shared" si="89"/>
        <v>0</v>
      </c>
      <c r="M233" s="54">
        <f t="shared" si="89"/>
        <v>0</v>
      </c>
      <c r="N233" s="109">
        <f t="shared" si="89"/>
        <v>0</v>
      </c>
      <c r="O233" s="110">
        <f t="shared" si="89"/>
        <v>0</v>
      </c>
      <c r="P233" s="107"/>
      <c r="R233" s="202"/>
    </row>
    <row r="234" spans="1:18" ht="24" hidden="1" x14ac:dyDescent="0.25">
      <c r="A234" s="38">
        <v>6239</v>
      </c>
      <c r="B234" s="48" t="s">
        <v>214</v>
      </c>
      <c r="C234" s="54">
        <f t="shared" si="80"/>
        <v>0</v>
      </c>
      <c r="D234" s="225">
        <v>0</v>
      </c>
      <c r="E234" s="51"/>
      <c r="F234" s="116">
        <f>D234+E234</f>
        <v>0</v>
      </c>
      <c r="G234" s="225"/>
      <c r="H234" s="256"/>
      <c r="I234" s="116">
        <f>G234+H234</f>
        <v>0</v>
      </c>
      <c r="J234" s="256"/>
      <c r="K234" s="51"/>
      <c r="L234" s="136">
        <f>J234+K234</f>
        <v>0</v>
      </c>
      <c r="M234" s="316"/>
      <c r="N234" s="51"/>
      <c r="O234" s="116">
        <f>M234+N234</f>
        <v>0</v>
      </c>
      <c r="P234" s="106"/>
      <c r="R234" s="202"/>
    </row>
    <row r="235" spans="1:18" ht="24" hidden="1" x14ac:dyDescent="0.25">
      <c r="A235" s="108">
        <v>6240</v>
      </c>
      <c r="B235" s="53" t="s">
        <v>215</v>
      </c>
      <c r="C235" s="54">
        <f t="shared" si="80"/>
        <v>0</v>
      </c>
      <c r="D235" s="227">
        <f t="shared" ref="D235:O235" si="90">SUM(D236:D237)</f>
        <v>0</v>
      </c>
      <c r="E235" s="109">
        <f t="shared" si="90"/>
        <v>0</v>
      </c>
      <c r="F235" s="110">
        <f t="shared" si="90"/>
        <v>0</v>
      </c>
      <c r="G235" s="227">
        <f t="shared" si="90"/>
        <v>0</v>
      </c>
      <c r="H235" s="117">
        <f t="shared" si="90"/>
        <v>0</v>
      </c>
      <c r="I235" s="110">
        <f t="shared" si="90"/>
        <v>0</v>
      </c>
      <c r="J235" s="117">
        <f t="shared" si="90"/>
        <v>0</v>
      </c>
      <c r="K235" s="109">
        <f t="shared" si="90"/>
        <v>0</v>
      </c>
      <c r="L235" s="132">
        <f t="shared" si="90"/>
        <v>0</v>
      </c>
      <c r="M235" s="54">
        <f t="shared" si="90"/>
        <v>0</v>
      </c>
      <c r="N235" s="109">
        <f t="shared" si="90"/>
        <v>0</v>
      </c>
      <c r="O235" s="110">
        <f t="shared" si="90"/>
        <v>0</v>
      </c>
      <c r="P235" s="107"/>
      <c r="R235" s="202"/>
    </row>
    <row r="236" spans="1:18" hidden="1" x14ac:dyDescent="0.25">
      <c r="A236" s="38">
        <v>6241</v>
      </c>
      <c r="B236" s="53" t="s">
        <v>216</v>
      </c>
      <c r="C236" s="54">
        <f t="shared" si="80"/>
        <v>0</v>
      </c>
      <c r="D236" s="226">
        <v>0</v>
      </c>
      <c r="E236" s="56"/>
      <c r="F236" s="110">
        <f>D236+E236</f>
        <v>0</v>
      </c>
      <c r="G236" s="226"/>
      <c r="H236" s="257"/>
      <c r="I236" s="110">
        <f>G236+H236</f>
        <v>0</v>
      </c>
      <c r="J236" s="257"/>
      <c r="K236" s="56"/>
      <c r="L236" s="132">
        <f>J236+K236</f>
        <v>0</v>
      </c>
      <c r="M236" s="317"/>
      <c r="N236" s="56"/>
      <c r="O236" s="110">
        <f>M236+N236</f>
        <v>0</v>
      </c>
      <c r="P236" s="107"/>
      <c r="R236" s="202"/>
    </row>
    <row r="237" spans="1:18" hidden="1" x14ac:dyDescent="0.25">
      <c r="A237" s="38">
        <v>6242</v>
      </c>
      <c r="B237" s="53" t="s">
        <v>217</v>
      </c>
      <c r="C237" s="54">
        <f t="shared" si="80"/>
        <v>0</v>
      </c>
      <c r="D237" s="226">
        <v>0</v>
      </c>
      <c r="E237" s="56"/>
      <c r="F237" s="110">
        <f>D237+E237</f>
        <v>0</v>
      </c>
      <c r="G237" s="226"/>
      <c r="H237" s="257"/>
      <c r="I237" s="110">
        <f>G237+H237</f>
        <v>0</v>
      </c>
      <c r="J237" s="257"/>
      <c r="K237" s="56"/>
      <c r="L237" s="132">
        <f>J237+K237</f>
        <v>0</v>
      </c>
      <c r="M237" s="317"/>
      <c r="N237" s="56"/>
      <c r="O237" s="110">
        <f>M237+N237</f>
        <v>0</v>
      </c>
      <c r="P237" s="107"/>
      <c r="R237" s="202"/>
    </row>
    <row r="238" spans="1:18" ht="25.5" hidden="1" customHeight="1" x14ac:dyDescent="0.25">
      <c r="A238" s="108">
        <v>6250</v>
      </c>
      <c r="B238" s="53" t="s">
        <v>218</v>
      </c>
      <c r="C238" s="54">
        <f t="shared" si="80"/>
        <v>0</v>
      </c>
      <c r="D238" s="227">
        <f t="shared" ref="D238:O238" si="91">SUM(D239:D243)</f>
        <v>0</v>
      </c>
      <c r="E238" s="109">
        <f t="shared" si="91"/>
        <v>0</v>
      </c>
      <c r="F238" s="110">
        <f t="shared" si="91"/>
        <v>0</v>
      </c>
      <c r="G238" s="227">
        <f t="shared" si="91"/>
        <v>0</v>
      </c>
      <c r="H238" s="117">
        <f t="shared" si="91"/>
        <v>0</v>
      </c>
      <c r="I238" s="110">
        <f t="shared" si="91"/>
        <v>0</v>
      </c>
      <c r="J238" s="117">
        <f t="shared" si="91"/>
        <v>0</v>
      </c>
      <c r="K238" s="109">
        <f t="shared" si="91"/>
        <v>0</v>
      </c>
      <c r="L238" s="132">
        <f t="shared" si="91"/>
        <v>0</v>
      </c>
      <c r="M238" s="54">
        <f t="shared" si="91"/>
        <v>0</v>
      </c>
      <c r="N238" s="109">
        <f t="shared" si="91"/>
        <v>0</v>
      </c>
      <c r="O238" s="110">
        <f t="shared" si="91"/>
        <v>0</v>
      </c>
      <c r="P238" s="107"/>
      <c r="R238" s="202"/>
    </row>
    <row r="239" spans="1:18" ht="14.25" hidden="1" customHeight="1" x14ac:dyDescent="0.25">
      <c r="A239" s="38">
        <v>6252</v>
      </c>
      <c r="B239" s="53" t="s">
        <v>219</v>
      </c>
      <c r="C239" s="54">
        <f t="shared" si="80"/>
        <v>0</v>
      </c>
      <c r="D239" s="226">
        <v>0</v>
      </c>
      <c r="E239" s="56"/>
      <c r="F239" s="110">
        <f t="shared" ref="F239:F245" si="92">D239+E239</f>
        <v>0</v>
      </c>
      <c r="G239" s="226"/>
      <c r="H239" s="257"/>
      <c r="I239" s="110">
        <f t="shared" ref="I239:I245" si="93">G239+H239</f>
        <v>0</v>
      </c>
      <c r="J239" s="257"/>
      <c r="K239" s="56"/>
      <c r="L239" s="132">
        <f t="shared" ref="L239:L245" si="94">J239+K239</f>
        <v>0</v>
      </c>
      <c r="M239" s="317"/>
      <c r="N239" s="56"/>
      <c r="O239" s="110">
        <f t="shared" ref="O239:O245" si="95">M239+N239</f>
        <v>0</v>
      </c>
      <c r="P239" s="107"/>
      <c r="R239" s="202"/>
    </row>
    <row r="240" spans="1:18" ht="14.25" hidden="1" customHeight="1" x14ac:dyDescent="0.25">
      <c r="A240" s="38">
        <v>6253</v>
      </c>
      <c r="B240" s="53" t="s">
        <v>220</v>
      </c>
      <c r="C240" s="54">
        <f t="shared" si="80"/>
        <v>0</v>
      </c>
      <c r="D240" s="226">
        <v>0</v>
      </c>
      <c r="E240" s="56"/>
      <c r="F240" s="110">
        <f t="shared" si="92"/>
        <v>0</v>
      </c>
      <c r="G240" s="226"/>
      <c r="H240" s="257"/>
      <c r="I240" s="110">
        <f t="shared" si="93"/>
        <v>0</v>
      </c>
      <c r="J240" s="257"/>
      <c r="K240" s="56"/>
      <c r="L240" s="132">
        <f t="shared" si="94"/>
        <v>0</v>
      </c>
      <c r="M240" s="317"/>
      <c r="N240" s="56"/>
      <c r="O240" s="110">
        <f t="shared" si="95"/>
        <v>0</v>
      </c>
      <c r="P240" s="107"/>
      <c r="R240" s="202"/>
    </row>
    <row r="241" spans="1:18" ht="24" hidden="1" x14ac:dyDescent="0.25">
      <c r="A241" s="38">
        <v>6254</v>
      </c>
      <c r="B241" s="53" t="s">
        <v>221</v>
      </c>
      <c r="C241" s="54">
        <f t="shared" si="80"/>
        <v>0</v>
      </c>
      <c r="D241" s="226">
        <v>0</v>
      </c>
      <c r="E241" s="56"/>
      <c r="F241" s="110">
        <f t="shared" si="92"/>
        <v>0</v>
      </c>
      <c r="G241" s="226"/>
      <c r="H241" s="257"/>
      <c r="I241" s="110">
        <f t="shared" si="93"/>
        <v>0</v>
      </c>
      <c r="J241" s="257"/>
      <c r="K241" s="56"/>
      <c r="L241" s="132">
        <f t="shared" si="94"/>
        <v>0</v>
      </c>
      <c r="M241" s="317"/>
      <c r="N241" s="56"/>
      <c r="O241" s="110">
        <f t="shared" si="95"/>
        <v>0</v>
      </c>
      <c r="P241" s="107"/>
      <c r="R241" s="202"/>
    </row>
    <row r="242" spans="1:18" ht="24" hidden="1" x14ac:dyDescent="0.25">
      <c r="A242" s="38">
        <v>6255</v>
      </c>
      <c r="B242" s="53" t="s">
        <v>222</v>
      </c>
      <c r="C242" s="54">
        <f t="shared" si="80"/>
        <v>0</v>
      </c>
      <c r="D242" s="226">
        <v>0</v>
      </c>
      <c r="E242" s="56"/>
      <c r="F242" s="110">
        <f t="shared" si="92"/>
        <v>0</v>
      </c>
      <c r="G242" s="226"/>
      <c r="H242" s="257"/>
      <c r="I242" s="110">
        <f t="shared" si="93"/>
        <v>0</v>
      </c>
      <c r="J242" s="257"/>
      <c r="K242" s="56"/>
      <c r="L242" s="132">
        <f t="shared" si="94"/>
        <v>0</v>
      </c>
      <c r="M242" s="317"/>
      <c r="N242" s="56"/>
      <c r="O242" s="110">
        <f t="shared" si="95"/>
        <v>0</v>
      </c>
      <c r="P242" s="107"/>
      <c r="R242" s="202"/>
    </row>
    <row r="243" spans="1:18" hidden="1" x14ac:dyDescent="0.25">
      <c r="A243" s="38">
        <v>6259</v>
      </c>
      <c r="B243" s="53" t="s">
        <v>223</v>
      </c>
      <c r="C243" s="54">
        <f t="shared" si="80"/>
        <v>0</v>
      </c>
      <c r="D243" s="226">
        <v>0</v>
      </c>
      <c r="E243" s="56"/>
      <c r="F243" s="110">
        <f t="shared" si="92"/>
        <v>0</v>
      </c>
      <c r="G243" s="226"/>
      <c r="H243" s="257"/>
      <c r="I243" s="110">
        <f t="shared" si="93"/>
        <v>0</v>
      </c>
      <c r="J243" s="257"/>
      <c r="K243" s="56"/>
      <c r="L243" s="132">
        <f t="shared" si="94"/>
        <v>0</v>
      </c>
      <c r="M243" s="317"/>
      <c r="N243" s="56"/>
      <c r="O243" s="110">
        <f t="shared" si="95"/>
        <v>0</v>
      </c>
      <c r="P243" s="107"/>
      <c r="R243" s="202"/>
    </row>
    <row r="244" spans="1:18" ht="24" hidden="1" x14ac:dyDescent="0.25">
      <c r="A244" s="108">
        <v>6260</v>
      </c>
      <c r="B244" s="53" t="s">
        <v>224</v>
      </c>
      <c r="C244" s="54">
        <f t="shared" si="80"/>
        <v>0</v>
      </c>
      <c r="D244" s="226">
        <v>0</v>
      </c>
      <c r="E244" s="56"/>
      <c r="F244" s="110">
        <f t="shared" si="92"/>
        <v>0</v>
      </c>
      <c r="G244" s="226"/>
      <c r="H244" s="257"/>
      <c r="I244" s="110">
        <f t="shared" si="93"/>
        <v>0</v>
      </c>
      <c r="J244" s="257"/>
      <c r="K244" s="56"/>
      <c r="L244" s="132">
        <f t="shared" si="94"/>
        <v>0</v>
      </c>
      <c r="M244" s="317"/>
      <c r="N244" s="56"/>
      <c r="O244" s="110">
        <f t="shared" si="95"/>
        <v>0</v>
      </c>
      <c r="P244" s="107"/>
      <c r="R244" s="202"/>
    </row>
    <row r="245" spans="1:18" hidden="1" x14ac:dyDescent="0.25">
      <c r="A245" s="108">
        <v>6270</v>
      </c>
      <c r="B245" s="53" t="s">
        <v>225</v>
      </c>
      <c r="C245" s="54">
        <f t="shared" si="80"/>
        <v>0</v>
      </c>
      <c r="D245" s="226">
        <v>0</v>
      </c>
      <c r="E245" s="56"/>
      <c r="F245" s="110">
        <f t="shared" si="92"/>
        <v>0</v>
      </c>
      <c r="G245" s="226"/>
      <c r="H245" s="257"/>
      <c r="I245" s="110">
        <f t="shared" si="93"/>
        <v>0</v>
      </c>
      <c r="J245" s="257"/>
      <c r="K245" s="56"/>
      <c r="L245" s="132">
        <f t="shared" si="94"/>
        <v>0</v>
      </c>
      <c r="M245" s="317"/>
      <c r="N245" s="56"/>
      <c r="O245" s="110">
        <f t="shared" si="95"/>
        <v>0</v>
      </c>
      <c r="P245" s="107"/>
      <c r="R245" s="202"/>
    </row>
    <row r="246" spans="1:18" ht="24" hidden="1" x14ac:dyDescent="0.25">
      <c r="A246" s="992">
        <v>6290</v>
      </c>
      <c r="B246" s="48" t="s">
        <v>226</v>
      </c>
      <c r="C246" s="123">
        <f t="shared" si="80"/>
        <v>0</v>
      </c>
      <c r="D246" s="229">
        <f>SUM(D247:D250)</f>
        <v>0</v>
      </c>
      <c r="E246" s="115">
        <f t="shared" ref="E246:O246" si="96">SUM(E247:E250)</f>
        <v>0</v>
      </c>
      <c r="F246" s="116">
        <f t="shared" si="96"/>
        <v>0</v>
      </c>
      <c r="G246" s="229">
        <f t="shared" si="96"/>
        <v>0</v>
      </c>
      <c r="H246" s="259">
        <f t="shared" si="96"/>
        <v>0</v>
      </c>
      <c r="I246" s="116">
        <f t="shared" si="96"/>
        <v>0</v>
      </c>
      <c r="J246" s="259">
        <f t="shared" si="96"/>
        <v>0</v>
      </c>
      <c r="K246" s="115">
        <f t="shared" si="96"/>
        <v>0</v>
      </c>
      <c r="L246" s="136">
        <f t="shared" si="96"/>
        <v>0</v>
      </c>
      <c r="M246" s="123">
        <f t="shared" si="96"/>
        <v>0</v>
      </c>
      <c r="N246" s="298">
        <f t="shared" si="96"/>
        <v>0</v>
      </c>
      <c r="O246" s="303">
        <f t="shared" si="96"/>
        <v>0</v>
      </c>
      <c r="P246" s="154"/>
      <c r="R246" s="202"/>
    </row>
    <row r="247" spans="1:18" hidden="1" x14ac:dyDescent="0.25">
      <c r="A247" s="38">
        <v>6291</v>
      </c>
      <c r="B247" s="53" t="s">
        <v>227</v>
      </c>
      <c r="C247" s="54">
        <f t="shared" si="80"/>
        <v>0</v>
      </c>
      <c r="D247" s="226">
        <v>0</v>
      </c>
      <c r="E247" s="56"/>
      <c r="F247" s="110">
        <f>D247+E247</f>
        <v>0</v>
      </c>
      <c r="G247" s="226"/>
      <c r="H247" s="257"/>
      <c r="I247" s="110">
        <f>G247+H247</f>
        <v>0</v>
      </c>
      <c r="J247" s="257"/>
      <c r="K247" s="56"/>
      <c r="L247" s="132">
        <f>J247+K247</f>
        <v>0</v>
      </c>
      <c r="M247" s="317"/>
      <c r="N247" s="56"/>
      <c r="O247" s="110">
        <f>M247+N247</f>
        <v>0</v>
      </c>
      <c r="P247" s="107"/>
      <c r="R247" s="202"/>
    </row>
    <row r="248" spans="1:18" hidden="1" x14ac:dyDescent="0.25">
      <c r="A248" s="38">
        <v>6292</v>
      </c>
      <c r="B248" s="53" t="s">
        <v>228</v>
      </c>
      <c r="C248" s="54">
        <f t="shared" si="80"/>
        <v>0</v>
      </c>
      <c r="D248" s="226">
        <v>0</v>
      </c>
      <c r="E248" s="56"/>
      <c r="F248" s="110">
        <f>D248+E248</f>
        <v>0</v>
      </c>
      <c r="G248" s="226"/>
      <c r="H248" s="257"/>
      <c r="I248" s="110">
        <f>G248+H248</f>
        <v>0</v>
      </c>
      <c r="J248" s="257"/>
      <c r="K248" s="56"/>
      <c r="L248" s="132">
        <f>J248+K248</f>
        <v>0</v>
      </c>
      <c r="M248" s="317"/>
      <c r="N248" s="56"/>
      <c r="O248" s="110">
        <f>M248+N248</f>
        <v>0</v>
      </c>
      <c r="P248" s="107"/>
      <c r="R248" s="202"/>
    </row>
    <row r="249" spans="1:18" ht="72" hidden="1" x14ac:dyDescent="0.25">
      <c r="A249" s="38">
        <v>6296</v>
      </c>
      <c r="B249" s="53" t="s">
        <v>229</v>
      </c>
      <c r="C249" s="54">
        <f t="shared" si="80"/>
        <v>0</v>
      </c>
      <c r="D249" s="226">
        <v>0</v>
      </c>
      <c r="E249" s="56"/>
      <c r="F249" s="110">
        <f>D249+E249</f>
        <v>0</v>
      </c>
      <c r="G249" s="226"/>
      <c r="H249" s="257"/>
      <c r="I249" s="110">
        <f>G249+H249</f>
        <v>0</v>
      </c>
      <c r="J249" s="257"/>
      <c r="K249" s="56"/>
      <c r="L249" s="132">
        <f>J249+K249</f>
        <v>0</v>
      </c>
      <c r="M249" s="317"/>
      <c r="N249" s="56"/>
      <c r="O249" s="110">
        <f>M249+N249</f>
        <v>0</v>
      </c>
      <c r="P249" s="107"/>
      <c r="R249" s="202"/>
    </row>
    <row r="250" spans="1:18" ht="39.75" hidden="1" customHeight="1" x14ac:dyDescent="0.25">
      <c r="A250" s="38">
        <v>6299</v>
      </c>
      <c r="B250" s="53" t="s">
        <v>230</v>
      </c>
      <c r="C250" s="54">
        <f t="shared" si="80"/>
        <v>0</v>
      </c>
      <c r="D250" s="226">
        <v>0</v>
      </c>
      <c r="E250" s="56"/>
      <c r="F250" s="110">
        <f>D250+E250</f>
        <v>0</v>
      </c>
      <c r="G250" s="226"/>
      <c r="H250" s="257"/>
      <c r="I250" s="110">
        <f>G250+H250</f>
        <v>0</v>
      </c>
      <c r="J250" s="257"/>
      <c r="K250" s="56"/>
      <c r="L250" s="132">
        <f>J250+K250</f>
        <v>0</v>
      </c>
      <c r="M250" s="317"/>
      <c r="N250" s="56"/>
      <c r="O250" s="110">
        <f>M250+N250</f>
        <v>0</v>
      </c>
      <c r="P250" s="107"/>
      <c r="R250" s="202"/>
    </row>
    <row r="251" spans="1:18" hidden="1" x14ac:dyDescent="0.25">
      <c r="A251" s="41">
        <v>6300</v>
      </c>
      <c r="B251" s="101" t="s">
        <v>231</v>
      </c>
      <c r="C251" s="42">
        <f t="shared" si="80"/>
        <v>0</v>
      </c>
      <c r="D251" s="224">
        <f>SUM(D252,D257,D258)</f>
        <v>0</v>
      </c>
      <c r="E251" s="46">
        <f t="shared" ref="E251:O251" si="97">SUM(E252,E257,E258)</f>
        <v>0</v>
      </c>
      <c r="F251" s="113">
        <f t="shared" si="97"/>
        <v>0</v>
      </c>
      <c r="G251" s="224">
        <f t="shared" si="97"/>
        <v>0</v>
      </c>
      <c r="H251" s="102">
        <f t="shared" si="97"/>
        <v>0</v>
      </c>
      <c r="I251" s="113">
        <f t="shared" si="97"/>
        <v>0</v>
      </c>
      <c r="J251" s="102">
        <f t="shared" si="97"/>
        <v>0</v>
      </c>
      <c r="K251" s="46">
        <f t="shared" si="97"/>
        <v>0</v>
      </c>
      <c r="L251" s="122">
        <f t="shared" si="97"/>
        <v>0</v>
      </c>
      <c r="M251" s="162">
        <f t="shared" si="97"/>
        <v>0</v>
      </c>
      <c r="N251" s="163">
        <f t="shared" si="97"/>
        <v>0</v>
      </c>
      <c r="O251" s="164">
        <f t="shared" si="97"/>
        <v>0</v>
      </c>
      <c r="P251" s="341"/>
      <c r="R251" s="202"/>
    </row>
    <row r="252" spans="1:18" ht="24" hidden="1" x14ac:dyDescent="0.25">
      <c r="A252" s="992">
        <v>6320</v>
      </c>
      <c r="B252" s="48" t="s">
        <v>303</v>
      </c>
      <c r="C252" s="123">
        <f t="shared" si="80"/>
        <v>0</v>
      </c>
      <c r="D252" s="229">
        <f>SUM(D253:D256)</f>
        <v>0</v>
      </c>
      <c r="E252" s="115">
        <f t="shared" ref="E252:O252" si="98">SUM(E253:E256)</f>
        <v>0</v>
      </c>
      <c r="F252" s="116">
        <f t="shared" si="98"/>
        <v>0</v>
      </c>
      <c r="G252" s="229">
        <f t="shared" si="98"/>
        <v>0</v>
      </c>
      <c r="H252" s="259">
        <f t="shared" si="98"/>
        <v>0</v>
      </c>
      <c r="I252" s="116">
        <f t="shared" si="98"/>
        <v>0</v>
      </c>
      <c r="J252" s="259">
        <f t="shared" si="98"/>
        <v>0</v>
      </c>
      <c r="K252" s="115">
        <f t="shared" si="98"/>
        <v>0</v>
      </c>
      <c r="L252" s="136">
        <f t="shared" si="98"/>
        <v>0</v>
      </c>
      <c r="M252" s="49">
        <f t="shared" si="98"/>
        <v>0</v>
      </c>
      <c r="N252" s="115">
        <f t="shared" si="98"/>
        <v>0</v>
      </c>
      <c r="O252" s="116">
        <f t="shared" si="98"/>
        <v>0</v>
      </c>
      <c r="P252" s="106"/>
      <c r="R252" s="202"/>
    </row>
    <row r="253" spans="1:18" hidden="1" x14ac:dyDescent="0.25">
      <c r="A253" s="38">
        <v>6322</v>
      </c>
      <c r="B253" s="53" t="s">
        <v>232</v>
      </c>
      <c r="C253" s="54">
        <f t="shared" si="80"/>
        <v>0</v>
      </c>
      <c r="D253" s="226">
        <v>0</v>
      </c>
      <c r="E253" s="56"/>
      <c r="F253" s="110">
        <f t="shared" ref="F253:F258" si="99">D253+E253</f>
        <v>0</v>
      </c>
      <c r="G253" s="226"/>
      <c r="H253" s="257"/>
      <c r="I253" s="110">
        <f t="shared" ref="I253:I258" si="100">G253+H253</f>
        <v>0</v>
      </c>
      <c r="J253" s="257"/>
      <c r="K253" s="56"/>
      <c r="L253" s="132">
        <f t="shared" ref="L253:L258" si="101">J253+K253</f>
        <v>0</v>
      </c>
      <c r="M253" s="317"/>
      <c r="N253" s="56"/>
      <c r="O253" s="110">
        <f t="shared" ref="O253:O258" si="102">M253+N253</f>
        <v>0</v>
      </c>
      <c r="P253" s="107"/>
      <c r="R253" s="202"/>
    </row>
    <row r="254" spans="1:18" ht="24" hidden="1" x14ac:dyDescent="0.25">
      <c r="A254" s="38">
        <v>6323</v>
      </c>
      <c r="B254" s="53" t="s">
        <v>233</v>
      </c>
      <c r="C254" s="54">
        <f t="shared" si="80"/>
        <v>0</v>
      </c>
      <c r="D254" s="226">
        <v>0</v>
      </c>
      <c r="E254" s="56"/>
      <c r="F254" s="110">
        <f t="shared" si="99"/>
        <v>0</v>
      </c>
      <c r="G254" s="226"/>
      <c r="H254" s="257"/>
      <c r="I254" s="110">
        <f t="shared" si="100"/>
        <v>0</v>
      </c>
      <c r="J254" s="257"/>
      <c r="K254" s="56"/>
      <c r="L254" s="132">
        <f t="shared" si="101"/>
        <v>0</v>
      </c>
      <c r="M254" s="317"/>
      <c r="N254" s="56"/>
      <c r="O254" s="110">
        <f t="shared" si="102"/>
        <v>0</v>
      </c>
      <c r="P254" s="107"/>
      <c r="R254" s="202"/>
    </row>
    <row r="255" spans="1:18" ht="24" hidden="1" x14ac:dyDescent="0.25">
      <c r="A255" s="38">
        <v>6324</v>
      </c>
      <c r="B255" s="53" t="s">
        <v>287</v>
      </c>
      <c r="C255" s="54">
        <f t="shared" si="80"/>
        <v>0</v>
      </c>
      <c r="D255" s="226">
        <v>0</v>
      </c>
      <c r="E255" s="56"/>
      <c r="F255" s="110">
        <f t="shared" si="99"/>
        <v>0</v>
      </c>
      <c r="G255" s="226"/>
      <c r="H255" s="257"/>
      <c r="I255" s="110">
        <f t="shared" si="100"/>
        <v>0</v>
      </c>
      <c r="J255" s="257"/>
      <c r="K255" s="56"/>
      <c r="L255" s="132">
        <f t="shared" si="101"/>
        <v>0</v>
      </c>
      <c r="M255" s="317"/>
      <c r="N255" s="56"/>
      <c r="O255" s="110">
        <f t="shared" si="102"/>
        <v>0</v>
      </c>
      <c r="P255" s="107"/>
      <c r="R255" s="202"/>
    </row>
    <row r="256" spans="1:18" hidden="1" x14ac:dyDescent="0.25">
      <c r="A256" s="33">
        <v>6329</v>
      </c>
      <c r="B256" s="48" t="s">
        <v>288</v>
      </c>
      <c r="C256" s="49">
        <f t="shared" si="80"/>
        <v>0</v>
      </c>
      <c r="D256" s="225">
        <v>0</v>
      </c>
      <c r="E256" s="51"/>
      <c r="F256" s="116">
        <f t="shared" si="99"/>
        <v>0</v>
      </c>
      <c r="G256" s="225"/>
      <c r="H256" s="256"/>
      <c r="I256" s="116">
        <f t="shared" si="100"/>
        <v>0</v>
      </c>
      <c r="J256" s="256"/>
      <c r="K256" s="51"/>
      <c r="L256" s="136">
        <f t="shared" si="101"/>
        <v>0</v>
      </c>
      <c r="M256" s="316"/>
      <c r="N256" s="51"/>
      <c r="O256" s="116">
        <f t="shared" si="102"/>
        <v>0</v>
      </c>
      <c r="P256" s="106"/>
      <c r="R256" s="202"/>
    </row>
    <row r="257" spans="1:18" ht="24" hidden="1" x14ac:dyDescent="0.25">
      <c r="A257" s="139">
        <v>6330</v>
      </c>
      <c r="B257" s="140" t="s">
        <v>234</v>
      </c>
      <c r="C257" s="123">
        <f t="shared" si="80"/>
        <v>0</v>
      </c>
      <c r="D257" s="231">
        <v>0</v>
      </c>
      <c r="E257" s="125"/>
      <c r="F257" s="303">
        <f t="shared" si="99"/>
        <v>0</v>
      </c>
      <c r="G257" s="231"/>
      <c r="H257" s="261"/>
      <c r="I257" s="303">
        <f t="shared" si="100"/>
        <v>0</v>
      </c>
      <c r="J257" s="261"/>
      <c r="K257" s="125"/>
      <c r="L257" s="137">
        <f t="shared" si="101"/>
        <v>0</v>
      </c>
      <c r="M257" s="320"/>
      <c r="N257" s="125"/>
      <c r="O257" s="303">
        <f t="shared" si="102"/>
        <v>0</v>
      </c>
      <c r="P257" s="154"/>
      <c r="R257" s="202"/>
    </row>
    <row r="258" spans="1:18" hidden="1" x14ac:dyDescent="0.25">
      <c r="A258" s="108">
        <v>6360</v>
      </c>
      <c r="B258" s="53" t="s">
        <v>235</v>
      </c>
      <c r="C258" s="54">
        <f t="shared" si="80"/>
        <v>0</v>
      </c>
      <c r="D258" s="226">
        <v>0</v>
      </c>
      <c r="E258" s="56"/>
      <c r="F258" s="110">
        <f t="shared" si="99"/>
        <v>0</v>
      </c>
      <c r="G258" s="226"/>
      <c r="H258" s="257"/>
      <c r="I258" s="110">
        <f t="shared" si="100"/>
        <v>0</v>
      </c>
      <c r="J258" s="257"/>
      <c r="K258" s="56"/>
      <c r="L258" s="132">
        <f t="shared" si="101"/>
        <v>0</v>
      </c>
      <c r="M258" s="317"/>
      <c r="N258" s="56"/>
      <c r="O258" s="110">
        <f t="shared" si="102"/>
        <v>0</v>
      </c>
      <c r="P258" s="107"/>
      <c r="R258" s="202"/>
    </row>
    <row r="259" spans="1:18" ht="36" hidden="1" x14ac:dyDescent="0.25">
      <c r="A259" s="41">
        <v>6400</v>
      </c>
      <c r="B259" s="101" t="s">
        <v>236</v>
      </c>
      <c r="C259" s="42">
        <f t="shared" si="80"/>
        <v>0</v>
      </c>
      <c r="D259" s="224">
        <f>SUM(D260,D264)</f>
        <v>0</v>
      </c>
      <c r="E259" s="46">
        <f t="shared" ref="E259:O259" si="103">SUM(E260,E264)</f>
        <v>0</v>
      </c>
      <c r="F259" s="113">
        <f t="shared" si="103"/>
        <v>0</v>
      </c>
      <c r="G259" s="224">
        <f t="shared" si="103"/>
        <v>0</v>
      </c>
      <c r="H259" s="102">
        <f t="shared" si="103"/>
        <v>0</v>
      </c>
      <c r="I259" s="113">
        <f t="shared" si="103"/>
        <v>0</v>
      </c>
      <c r="J259" s="102">
        <f t="shared" si="103"/>
        <v>0</v>
      </c>
      <c r="K259" s="46">
        <f t="shared" si="103"/>
        <v>0</v>
      </c>
      <c r="L259" s="122">
        <f t="shared" si="103"/>
        <v>0</v>
      </c>
      <c r="M259" s="162">
        <f t="shared" si="103"/>
        <v>0</v>
      </c>
      <c r="N259" s="163">
        <f t="shared" si="103"/>
        <v>0</v>
      </c>
      <c r="O259" s="164">
        <f t="shared" si="103"/>
        <v>0</v>
      </c>
      <c r="P259" s="341"/>
      <c r="R259" s="202"/>
    </row>
    <row r="260" spans="1:18" ht="24" hidden="1" x14ac:dyDescent="0.25">
      <c r="A260" s="992">
        <v>6410</v>
      </c>
      <c r="B260" s="48" t="s">
        <v>237</v>
      </c>
      <c r="C260" s="49">
        <f t="shared" si="80"/>
        <v>0</v>
      </c>
      <c r="D260" s="229">
        <f>SUM(D261:D263)</f>
        <v>0</v>
      </c>
      <c r="E260" s="115">
        <f t="shared" ref="E260:O260" si="104">SUM(E261:E263)</f>
        <v>0</v>
      </c>
      <c r="F260" s="116">
        <f t="shared" si="104"/>
        <v>0</v>
      </c>
      <c r="G260" s="229">
        <f t="shared" si="104"/>
        <v>0</v>
      </c>
      <c r="H260" s="259">
        <f t="shared" si="104"/>
        <v>0</v>
      </c>
      <c r="I260" s="116">
        <f t="shared" si="104"/>
        <v>0</v>
      </c>
      <c r="J260" s="259">
        <f t="shared" si="104"/>
        <v>0</v>
      </c>
      <c r="K260" s="115">
        <f t="shared" si="104"/>
        <v>0</v>
      </c>
      <c r="L260" s="136">
        <f t="shared" si="104"/>
        <v>0</v>
      </c>
      <c r="M260" s="60">
        <f t="shared" si="104"/>
        <v>0</v>
      </c>
      <c r="N260" s="297">
        <f t="shared" si="104"/>
        <v>0</v>
      </c>
      <c r="O260" s="302">
        <f t="shared" si="104"/>
        <v>0</v>
      </c>
      <c r="P260" s="151"/>
      <c r="R260" s="202"/>
    </row>
    <row r="261" spans="1:18" hidden="1" x14ac:dyDescent="0.25">
      <c r="A261" s="38">
        <v>6411</v>
      </c>
      <c r="B261" s="142" t="s">
        <v>238</v>
      </c>
      <c r="C261" s="54">
        <f t="shared" si="80"/>
        <v>0</v>
      </c>
      <c r="D261" s="226">
        <v>0</v>
      </c>
      <c r="E261" s="56"/>
      <c r="F261" s="110">
        <f>D261+E261</f>
        <v>0</v>
      </c>
      <c r="G261" s="226"/>
      <c r="H261" s="257"/>
      <c r="I261" s="110">
        <f>G261+H261</f>
        <v>0</v>
      </c>
      <c r="J261" s="257"/>
      <c r="K261" s="56"/>
      <c r="L261" s="132">
        <f>J261+K261</f>
        <v>0</v>
      </c>
      <c r="M261" s="317"/>
      <c r="N261" s="56"/>
      <c r="O261" s="110">
        <f>M261+N261</f>
        <v>0</v>
      </c>
      <c r="P261" s="107"/>
      <c r="R261" s="202"/>
    </row>
    <row r="262" spans="1:18" ht="36" hidden="1" x14ac:dyDescent="0.25">
      <c r="A262" s="38">
        <v>6412</v>
      </c>
      <c r="B262" s="53" t="s">
        <v>239</v>
      </c>
      <c r="C262" s="54">
        <f t="shared" si="80"/>
        <v>0</v>
      </c>
      <c r="D262" s="226">
        <v>0</v>
      </c>
      <c r="E262" s="56"/>
      <c r="F262" s="110">
        <f>D262+E262</f>
        <v>0</v>
      </c>
      <c r="G262" s="226"/>
      <c r="H262" s="257"/>
      <c r="I262" s="110">
        <f>G262+H262</f>
        <v>0</v>
      </c>
      <c r="J262" s="257"/>
      <c r="K262" s="56"/>
      <c r="L262" s="132">
        <f>J262+K262</f>
        <v>0</v>
      </c>
      <c r="M262" s="317"/>
      <c r="N262" s="56"/>
      <c r="O262" s="110">
        <f>M262+N262</f>
        <v>0</v>
      </c>
      <c r="P262" s="107"/>
      <c r="R262" s="202"/>
    </row>
    <row r="263" spans="1:18" ht="36" hidden="1" x14ac:dyDescent="0.25">
      <c r="A263" s="38">
        <v>6419</v>
      </c>
      <c r="B263" s="53" t="s">
        <v>240</v>
      </c>
      <c r="C263" s="54">
        <f t="shared" si="80"/>
        <v>0</v>
      </c>
      <c r="D263" s="226">
        <v>0</v>
      </c>
      <c r="E263" s="56"/>
      <c r="F263" s="110">
        <f>D263+E263</f>
        <v>0</v>
      </c>
      <c r="G263" s="226"/>
      <c r="H263" s="257"/>
      <c r="I263" s="110">
        <f>G263+H263</f>
        <v>0</v>
      </c>
      <c r="J263" s="257"/>
      <c r="K263" s="56"/>
      <c r="L263" s="132">
        <f>J263+K263</f>
        <v>0</v>
      </c>
      <c r="M263" s="317"/>
      <c r="N263" s="56"/>
      <c r="O263" s="110">
        <f>M263+N263</f>
        <v>0</v>
      </c>
      <c r="P263" s="107"/>
      <c r="R263" s="202"/>
    </row>
    <row r="264" spans="1:18" ht="36" hidden="1" x14ac:dyDescent="0.25">
      <c r="A264" s="108">
        <v>6420</v>
      </c>
      <c r="B264" s="53" t="s">
        <v>241</v>
      </c>
      <c r="C264" s="54">
        <f t="shared" si="80"/>
        <v>0</v>
      </c>
      <c r="D264" s="227">
        <f t="shared" ref="D264:O264" si="105">SUM(D265:D268)</f>
        <v>0</v>
      </c>
      <c r="E264" s="109">
        <f t="shared" si="105"/>
        <v>0</v>
      </c>
      <c r="F264" s="110">
        <f t="shared" si="105"/>
        <v>0</v>
      </c>
      <c r="G264" s="227">
        <f t="shared" si="105"/>
        <v>0</v>
      </c>
      <c r="H264" s="117">
        <f t="shared" si="105"/>
        <v>0</v>
      </c>
      <c r="I264" s="110">
        <f t="shared" si="105"/>
        <v>0</v>
      </c>
      <c r="J264" s="117">
        <f t="shared" si="105"/>
        <v>0</v>
      </c>
      <c r="K264" s="109">
        <f t="shared" si="105"/>
        <v>0</v>
      </c>
      <c r="L264" s="132">
        <f t="shared" si="105"/>
        <v>0</v>
      </c>
      <c r="M264" s="54">
        <f t="shared" si="105"/>
        <v>0</v>
      </c>
      <c r="N264" s="109">
        <f t="shared" si="105"/>
        <v>0</v>
      </c>
      <c r="O264" s="110">
        <f t="shared" si="105"/>
        <v>0</v>
      </c>
      <c r="P264" s="107"/>
      <c r="R264" s="202"/>
    </row>
    <row r="265" spans="1:18" hidden="1" x14ac:dyDescent="0.25">
      <c r="A265" s="38">
        <v>6421</v>
      </c>
      <c r="B265" s="53" t="s">
        <v>242</v>
      </c>
      <c r="C265" s="54">
        <f t="shared" si="80"/>
        <v>0</v>
      </c>
      <c r="D265" s="226">
        <v>0</v>
      </c>
      <c r="E265" s="56"/>
      <c r="F265" s="110">
        <f>D265+E265</f>
        <v>0</v>
      </c>
      <c r="G265" s="226"/>
      <c r="H265" s="257"/>
      <c r="I265" s="110">
        <f>G265+H265</f>
        <v>0</v>
      </c>
      <c r="J265" s="257"/>
      <c r="K265" s="56"/>
      <c r="L265" s="132">
        <f>J265+K265</f>
        <v>0</v>
      </c>
      <c r="M265" s="317"/>
      <c r="N265" s="56"/>
      <c r="O265" s="110">
        <f>M265+N265</f>
        <v>0</v>
      </c>
      <c r="P265" s="107"/>
      <c r="R265" s="202"/>
    </row>
    <row r="266" spans="1:18" hidden="1" x14ac:dyDescent="0.25">
      <c r="A266" s="38">
        <v>6422</v>
      </c>
      <c r="B266" s="53" t="s">
        <v>243</v>
      </c>
      <c r="C266" s="54">
        <f t="shared" si="80"/>
        <v>0</v>
      </c>
      <c r="D266" s="226">
        <v>0</v>
      </c>
      <c r="E266" s="56"/>
      <c r="F266" s="110">
        <f>D266+E266</f>
        <v>0</v>
      </c>
      <c r="G266" s="226"/>
      <c r="H266" s="257"/>
      <c r="I266" s="110">
        <f>G266+H266</f>
        <v>0</v>
      </c>
      <c r="J266" s="257"/>
      <c r="K266" s="56"/>
      <c r="L266" s="132">
        <f>J266+K266</f>
        <v>0</v>
      </c>
      <c r="M266" s="317"/>
      <c r="N266" s="56"/>
      <c r="O266" s="110">
        <f>M266+N266</f>
        <v>0</v>
      </c>
      <c r="P266" s="107"/>
      <c r="R266" s="202"/>
    </row>
    <row r="267" spans="1:18" ht="13.5" hidden="1" customHeight="1" x14ac:dyDescent="0.25">
      <c r="A267" s="38">
        <v>6423</v>
      </c>
      <c r="B267" s="53" t="s">
        <v>244</v>
      </c>
      <c r="C267" s="54">
        <f t="shared" si="80"/>
        <v>0</v>
      </c>
      <c r="D267" s="226">
        <v>0</v>
      </c>
      <c r="E267" s="56"/>
      <c r="F267" s="110">
        <f>D267+E267</f>
        <v>0</v>
      </c>
      <c r="G267" s="226"/>
      <c r="H267" s="257"/>
      <c r="I267" s="110">
        <f>G267+H267</f>
        <v>0</v>
      </c>
      <c r="J267" s="257"/>
      <c r="K267" s="56"/>
      <c r="L267" s="132">
        <f>J267+K267</f>
        <v>0</v>
      </c>
      <c r="M267" s="317"/>
      <c r="N267" s="56"/>
      <c r="O267" s="110">
        <f>M267+N267</f>
        <v>0</v>
      </c>
      <c r="P267" s="107"/>
      <c r="R267" s="202"/>
    </row>
    <row r="268" spans="1:18" ht="36" hidden="1" x14ac:dyDescent="0.25">
      <c r="A268" s="38">
        <v>6424</v>
      </c>
      <c r="B268" s="53" t="s">
        <v>245</v>
      </c>
      <c r="C268" s="54">
        <f t="shared" si="80"/>
        <v>0</v>
      </c>
      <c r="D268" s="226">
        <v>0</v>
      </c>
      <c r="E268" s="56"/>
      <c r="F268" s="110">
        <f>D268+E268</f>
        <v>0</v>
      </c>
      <c r="G268" s="226"/>
      <c r="H268" s="257"/>
      <c r="I268" s="110">
        <f>G268+H268</f>
        <v>0</v>
      </c>
      <c r="J268" s="257"/>
      <c r="K268" s="56"/>
      <c r="L268" s="132">
        <f>J268+K268</f>
        <v>0</v>
      </c>
      <c r="M268" s="317"/>
      <c r="N268" s="56"/>
      <c r="O268" s="110">
        <f>M268+N268</f>
        <v>0</v>
      </c>
      <c r="P268" s="107"/>
      <c r="R268" s="202"/>
    </row>
    <row r="269" spans="1:18" ht="36" hidden="1" x14ac:dyDescent="0.25">
      <c r="A269" s="145">
        <v>7000</v>
      </c>
      <c r="B269" s="145" t="s">
        <v>246</v>
      </c>
      <c r="C269" s="148">
        <f t="shared" si="80"/>
        <v>0</v>
      </c>
      <c r="D269" s="233">
        <f t="shared" ref="D269:O269" si="106">SUM(D270,D281)</f>
        <v>0</v>
      </c>
      <c r="E269" s="147">
        <f t="shared" si="106"/>
        <v>0</v>
      </c>
      <c r="F269" s="288">
        <f t="shared" si="106"/>
        <v>0</v>
      </c>
      <c r="G269" s="233">
        <f t="shared" si="106"/>
        <v>0</v>
      </c>
      <c r="H269" s="263">
        <f t="shared" si="106"/>
        <v>0</v>
      </c>
      <c r="I269" s="288">
        <f t="shared" si="106"/>
        <v>0</v>
      </c>
      <c r="J269" s="263">
        <f t="shared" si="106"/>
        <v>0</v>
      </c>
      <c r="K269" s="147">
        <f t="shared" si="106"/>
        <v>0</v>
      </c>
      <c r="L269" s="146">
        <f t="shared" si="106"/>
        <v>0</v>
      </c>
      <c r="M269" s="322">
        <f t="shared" si="106"/>
        <v>0</v>
      </c>
      <c r="N269" s="300">
        <f t="shared" si="106"/>
        <v>0</v>
      </c>
      <c r="O269" s="305">
        <f t="shared" si="106"/>
        <v>0</v>
      </c>
      <c r="P269" s="343"/>
      <c r="R269" s="202"/>
    </row>
    <row r="270" spans="1:18" ht="24" hidden="1" x14ac:dyDescent="0.25">
      <c r="A270" s="41">
        <v>7200</v>
      </c>
      <c r="B270" s="101" t="s">
        <v>247</v>
      </c>
      <c r="C270" s="42">
        <f t="shared" si="80"/>
        <v>0</v>
      </c>
      <c r="D270" s="224">
        <f t="shared" ref="D270:O270" si="107">SUM(D271,D272,D275,D276,D280)</f>
        <v>0</v>
      </c>
      <c r="E270" s="46">
        <f t="shared" si="107"/>
        <v>0</v>
      </c>
      <c r="F270" s="113">
        <f t="shared" si="107"/>
        <v>0</v>
      </c>
      <c r="G270" s="224">
        <f t="shared" si="107"/>
        <v>0</v>
      </c>
      <c r="H270" s="102">
        <f t="shared" si="107"/>
        <v>0</v>
      </c>
      <c r="I270" s="113">
        <f t="shared" si="107"/>
        <v>0</v>
      </c>
      <c r="J270" s="102">
        <f t="shared" si="107"/>
        <v>0</v>
      </c>
      <c r="K270" s="46">
        <f t="shared" si="107"/>
        <v>0</v>
      </c>
      <c r="L270" s="122">
        <f t="shared" si="107"/>
        <v>0</v>
      </c>
      <c r="M270" s="126">
        <f t="shared" si="107"/>
        <v>0</v>
      </c>
      <c r="N270" s="127">
        <f t="shared" si="107"/>
        <v>0</v>
      </c>
      <c r="O270" s="287">
        <f t="shared" si="107"/>
        <v>0</v>
      </c>
      <c r="P270" s="340"/>
      <c r="R270" s="202"/>
    </row>
    <row r="271" spans="1:18" ht="24" hidden="1" x14ac:dyDescent="0.25">
      <c r="A271" s="992">
        <v>7210</v>
      </c>
      <c r="B271" s="48" t="s">
        <v>248</v>
      </c>
      <c r="C271" s="49">
        <f t="shared" si="80"/>
        <v>0</v>
      </c>
      <c r="D271" s="225">
        <v>0</v>
      </c>
      <c r="E271" s="51"/>
      <c r="F271" s="116">
        <f>D271+E271</f>
        <v>0</v>
      </c>
      <c r="G271" s="225"/>
      <c r="H271" s="256"/>
      <c r="I271" s="116">
        <f>G271+H271</f>
        <v>0</v>
      </c>
      <c r="J271" s="256"/>
      <c r="K271" s="51"/>
      <c r="L271" s="136">
        <f>J271+K271</f>
        <v>0</v>
      </c>
      <c r="M271" s="316"/>
      <c r="N271" s="51"/>
      <c r="O271" s="116">
        <f>M271+N271</f>
        <v>0</v>
      </c>
      <c r="P271" s="106"/>
      <c r="R271" s="202"/>
    </row>
    <row r="272" spans="1:18" s="144" customFormat="1" ht="36" hidden="1" x14ac:dyDescent="0.25">
      <c r="A272" s="108">
        <v>7220</v>
      </c>
      <c r="B272" s="53" t="s">
        <v>249</v>
      </c>
      <c r="C272" s="54">
        <f t="shared" si="80"/>
        <v>0</v>
      </c>
      <c r="D272" s="227">
        <f t="shared" ref="D272:O272" si="108">SUM(D273:D274)</f>
        <v>0</v>
      </c>
      <c r="E272" s="109">
        <f t="shared" si="108"/>
        <v>0</v>
      </c>
      <c r="F272" s="110">
        <f t="shared" si="108"/>
        <v>0</v>
      </c>
      <c r="G272" s="227">
        <f t="shared" si="108"/>
        <v>0</v>
      </c>
      <c r="H272" s="117">
        <f t="shared" si="108"/>
        <v>0</v>
      </c>
      <c r="I272" s="110">
        <f t="shared" si="108"/>
        <v>0</v>
      </c>
      <c r="J272" s="117">
        <f t="shared" si="108"/>
        <v>0</v>
      </c>
      <c r="K272" s="109">
        <f t="shared" si="108"/>
        <v>0</v>
      </c>
      <c r="L272" s="132">
        <f t="shared" si="108"/>
        <v>0</v>
      </c>
      <c r="M272" s="54">
        <f t="shared" si="108"/>
        <v>0</v>
      </c>
      <c r="N272" s="109">
        <f t="shared" si="108"/>
        <v>0</v>
      </c>
      <c r="O272" s="110">
        <f t="shared" si="108"/>
        <v>0</v>
      </c>
      <c r="P272" s="107"/>
      <c r="R272" s="202"/>
    </row>
    <row r="273" spans="1:18" s="144" customFormat="1" ht="36" hidden="1" x14ac:dyDescent="0.25">
      <c r="A273" s="38">
        <v>7221</v>
      </c>
      <c r="B273" s="53" t="s">
        <v>250</v>
      </c>
      <c r="C273" s="54">
        <f t="shared" si="80"/>
        <v>0</v>
      </c>
      <c r="D273" s="226">
        <v>0</v>
      </c>
      <c r="E273" s="56"/>
      <c r="F273" s="110">
        <f>D273+E273</f>
        <v>0</v>
      </c>
      <c r="G273" s="226"/>
      <c r="H273" s="257"/>
      <c r="I273" s="110">
        <f>G273+H273</f>
        <v>0</v>
      </c>
      <c r="J273" s="257"/>
      <c r="K273" s="56"/>
      <c r="L273" s="132">
        <f>J273+K273</f>
        <v>0</v>
      </c>
      <c r="M273" s="317"/>
      <c r="N273" s="56"/>
      <c r="O273" s="110">
        <f>M273+N273</f>
        <v>0</v>
      </c>
      <c r="P273" s="107"/>
      <c r="R273" s="202"/>
    </row>
    <row r="274" spans="1:18" s="144" customFormat="1" ht="36" hidden="1" x14ac:dyDescent="0.25">
      <c r="A274" s="38">
        <v>7222</v>
      </c>
      <c r="B274" s="53" t="s">
        <v>251</v>
      </c>
      <c r="C274" s="54">
        <f t="shared" si="80"/>
        <v>0</v>
      </c>
      <c r="D274" s="226">
        <v>0</v>
      </c>
      <c r="E274" s="56"/>
      <c r="F274" s="110">
        <f>D274+E274</f>
        <v>0</v>
      </c>
      <c r="G274" s="226"/>
      <c r="H274" s="257"/>
      <c r="I274" s="110">
        <f>G274+H274</f>
        <v>0</v>
      </c>
      <c r="J274" s="257"/>
      <c r="K274" s="56"/>
      <c r="L274" s="132">
        <f>J274+K274</f>
        <v>0</v>
      </c>
      <c r="M274" s="317"/>
      <c r="N274" s="56"/>
      <c r="O274" s="110">
        <f>M274+N274</f>
        <v>0</v>
      </c>
      <c r="P274" s="107"/>
      <c r="R274" s="202"/>
    </row>
    <row r="275" spans="1:18" ht="24" hidden="1" x14ac:dyDescent="0.25">
      <c r="A275" s="108">
        <v>7230</v>
      </c>
      <c r="B275" s="53" t="s">
        <v>292</v>
      </c>
      <c r="C275" s="54">
        <f t="shared" si="80"/>
        <v>0</v>
      </c>
      <c r="D275" s="226">
        <v>0</v>
      </c>
      <c r="E275" s="56"/>
      <c r="F275" s="110">
        <f>D275+E275</f>
        <v>0</v>
      </c>
      <c r="G275" s="226"/>
      <c r="H275" s="257"/>
      <c r="I275" s="110">
        <f>G275+H275</f>
        <v>0</v>
      </c>
      <c r="J275" s="257"/>
      <c r="K275" s="56"/>
      <c r="L275" s="132">
        <f>J275+K275</f>
        <v>0</v>
      </c>
      <c r="M275" s="317"/>
      <c r="N275" s="56"/>
      <c r="O275" s="110">
        <f>M275+N275</f>
        <v>0</v>
      </c>
      <c r="P275" s="107"/>
      <c r="R275" s="202"/>
    </row>
    <row r="276" spans="1:18" ht="24" hidden="1" x14ac:dyDescent="0.25">
      <c r="A276" s="108">
        <v>7240</v>
      </c>
      <c r="B276" s="53" t="s">
        <v>252</v>
      </c>
      <c r="C276" s="54">
        <f t="shared" si="80"/>
        <v>0</v>
      </c>
      <c r="D276" s="227">
        <f t="shared" ref="D276:O276" si="109">SUM(D277:D279)</f>
        <v>0</v>
      </c>
      <c r="E276" s="109">
        <f t="shared" si="109"/>
        <v>0</v>
      </c>
      <c r="F276" s="110">
        <f t="shared" si="109"/>
        <v>0</v>
      </c>
      <c r="G276" s="227">
        <f t="shared" si="109"/>
        <v>0</v>
      </c>
      <c r="H276" s="117">
        <f t="shared" si="109"/>
        <v>0</v>
      </c>
      <c r="I276" s="110">
        <f t="shared" si="109"/>
        <v>0</v>
      </c>
      <c r="J276" s="117">
        <f>SUM(J277:J279)</f>
        <v>0</v>
      </c>
      <c r="K276" s="109">
        <f>SUM(K277:K279)</f>
        <v>0</v>
      </c>
      <c r="L276" s="132">
        <f>SUM(L277:L279)</f>
        <v>0</v>
      </c>
      <c r="M276" s="54">
        <f t="shared" si="109"/>
        <v>0</v>
      </c>
      <c r="N276" s="109">
        <f t="shared" si="109"/>
        <v>0</v>
      </c>
      <c r="O276" s="110">
        <f t="shared" si="109"/>
        <v>0</v>
      </c>
      <c r="P276" s="107"/>
      <c r="R276" s="202"/>
    </row>
    <row r="277" spans="1:18" ht="48" hidden="1" x14ac:dyDescent="0.25">
      <c r="A277" s="38">
        <v>7245</v>
      </c>
      <c r="B277" s="53" t="s">
        <v>253</v>
      </c>
      <c r="C277" s="54">
        <f t="shared" ref="C277:C298" si="110">F277+I277+L277+O277</f>
        <v>0</v>
      </c>
      <c r="D277" s="226">
        <v>0</v>
      </c>
      <c r="E277" s="56"/>
      <c r="F277" s="110">
        <f>D277+E277</f>
        <v>0</v>
      </c>
      <c r="G277" s="226"/>
      <c r="H277" s="257"/>
      <c r="I277" s="110">
        <f>G277+H277</f>
        <v>0</v>
      </c>
      <c r="J277" s="257"/>
      <c r="K277" s="56"/>
      <c r="L277" s="132">
        <f>J277+K277</f>
        <v>0</v>
      </c>
      <c r="M277" s="317"/>
      <c r="N277" s="56"/>
      <c r="O277" s="110">
        <f>M277+N277</f>
        <v>0</v>
      </c>
      <c r="P277" s="107"/>
      <c r="R277" s="202"/>
    </row>
    <row r="278" spans="1:18" ht="84.75" hidden="1" customHeight="1" x14ac:dyDescent="0.25">
      <c r="A278" s="38">
        <v>7246</v>
      </c>
      <c r="B278" s="53" t="s">
        <v>254</v>
      </c>
      <c r="C278" s="54">
        <f t="shared" si="110"/>
        <v>0</v>
      </c>
      <c r="D278" s="226">
        <v>0</v>
      </c>
      <c r="E278" s="56"/>
      <c r="F278" s="110">
        <f>D278+E278</f>
        <v>0</v>
      </c>
      <c r="G278" s="226"/>
      <c r="H278" s="257"/>
      <c r="I278" s="110">
        <f>G278+H278</f>
        <v>0</v>
      </c>
      <c r="J278" s="257"/>
      <c r="K278" s="56"/>
      <c r="L278" s="132">
        <f>J278+K278</f>
        <v>0</v>
      </c>
      <c r="M278" s="317"/>
      <c r="N278" s="56"/>
      <c r="O278" s="110">
        <f>M278+N278</f>
        <v>0</v>
      </c>
      <c r="P278" s="107"/>
      <c r="R278" s="202"/>
    </row>
    <row r="279" spans="1:18" ht="36" hidden="1" x14ac:dyDescent="0.25">
      <c r="A279" s="38">
        <v>7247</v>
      </c>
      <c r="B279" s="53" t="s">
        <v>309</v>
      </c>
      <c r="C279" s="54">
        <f t="shared" si="110"/>
        <v>0</v>
      </c>
      <c r="D279" s="226">
        <v>0</v>
      </c>
      <c r="E279" s="56"/>
      <c r="F279" s="110">
        <f>D279+E279</f>
        <v>0</v>
      </c>
      <c r="G279" s="226"/>
      <c r="H279" s="257"/>
      <c r="I279" s="110">
        <f>G279+H279</f>
        <v>0</v>
      </c>
      <c r="J279" s="257"/>
      <c r="K279" s="56"/>
      <c r="L279" s="132">
        <f>J279+K279</f>
        <v>0</v>
      </c>
      <c r="M279" s="317"/>
      <c r="N279" s="56"/>
      <c r="O279" s="110">
        <f>M279+N279</f>
        <v>0</v>
      </c>
      <c r="P279" s="107"/>
      <c r="R279" s="202"/>
    </row>
    <row r="280" spans="1:18" ht="24" hidden="1" x14ac:dyDescent="0.25">
      <c r="A280" s="992">
        <v>7260</v>
      </c>
      <c r="B280" s="48" t="s">
        <v>255</v>
      </c>
      <c r="C280" s="49">
        <f t="shared" si="110"/>
        <v>0</v>
      </c>
      <c r="D280" s="225">
        <v>0</v>
      </c>
      <c r="E280" s="51"/>
      <c r="F280" s="116">
        <f>D280+E280</f>
        <v>0</v>
      </c>
      <c r="G280" s="225"/>
      <c r="H280" s="256"/>
      <c r="I280" s="116">
        <f>G280+H280</f>
        <v>0</v>
      </c>
      <c r="J280" s="256"/>
      <c r="K280" s="51"/>
      <c r="L280" s="136">
        <f>J280+K280</f>
        <v>0</v>
      </c>
      <c r="M280" s="316"/>
      <c r="N280" s="51"/>
      <c r="O280" s="116">
        <f>M280+N280</f>
        <v>0</v>
      </c>
      <c r="P280" s="106"/>
      <c r="R280" s="202"/>
    </row>
    <row r="281" spans="1:18" hidden="1" x14ac:dyDescent="0.25">
      <c r="A281" s="69">
        <v>7700</v>
      </c>
      <c r="B281" s="161" t="s">
        <v>284</v>
      </c>
      <c r="C281" s="162">
        <f t="shared" si="110"/>
        <v>0</v>
      </c>
      <c r="D281" s="234">
        <f t="shared" ref="D281:O281" si="111">D282</f>
        <v>0</v>
      </c>
      <c r="E281" s="163">
        <f t="shared" si="111"/>
        <v>0</v>
      </c>
      <c r="F281" s="164">
        <f t="shared" si="111"/>
        <v>0</v>
      </c>
      <c r="G281" s="234">
        <f t="shared" si="111"/>
        <v>0</v>
      </c>
      <c r="H281" s="264">
        <f t="shared" si="111"/>
        <v>0</v>
      </c>
      <c r="I281" s="164">
        <f t="shared" si="111"/>
        <v>0</v>
      </c>
      <c r="J281" s="264">
        <f t="shared" si="111"/>
        <v>0</v>
      </c>
      <c r="K281" s="163">
        <f t="shared" si="111"/>
        <v>0</v>
      </c>
      <c r="L281" s="198">
        <f t="shared" si="111"/>
        <v>0</v>
      </c>
      <c r="M281" s="162">
        <f t="shared" si="111"/>
        <v>0</v>
      </c>
      <c r="N281" s="163">
        <f t="shared" si="111"/>
        <v>0</v>
      </c>
      <c r="O281" s="164">
        <f t="shared" si="111"/>
        <v>0</v>
      </c>
      <c r="P281" s="341"/>
      <c r="R281" s="202"/>
    </row>
    <row r="282" spans="1:18" hidden="1" x14ac:dyDescent="0.25">
      <c r="A282" s="103">
        <v>7720</v>
      </c>
      <c r="B282" s="48" t="s">
        <v>285</v>
      </c>
      <c r="C282" s="60">
        <f t="shared" si="110"/>
        <v>0</v>
      </c>
      <c r="D282" s="235">
        <v>0</v>
      </c>
      <c r="E282" s="62"/>
      <c r="F282" s="302">
        <f>D282+E282</f>
        <v>0</v>
      </c>
      <c r="G282" s="235"/>
      <c r="H282" s="265"/>
      <c r="I282" s="302">
        <f>G282+H282</f>
        <v>0</v>
      </c>
      <c r="J282" s="265"/>
      <c r="K282" s="62"/>
      <c r="L282" s="197">
        <f>J282+K282</f>
        <v>0</v>
      </c>
      <c r="M282" s="323"/>
      <c r="N282" s="62"/>
      <c r="O282" s="302">
        <f>M282+N282</f>
        <v>0</v>
      </c>
      <c r="P282" s="151"/>
      <c r="R282" s="202"/>
    </row>
    <row r="283" spans="1:18" hidden="1" x14ac:dyDescent="0.25">
      <c r="A283" s="142"/>
      <c r="B283" s="53" t="s">
        <v>256</v>
      </c>
      <c r="C283" s="54">
        <f t="shared" si="110"/>
        <v>0</v>
      </c>
      <c r="D283" s="227">
        <f t="shared" ref="D283:O283" si="112">SUM(D284:D285)</f>
        <v>0</v>
      </c>
      <c r="E283" s="109">
        <f t="shared" si="112"/>
        <v>0</v>
      </c>
      <c r="F283" s="110">
        <f t="shared" si="112"/>
        <v>0</v>
      </c>
      <c r="G283" s="227">
        <f t="shared" si="112"/>
        <v>0</v>
      </c>
      <c r="H283" s="117">
        <f t="shared" si="112"/>
        <v>0</v>
      </c>
      <c r="I283" s="110">
        <f t="shared" si="112"/>
        <v>0</v>
      </c>
      <c r="J283" s="117">
        <f t="shared" si="112"/>
        <v>0</v>
      </c>
      <c r="K283" s="109">
        <f t="shared" si="112"/>
        <v>0</v>
      </c>
      <c r="L283" s="132">
        <f t="shared" si="112"/>
        <v>0</v>
      </c>
      <c r="M283" s="54">
        <f t="shared" si="112"/>
        <v>0</v>
      </c>
      <c r="N283" s="109">
        <f t="shared" si="112"/>
        <v>0</v>
      </c>
      <c r="O283" s="110">
        <f t="shared" si="112"/>
        <v>0</v>
      </c>
      <c r="P283" s="107"/>
      <c r="R283" s="202"/>
    </row>
    <row r="284" spans="1:18" hidden="1" x14ac:dyDescent="0.25">
      <c r="A284" s="142" t="s">
        <v>257</v>
      </c>
      <c r="B284" s="38" t="s">
        <v>258</v>
      </c>
      <c r="C284" s="54">
        <f t="shared" si="110"/>
        <v>0</v>
      </c>
      <c r="D284" s="226">
        <v>0</v>
      </c>
      <c r="E284" s="56"/>
      <c r="F284" s="110">
        <f>D284+E284</f>
        <v>0</v>
      </c>
      <c r="G284" s="226"/>
      <c r="H284" s="257"/>
      <c r="I284" s="110">
        <f>G284+H284</f>
        <v>0</v>
      </c>
      <c r="J284" s="257"/>
      <c r="K284" s="56"/>
      <c r="L284" s="132">
        <f>J284+K284</f>
        <v>0</v>
      </c>
      <c r="M284" s="317"/>
      <c r="N284" s="56"/>
      <c r="O284" s="110">
        <f>M284+N284</f>
        <v>0</v>
      </c>
      <c r="P284" s="107"/>
      <c r="R284" s="202"/>
    </row>
    <row r="285" spans="1:18" ht="24" hidden="1" x14ac:dyDescent="0.25">
      <c r="A285" s="142" t="s">
        <v>259</v>
      </c>
      <c r="B285" s="149" t="s">
        <v>260</v>
      </c>
      <c r="C285" s="49">
        <f t="shared" si="110"/>
        <v>0</v>
      </c>
      <c r="D285" s="225">
        <v>0</v>
      </c>
      <c r="E285" s="51"/>
      <c r="F285" s="116">
        <f>D285+E285</f>
        <v>0</v>
      </c>
      <c r="G285" s="225"/>
      <c r="H285" s="256"/>
      <c r="I285" s="116">
        <f>G285+H285</f>
        <v>0</v>
      </c>
      <c r="J285" s="256"/>
      <c r="K285" s="51"/>
      <c r="L285" s="136">
        <f>J285+K285</f>
        <v>0</v>
      </c>
      <c r="M285" s="316"/>
      <c r="N285" s="51"/>
      <c r="O285" s="116">
        <f>M285+N285</f>
        <v>0</v>
      </c>
      <c r="P285" s="106"/>
      <c r="R285" s="202"/>
    </row>
    <row r="286" spans="1:18" ht="12.75" thickBot="1" x14ac:dyDescent="0.3">
      <c r="A286" s="170"/>
      <c r="B286" s="170" t="s">
        <v>261</v>
      </c>
      <c r="C286" s="306">
        <f t="shared" si="110"/>
        <v>934088</v>
      </c>
      <c r="D286" s="236">
        <f t="shared" ref="D286:O286" si="113">SUM(D283,D269,D230,D195,D187,D173,D75,D53)</f>
        <v>934312</v>
      </c>
      <c r="E286" s="457">
        <f t="shared" si="113"/>
        <v>-224</v>
      </c>
      <c r="F286" s="458">
        <f t="shared" si="113"/>
        <v>934088</v>
      </c>
      <c r="G286" s="236">
        <f t="shared" si="113"/>
        <v>0</v>
      </c>
      <c r="H286" s="205">
        <f t="shared" si="113"/>
        <v>0</v>
      </c>
      <c r="I286" s="458">
        <f t="shared" si="113"/>
        <v>0</v>
      </c>
      <c r="J286" s="172">
        <f t="shared" si="113"/>
        <v>0</v>
      </c>
      <c r="K286" s="457">
        <f t="shared" si="113"/>
        <v>0</v>
      </c>
      <c r="L286" s="458">
        <f t="shared" si="113"/>
        <v>0</v>
      </c>
      <c r="M286" s="306">
        <f t="shared" si="113"/>
        <v>0</v>
      </c>
      <c r="N286" s="171">
        <f t="shared" si="113"/>
        <v>0</v>
      </c>
      <c r="O286" s="289">
        <f t="shared" si="113"/>
        <v>0</v>
      </c>
      <c r="P286" s="344"/>
      <c r="R286" s="202"/>
    </row>
    <row r="287" spans="1:18" s="21" customFormat="1" ht="13.5" hidden="1" thickTop="1" thickBot="1" x14ac:dyDescent="0.3">
      <c r="A287" s="1144" t="s">
        <v>262</v>
      </c>
      <c r="B287" s="1145"/>
      <c r="C287" s="179">
        <f t="shared" si="110"/>
        <v>0</v>
      </c>
      <c r="D287" s="237">
        <f t="shared" ref="D287:I287" si="114">SUM(D24,D25,D41)-D51</f>
        <v>0</v>
      </c>
      <c r="E287" s="174">
        <f t="shared" si="114"/>
        <v>0</v>
      </c>
      <c r="F287" s="290">
        <f t="shared" si="114"/>
        <v>0</v>
      </c>
      <c r="G287" s="237">
        <f t="shared" si="114"/>
        <v>0</v>
      </c>
      <c r="H287" s="266">
        <f t="shared" si="114"/>
        <v>0</v>
      </c>
      <c r="I287" s="290">
        <f t="shared" si="114"/>
        <v>0</v>
      </c>
      <c r="J287" s="266">
        <f>(J26+J43)-J51</f>
        <v>0</v>
      </c>
      <c r="K287" s="174">
        <f>(K26+K43)-K51</f>
        <v>0</v>
      </c>
      <c r="L287" s="173">
        <f>(L26+L43)-L51</f>
        <v>0</v>
      </c>
      <c r="M287" s="179">
        <f>M45-M51</f>
        <v>0</v>
      </c>
      <c r="N287" s="174">
        <f>N45-N51</f>
        <v>0</v>
      </c>
      <c r="O287" s="290">
        <f>O45-O51</f>
        <v>0</v>
      </c>
      <c r="P287" s="181"/>
      <c r="R287" s="202"/>
    </row>
    <row r="288" spans="1:18" s="21" customFormat="1" ht="12.75" hidden="1" thickTop="1" x14ac:dyDescent="0.25">
      <c r="A288" s="1134" t="s">
        <v>263</v>
      </c>
      <c r="B288" s="1135"/>
      <c r="C288" s="159">
        <f t="shared" si="110"/>
        <v>0</v>
      </c>
      <c r="D288" s="238">
        <f t="shared" ref="D288:O288" si="115">SUM(D289,D290)-D297+D298</f>
        <v>0</v>
      </c>
      <c r="E288" s="156">
        <f t="shared" si="115"/>
        <v>0</v>
      </c>
      <c r="F288" s="157">
        <f t="shared" si="115"/>
        <v>0</v>
      </c>
      <c r="G288" s="238">
        <f t="shared" si="115"/>
        <v>0</v>
      </c>
      <c r="H288" s="267">
        <f t="shared" si="115"/>
        <v>0</v>
      </c>
      <c r="I288" s="157">
        <f t="shared" si="115"/>
        <v>0</v>
      </c>
      <c r="J288" s="267">
        <f t="shared" si="115"/>
        <v>0</v>
      </c>
      <c r="K288" s="156">
        <f t="shared" si="115"/>
        <v>0</v>
      </c>
      <c r="L288" s="155">
        <f t="shared" si="115"/>
        <v>0</v>
      </c>
      <c r="M288" s="159">
        <f t="shared" si="115"/>
        <v>0</v>
      </c>
      <c r="N288" s="156">
        <f t="shared" si="115"/>
        <v>0</v>
      </c>
      <c r="O288" s="157">
        <f t="shared" si="115"/>
        <v>0</v>
      </c>
      <c r="P288" s="345"/>
      <c r="R288" s="202"/>
    </row>
    <row r="289" spans="1:18" s="21" customFormat="1" ht="13.5" hidden="1" thickTop="1" thickBot="1" x14ac:dyDescent="0.3">
      <c r="A289" s="84" t="s">
        <v>264</v>
      </c>
      <c r="B289" s="84" t="s">
        <v>265</v>
      </c>
      <c r="C289" s="85">
        <f t="shared" si="110"/>
        <v>0</v>
      </c>
      <c r="D289" s="220">
        <f t="shared" ref="D289:O289" si="116">D21-D283</f>
        <v>0</v>
      </c>
      <c r="E289" s="86">
        <f t="shared" si="116"/>
        <v>0</v>
      </c>
      <c r="F289" s="87">
        <f t="shared" si="116"/>
        <v>0</v>
      </c>
      <c r="G289" s="220">
        <f t="shared" si="116"/>
        <v>0</v>
      </c>
      <c r="H289" s="252">
        <f t="shared" si="116"/>
        <v>0</v>
      </c>
      <c r="I289" s="87">
        <f t="shared" si="116"/>
        <v>0</v>
      </c>
      <c r="J289" s="252">
        <f t="shared" si="116"/>
        <v>0</v>
      </c>
      <c r="K289" s="86">
        <f t="shared" si="116"/>
        <v>0</v>
      </c>
      <c r="L289" s="177">
        <f t="shared" si="116"/>
        <v>0</v>
      </c>
      <c r="M289" s="85">
        <f t="shared" si="116"/>
        <v>0</v>
      </c>
      <c r="N289" s="86">
        <f t="shared" si="116"/>
        <v>0</v>
      </c>
      <c r="O289" s="87">
        <f t="shared" si="116"/>
        <v>0</v>
      </c>
      <c r="P289" s="336"/>
      <c r="R289" s="202"/>
    </row>
    <row r="290" spans="1:18" s="21" customFormat="1" ht="12.75" hidden="1" thickTop="1" x14ac:dyDescent="0.25">
      <c r="A290" s="176" t="s">
        <v>266</v>
      </c>
      <c r="B290" s="176" t="s">
        <v>267</v>
      </c>
      <c r="C290" s="159">
        <f t="shared" si="110"/>
        <v>0</v>
      </c>
      <c r="D290" s="238">
        <f t="shared" ref="D290:O290" si="117">SUM(D291,D293,D295)-SUM(D292,D294,D296)</f>
        <v>0</v>
      </c>
      <c r="E290" s="156">
        <f t="shared" si="117"/>
        <v>0</v>
      </c>
      <c r="F290" s="157">
        <f t="shared" si="117"/>
        <v>0</v>
      </c>
      <c r="G290" s="238">
        <f t="shared" si="117"/>
        <v>0</v>
      </c>
      <c r="H290" s="267">
        <f t="shared" si="117"/>
        <v>0</v>
      </c>
      <c r="I290" s="157">
        <f t="shared" si="117"/>
        <v>0</v>
      </c>
      <c r="J290" s="267">
        <f t="shared" si="117"/>
        <v>0</v>
      </c>
      <c r="K290" s="156">
        <f t="shared" si="117"/>
        <v>0</v>
      </c>
      <c r="L290" s="155">
        <f t="shared" si="117"/>
        <v>0</v>
      </c>
      <c r="M290" s="159">
        <f t="shared" si="117"/>
        <v>0</v>
      </c>
      <c r="N290" s="156">
        <f t="shared" si="117"/>
        <v>0</v>
      </c>
      <c r="O290" s="157">
        <f t="shared" si="117"/>
        <v>0</v>
      </c>
      <c r="P290" s="345"/>
      <c r="R290" s="202"/>
    </row>
    <row r="291" spans="1:18" ht="12.75" hidden="1" thickTop="1" x14ac:dyDescent="0.25">
      <c r="A291" s="150" t="s">
        <v>268</v>
      </c>
      <c r="B291" s="79" t="s">
        <v>269</v>
      </c>
      <c r="C291" s="60">
        <f t="shared" si="110"/>
        <v>0</v>
      </c>
      <c r="D291" s="235"/>
      <c r="E291" s="62"/>
      <c r="F291" s="302">
        <f t="shared" ref="F291:F298" si="118">D291+E291</f>
        <v>0</v>
      </c>
      <c r="G291" s="235"/>
      <c r="H291" s="265"/>
      <c r="I291" s="302">
        <f t="shared" ref="I291:I298" si="119">G291+H291</f>
        <v>0</v>
      </c>
      <c r="J291" s="265"/>
      <c r="K291" s="62"/>
      <c r="L291" s="197">
        <f t="shared" ref="L291:L298" si="120">J291+K291</f>
        <v>0</v>
      </c>
      <c r="M291" s="323"/>
      <c r="N291" s="62"/>
      <c r="O291" s="302">
        <f t="shared" ref="O291:O298" si="121">M291+N291</f>
        <v>0</v>
      </c>
      <c r="P291" s="151"/>
      <c r="R291" s="202"/>
    </row>
    <row r="292" spans="1:18" ht="24.75" hidden="1" thickTop="1" x14ac:dyDescent="0.25">
      <c r="A292" s="142" t="s">
        <v>270</v>
      </c>
      <c r="B292" s="37" t="s">
        <v>271</v>
      </c>
      <c r="C292" s="54">
        <f t="shared" si="110"/>
        <v>0</v>
      </c>
      <c r="D292" s="226"/>
      <c r="E292" s="56"/>
      <c r="F292" s="110">
        <f t="shared" si="118"/>
        <v>0</v>
      </c>
      <c r="G292" s="226"/>
      <c r="H292" s="257"/>
      <c r="I292" s="110">
        <f t="shared" si="119"/>
        <v>0</v>
      </c>
      <c r="J292" s="257"/>
      <c r="K292" s="56"/>
      <c r="L292" s="132">
        <f t="shared" si="120"/>
        <v>0</v>
      </c>
      <c r="M292" s="317"/>
      <c r="N292" s="56"/>
      <c r="O292" s="110">
        <f t="shared" si="121"/>
        <v>0</v>
      </c>
      <c r="P292" s="107"/>
      <c r="R292" s="202"/>
    </row>
    <row r="293" spans="1:18" ht="12.75" hidden="1" thickTop="1" x14ac:dyDescent="0.25">
      <c r="A293" s="142" t="s">
        <v>272</v>
      </c>
      <c r="B293" s="37" t="s">
        <v>273</v>
      </c>
      <c r="C293" s="54">
        <f t="shared" si="110"/>
        <v>0</v>
      </c>
      <c r="D293" s="226"/>
      <c r="E293" s="56"/>
      <c r="F293" s="110">
        <f t="shared" si="118"/>
        <v>0</v>
      </c>
      <c r="G293" s="226"/>
      <c r="H293" s="257"/>
      <c r="I293" s="110">
        <f t="shared" si="119"/>
        <v>0</v>
      </c>
      <c r="J293" s="257"/>
      <c r="K293" s="56"/>
      <c r="L293" s="132">
        <f t="shared" si="120"/>
        <v>0</v>
      </c>
      <c r="M293" s="317"/>
      <c r="N293" s="56"/>
      <c r="O293" s="110">
        <f t="shared" si="121"/>
        <v>0</v>
      </c>
      <c r="P293" s="107"/>
      <c r="R293" s="202"/>
    </row>
    <row r="294" spans="1:18" ht="24.75" hidden="1" thickTop="1" x14ac:dyDescent="0.25">
      <c r="A294" s="142" t="s">
        <v>274</v>
      </c>
      <c r="B294" s="37" t="s">
        <v>275</v>
      </c>
      <c r="C294" s="54">
        <f>F294+I294+L294+O294</f>
        <v>0</v>
      </c>
      <c r="D294" s="226"/>
      <c r="E294" s="56"/>
      <c r="F294" s="110">
        <f t="shared" si="118"/>
        <v>0</v>
      </c>
      <c r="G294" s="226"/>
      <c r="H294" s="257"/>
      <c r="I294" s="110">
        <f t="shared" si="119"/>
        <v>0</v>
      </c>
      <c r="J294" s="257"/>
      <c r="K294" s="56"/>
      <c r="L294" s="132">
        <f t="shared" si="120"/>
        <v>0</v>
      </c>
      <c r="M294" s="317"/>
      <c r="N294" s="56"/>
      <c r="O294" s="110">
        <f t="shared" si="121"/>
        <v>0</v>
      </c>
      <c r="P294" s="107"/>
      <c r="R294" s="202"/>
    </row>
    <row r="295" spans="1:18" ht="12.75" hidden="1" thickTop="1" x14ac:dyDescent="0.25">
      <c r="A295" s="142" t="s">
        <v>276</v>
      </c>
      <c r="B295" s="37" t="s">
        <v>277</v>
      </c>
      <c r="C295" s="54">
        <f t="shared" si="110"/>
        <v>0</v>
      </c>
      <c r="D295" s="226"/>
      <c r="E295" s="56"/>
      <c r="F295" s="110">
        <f t="shared" si="118"/>
        <v>0</v>
      </c>
      <c r="G295" s="226"/>
      <c r="H295" s="257"/>
      <c r="I295" s="110">
        <f t="shared" si="119"/>
        <v>0</v>
      </c>
      <c r="J295" s="257"/>
      <c r="K295" s="56"/>
      <c r="L295" s="132">
        <f t="shared" si="120"/>
        <v>0</v>
      </c>
      <c r="M295" s="317"/>
      <c r="N295" s="56"/>
      <c r="O295" s="110">
        <f t="shared" si="121"/>
        <v>0</v>
      </c>
      <c r="P295" s="107"/>
      <c r="R295" s="202"/>
    </row>
    <row r="296" spans="1:18" ht="24.75" hidden="1" thickTop="1" x14ac:dyDescent="0.25">
      <c r="A296" s="152" t="s">
        <v>278</v>
      </c>
      <c r="B296" s="153" t="s">
        <v>279</v>
      </c>
      <c r="C296" s="123">
        <f t="shared" si="110"/>
        <v>0</v>
      </c>
      <c r="D296" s="231"/>
      <c r="E296" s="125"/>
      <c r="F296" s="303">
        <f t="shared" si="118"/>
        <v>0</v>
      </c>
      <c r="G296" s="231"/>
      <c r="H296" s="261"/>
      <c r="I296" s="303">
        <f t="shared" si="119"/>
        <v>0</v>
      </c>
      <c r="J296" s="261"/>
      <c r="K296" s="125"/>
      <c r="L296" s="137">
        <f t="shared" si="120"/>
        <v>0</v>
      </c>
      <c r="M296" s="320"/>
      <c r="N296" s="125"/>
      <c r="O296" s="303">
        <f t="shared" si="121"/>
        <v>0</v>
      </c>
      <c r="P296" s="154"/>
      <c r="R296" s="202"/>
    </row>
    <row r="297" spans="1:18" s="21" customFormat="1" ht="13.5" hidden="1" thickTop="1" thickBot="1" x14ac:dyDescent="0.3">
      <c r="A297" s="178" t="s">
        <v>280</v>
      </c>
      <c r="B297" s="178" t="s">
        <v>281</v>
      </c>
      <c r="C297" s="179">
        <f t="shared" si="110"/>
        <v>0</v>
      </c>
      <c r="D297" s="239"/>
      <c r="E297" s="180"/>
      <c r="F297" s="290">
        <f t="shared" si="118"/>
        <v>0</v>
      </c>
      <c r="G297" s="239"/>
      <c r="H297" s="268"/>
      <c r="I297" s="290">
        <f t="shared" si="119"/>
        <v>0</v>
      </c>
      <c r="J297" s="268"/>
      <c r="K297" s="180"/>
      <c r="L297" s="173">
        <f t="shared" si="120"/>
        <v>0</v>
      </c>
      <c r="M297" s="324"/>
      <c r="N297" s="180"/>
      <c r="O297" s="290">
        <f t="shared" si="121"/>
        <v>0</v>
      </c>
      <c r="P297" s="181"/>
      <c r="R297" s="202"/>
    </row>
    <row r="298" spans="1:18" s="21" customFormat="1" ht="48.75" hidden="1" thickTop="1" x14ac:dyDescent="0.25">
      <c r="A298" s="176" t="s">
        <v>282</v>
      </c>
      <c r="B298" s="158" t="s">
        <v>283</v>
      </c>
      <c r="C298" s="159">
        <f t="shared" si="110"/>
        <v>0</v>
      </c>
      <c r="D298" s="230"/>
      <c r="E298" s="118"/>
      <c r="F298" s="113">
        <f t="shared" si="118"/>
        <v>0</v>
      </c>
      <c r="G298" s="230"/>
      <c r="H298" s="260"/>
      <c r="I298" s="113">
        <f t="shared" si="119"/>
        <v>0</v>
      </c>
      <c r="J298" s="260"/>
      <c r="K298" s="118"/>
      <c r="L298" s="122">
        <f t="shared" si="120"/>
        <v>0</v>
      </c>
      <c r="M298" s="319"/>
      <c r="N298" s="118"/>
      <c r="O298" s="113">
        <f t="shared" si="121"/>
        <v>0</v>
      </c>
      <c r="P298" s="119"/>
      <c r="R298" s="202"/>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wWJGgFJLHw96Yh7DKak294yRlGhGKqy2zoLqq07NaaesfDW+eS/oNzrvN7V3+HbAb5Jzzgf4pwDzsjwIH8jXcg==" saltValue="BNSPKYYctfdhyUvZkkMk4g==" spinCount="100000" sheet="1" objects="1" scenarios="1" formatCells="0" formatColumns="0" formatRows="0"/>
  <autoFilter ref="A18:P298">
    <filterColumn colId="2">
      <filters blank="1">
        <filter val="108 000"/>
        <filter val="12 040"/>
        <filter val="120 040"/>
        <filter val="189 546"/>
        <filter val="624 502"/>
        <filter val="814 048"/>
        <filter val="934 08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36.pielikums Jūrmalas pilsētas domes
2018.gada 14.jūnija saistošajiem noteikumiem Nr.24
(protokols Nr.9, 4.punkts)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4"/>
  <sheetViews>
    <sheetView view="pageLayout" zoomScaleNormal="100" workbookViewId="0">
      <selection activeCell="U5" sqref="U5"/>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1243</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1244</v>
      </c>
      <c r="D6" s="1122"/>
      <c r="E6" s="1122"/>
      <c r="F6" s="1122"/>
      <c r="G6" s="1122"/>
      <c r="H6" s="1122"/>
      <c r="I6" s="1122"/>
      <c r="J6" s="1122"/>
      <c r="K6" s="1122"/>
      <c r="L6" s="1122"/>
      <c r="M6" s="1122"/>
      <c r="N6" s="1122"/>
      <c r="O6" s="1122"/>
      <c r="P6" s="1123"/>
      <c r="Q6" s="390"/>
    </row>
    <row r="7" spans="1:17" ht="27" customHeight="1" x14ac:dyDescent="0.25">
      <c r="A7" s="2" t="s">
        <v>4</v>
      </c>
      <c r="B7" s="3"/>
      <c r="C7" s="1120" t="s">
        <v>1233</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132482</v>
      </c>
      <c r="D20" s="208">
        <f>SUM(D21,D24,D25,D41,D43)</f>
        <v>129182</v>
      </c>
      <c r="E20" s="394">
        <f t="shared" ref="E20:F20" si="0">SUM(E21,E24,E25,E41,E43)</f>
        <v>3300</v>
      </c>
      <c r="F20" s="395">
        <f t="shared" si="0"/>
        <v>132482</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132482</v>
      </c>
      <c r="D24" s="371">
        <v>129182</v>
      </c>
      <c r="E24" s="402">
        <f>3300</f>
        <v>3300</v>
      </c>
      <c r="F24" s="403">
        <f>D24+E24</f>
        <v>132482</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132482</v>
      </c>
      <c r="D50" s="220">
        <f>SUM(D51,D283)</f>
        <v>129182</v>
      </c>
      <c r="E50" s="431">
        <f t="shared" ref="E50:F50" si="19">SUM(E51,E283)</f>
        <v>3300</v>
      </c>
      <c r="F50" s="432">
        <f t="shared" si="19"/>
        <v>132482</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132482</v>
      </c>
      <c r="D51" s="221">
        <f>SUM(D52,D194)</f>
        <v>129182</v>
      </c>
      <c r="E51" s="433">
        <f t="shared" ref="E51:F51" si="23">SUM(E52,E194)</f>
        <v>3300</v>
      </c>
      <c r="F51" s="434">
        <f t="shared" si="23"/>
        <v>132482</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1127</v>
      </c>
      <c r="D52" s="222">
        <f>SUM(D53,D75,D173,D187)</f>
        <v>0</v>
      </c>
      <c r="E52" s="435">
        <f t="shared" ref="E52:F52" si="27">SUM(E53,E75,E173,E187)</f>
        <v>1127</v>
      </c>
      <c r="F52" s="436">
        <f t="shared" si="27"/>
        <v>1127</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v>0</v>
      </c>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v>0</v>
      </c>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v>0</v>
      </c>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v>0</v>
      </c>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v>0</v>
      </c>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v>0</v>
      </c>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v>0</v>
      </c>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v>0</v>
      </c>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v>0</v>
      </c>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v>0</v>
      </c>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992">
        <v>1210</v>
      </c>
      <c r="B68" s="48" t="s">
        <v>60</v>
      </c>
      <c r="C68" s="49">
        <f t="shared" si="4"/>
        <v>0</v>
      </c>
      <c r="D68" s="225">
        <v>0</v>
      </c>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v>0</v>
      </c>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v>0</v>
      </c>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v>0</v>
      </c>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v>0</v>
      </c>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v>0</v>
      </c>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1127</v>
      </c>
      <c r="D75" s="223">
        <f>SUM(D76,D83,D130,D164,D165,D172)</f>
        <v>0</v>
      </c>
      <c r="E75" s="437">
        <f t="shared" ref="E75:F75" si="66">SUM(E76,E83,E130,E164,E165,E172)</f>
        <v>1127</v>
      </c>
      <c r="F75" s="438">
        <f t="shared" si="66"/>
        <v>1127</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992">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v>0</v>
      </c>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v>0</v>
      </c>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v>0</v>
      </c>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v>0</v>
      </c>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1127</v>
      </c>
      <c r="D83" s="224">
        <f>SUM(D84,D89,D95,D103,D112,D116,D122,D128)</f>
        <v>0</v>
      </c>
      <c r="E83" s="439">
        <f t="shared" ref="E83:F83" si="90">SUM(E84,E89,E95,E103,E112,E116,E122,E128)</f>
        <v>1127</v>
      </c>
      <c r="F83" s="406">
        <f t="shared" si="90"/>
        <v>1127</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v>0</v>
      </c>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v>0</v>
      </c>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v>0</v>
      </c>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v>0</v>
      </c>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v>0</v>
      </c>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v>0</v>
      </c>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v>0</v>
      </c>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v>0</v>
      </c>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v>0</v>
      </c>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v>0</v>
      </c>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v>0</v>
      </c>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v>0</v>
      </c>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v>0</v>
      </c>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v>0</v>
      </c>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v>0</v>
      </c>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v>0</v>
      </c>
      <c r="E102" s="444"/>
      <c r="F102" s="401">
        <f t="shared" si="115"/>
        <v>0</v>
      </c>
      <c r="G102" s="226"/>
      <c r="H102" s="257"/>
      <c r="I102" s="110">
        <f t="shared" si="116"/>
        <v>0</v>
      </c>
      <c r="J102" s="257"/>
      <c r="K102" s="56"/>
      <c r="L102" s="110">
        <f t="shared" si="117"/>
        <v>0</v>
      </c>
      <c r="M102" s="317"/>
      <c r="N102" s="56"/>
      <c r="O102" s="110">
        <f t="shared" si="118"/>
        <v>0</v>
      </c>
      <c r="P102" s="107"/>
    </row>
    <row r="103" spans="1:16" ht="36" x14ac:dyDescent="0.25">
      <c r="A103" s="108">
        <v>2240</v>
      </c>
      <c r="B103" s="53" t="s">
        <v>89</v>
      </c>
      <c r="C103" s="54">
        <f t="shared" si="98"/>
        <v>1127</v>
      </c>
      <c r="D103" s="227">
        <f>SUM(D104:D111)</f>
        <v>0</v>
      </c>
      <c r="E103" s="445">
        <f t="shared" ref="E103:F103" si="119">SUM(E104:E111)</f>
        <v>1127</v>
      </c>
      <c r="F103" s="401">
        <f t="shared" si="119"/>
        <v>1127</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x14ac:dyDescent="0.25">
      <c r="A104" s="38">
        <v>2241</v>
      </c>
      <c r="B104" s="53" t="s">
        <v>90</v>
      </c>
      <c r="C104" s="54">
        <f t="shared" si="98"/>
        <v>1127</v>
      </c>
      <c r="D104" s="226">
        <v>0</v>
      </c>
      <c r="E104" s="444">
        <v>1127</v>
      </c>
      <c r="F104" s="401">
        <f t="shared" ref="F104:F111" si="123">D104+E104</f>
        <v>1127</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v>0</v>
      </c>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v>0</v>
      </c>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v>0</v>
      </c>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v>0</v>
      </c>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v>0</v>
      </c>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v>0</v>
      </c>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v>0</v>
      </c>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v>0</v>
      </c>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v>0</v>
      </c>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v>0</v>
      </c>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v>0</v>
      </c>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v>0</v>
      </c>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v>0</v>
      </c>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v>0</v>
      </c>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v>0</v>
      </c>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v>0</v>
      </c>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v>0</v>
      </c>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v>0</v>
      </c>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v>0</v>
      </c>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v>0</v>
      </c>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992">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v>0</v>
      </c>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2">SUM(E131,E136,E140,E141,E144,E151,E159,E160,E163)</f>
        <v>0</v>
      </c>
      <c r="F130" s="406">
        <f t="shared" si="152"/>
        <v>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hidden="1" x14ac:dyDescent="0.25">
      <c r="A131" s="992">
        <v>2310</v>
      </c>
      <c r="B131" s="48" t="s">
        <v>114</v>
      </c>
      <c r="C131" s="49">
        <f t="shared" si="98"/>
        <v>0</v>
      </c>
      <c r="D131" s="229">
        <f t="shared" ref="D131:O131" si="156">SUM(D132:D135)</f>
        <v>0</v>
      </c>
      <c r="E131" s="447">
        <f t="shared" si="156"/>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v>0</v>
      </c>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v>0</v>
      </c>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v>0</v>
      </c>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v>0</v>
      </c>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v>0</v>
      </c>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v>0</v>
      </c>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v>0</v>
      </c>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v>0</v>
      </c>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v>0</v>
      </c>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v>0</v>
      </c>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v>0</v>
      </c>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v>0</v>
      </c>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v>0</v>
      </c>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v>0</v>
      </c>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v>0</v>
      </c>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v>0</v>
      </c>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v>0</v>
      </c>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v>0</v>
      </c>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v>0</v>
      </c>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v>0</v>
      </c>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v>0</v>
      </c>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v>0</v>
      </c>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v>0</v>
      </c>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v>0</v>
      </c>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v>0</v>
      </c>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v>0</v>
      </c>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v>0</v>
      </c>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v>0</v>
      </c>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992">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v>0</v>
      </c>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v>0</v>
      </c>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v>0</v>
      </c>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v>0</v>
      </c>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v>0</v>
      </c>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v>0</v>
      </c>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992">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v>0</v>
      </c>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v>0</v>
      </c>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v>0</v>
      </c>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992">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v>0</v>
      </c>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v>0</v>
      </c>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v>0</v>
      </c>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v>0</v>
      </c>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v>0</v>
      </c>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v>0</v>
      </c>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992">
        <v>4240</v>
      </c>
      <c r="B189" s="48" t="s">
        <v>169</v>
      </c>
      <c r="C189" s="49">
        <f t="shared" si="185"/>
        <v>0</v>
      </c>
      <c r="D189" s="225">
        <v>0</v>
      </c>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v>0</v>
      </c>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992">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v>0</v>
      </c>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131355</v>
      </c>
      <c r="D194" s="222">
        <f>SUM(D195,D230,D269)</f>
        <v>129182</v>
      </c>
      <c r="E194" s="435">
        <f t="shared" ref="E194:F194" si="251">SUM(E195,E230,E269)</f>
        <v>2173</v>
      </c>
      <c r="F194" s="436">
        <f t="shared" si="251"/>
        <v>131355</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131355</v>
      </c>
      <c r="D195" s="223">
        <f>D196+D204</f>
        <v>129182</v>
      </c>
      <c r="E195" s="437">
        <f t="shared" ref="E195:F195" si="255">E196+E204</f>
        <v>2173</v>
      </c>
      <c r="F195" s="438">
        <f t="shared" si="255"/>
        <v>131355</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992">
        <v>5110</v>
      </c>
      <c r="B197" s="48" t="s">
        <v>177</v>
      </c>
      <c r="C197" s="49">
        <f t="shared" si="185"/>
        <v>0</v>
      </c>
      <c r="D197" s="225">
        <v>0</v>
      </c>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v>0</v>
      </c>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v>0</v>
      </c>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v>0</v>
      </c>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v>0</v>
      </c>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v>0</v>
      </c>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131355</v>
      </c>
      <c r="D204" s="224">
        <f>D205+D215+D216+D225+D226+D227+D229</f>
        <v>129182</v>
      </c>
      <c r="E204" s="439">
        <f t="shared" ref="E204:F204" si="271">E205+E215+E216+E225+E226+E227+E229</f>
        <v>2173</v>
      </c>
      <c r="F204" s="406">
        <f t="shared" si="271"/>
        <v>131355</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v>0</v>
      </c>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v>0</v>
      </c>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v>0</v>
      </c>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v>0</v>
      </c>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v>0</v>
      </c>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v>0</v>
      </c>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v>0</v>
      </c>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v>0</v>
      </c>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v>0</v>
      </c>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v>0</v>
      </c>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v>0</v>
      </c>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v>0</v>
      </c>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v>0</v>
      </c>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v>0</v>
      </c>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v>0</v>
      </c>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v>0</v>
      </c>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v>0</v>
      </c>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v>0</v>
      </c>
      <c r="E224" s="444"/>
      <c r="F224" s="401">
        <f t="shared" si="288"/>
        <v>0</v>
      </c>
      <c r="G224" s="226"/>
      <c r="H224" s="257"/>
      <c r="I224" s="110">
        <f t="shared" si="289"/>
        <v>0</v>
      </c>
      <c r="J224" s="257"/>
      <c r="K224" s="56"/>
      <c r="L224" s="110">
        <f t="shared" si="290"/>
        <v>0</v>
      </c>
      <c r="M224" s="317"/>
      <c r="N224" s="56"/>
      <c r="O224" s="110">
        <f t="shared" si="291"/>
        <v>0</v>
      </c>
      <c r="P224" s="107"/>
    </row>
    <row r="225" spans="1:16" ht="24" x14ac:dyDescent="0.25">
      <c r="A225" s="108">
        <v>5240</v>
      </c>
      <c r="B225" s="53" t="s">
        <v>205</v>
      </c>
      <c r="C225" s="54">
        <f t="shared" si="283"/>
        <v>50464</v>
      </c>
      <c r="D225" s="226">
        <v>50464</v>
      </c>
      <c r="E225" s="444"/>
      <c r="F225" s="401">
        <f t="shared" si="288"/>
        <v>50464</v>
      </c>
      <c r="G225" s="226"/>
      <c r="H225" s="257"/>
      <c r="I225" s="110">
        <f t="shared" si="289"/>
        <v>0</v>
      </c>
      <c r="J225" s="257"/>
      <c r="K225" s="56"/>
      <c r="L225" s="110">
        <f t="shared" si="290"/>
        <v>0</v>
      </c>
      <c r="M225" s="317"/>
      <c r="N225" s="56"/>
      <c r="O225" s="110">
        <f t="shared" si="291"/>
        <v>0</v>
      </c>
      <c r="P225" s="107"/>
    </row>
    <row r="226" spans="1:16" x14ac:dyDescent="0.25">
      <c r="A226" s="108">
        <v>5250</v>
      </c>
      <c r="B226" s="53" t="s">
        <v>206</v>
      </c>
      <c r="C226" s="54">
        <f t="shared" si="283"/>
        <v>80891</v>
      </c>
      <c r="D226" s="226">
        <v>78718</v>
      </c>
      <c r="E226" s="444">
        <v>2173</v>
      </c>
      <c r="F226" s="401">
        <f t="shared" si="288"/>
        <v>80891</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v>0</v>
      </c>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v>0</v>
      </c>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992">
        <v>6220</v>
      </c>
      <c r="B232" s="48" t="s">
        <v>212</v>
      </c>
      <c r="C232" s="49">
        <f t="shared" si="283"/>
        <v>0</v>
      </c>
      <c r="D232" s="225">
        <v>0</v>
      </c>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v>0</v>
      </c>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v>0</v>
      </c>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v>0</v>
      </c>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v>0</v>
      </c>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v>0</v>
      </c>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v>0</v>
      </c>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v>0</v>
      </c>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v>0</v>
      </c>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v>0</v>
      </c>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v>0</v>
      </c>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992">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v>0</v>
      </c>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v>0</v>
      </c>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v>0</v>
      </c>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v>0</v>
      </c>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992">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v>0</v>
      </c>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v>0</v>
      </c>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v>0</v>
      </c>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v>0</v>
      </c>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v>0</v>
      </c>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v>0</v>
      </c>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992">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v>0</v>
      </c>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v>0</v>
      </c>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v>0</v>
      </c>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v>0</v>
      </c>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v>0</v>
      </c>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v>0</v>
      </c>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v>0</v>
      </c>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992">
        <v>7210</v>
      </c>
      <c r="B271" s="48" t="s">
        <v>248</v>
      </c>
      <c r="C271" s="49">
        <f t="shared" si="283"/>
        <v>0</v>
      </c>
      <c r="D271" s="225">
        <v>0</v>
      </c>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v>0</v>
      </c>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v>0</v>
      </c>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v>0</v>
      </c>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v>0</v>
      </c>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v>0</v>
      </c>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v>0</v>
      </c>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992">
        <v>7260</v>
      </c>
      <c r="B280" s="48" t="s">
        <v>255</v>
      </c>
      <c r="C280" s="49">
        <f t="shared" si="368"/>
        <v>0</v>
      </c>
      <c r="D280" s="225">
        <v>0</v>
      </c>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v>0</v>
      </c>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v>0</v>
      </c>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v>0</v>
      </c>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132482</v>
      </c>
      <c r="D286" s="236">
        <f t="shared" ref="D286:O286" si="382">SUM(D283,D269,D230,D195,D187,D173,D75,D53)</f>
        <v>129182</v>
      </c>
      <c r="E286" s="457">
        <f t="shared" si="382"/>
        <v>3300</v>
      </c>
      <c r="F286" s="458">
        <f t="shared" si="382"/>
        <v>132482</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Wm1EW/31pxDEojpAB42l49NbVlpt4zjgpurF0/BqsKDP5z0+XXSlKTxy1UYrCh4XG9eGhyuEnlpJnqaWslNwYw==" saltValue="WZSFFmmkfOQGvS0Ynvkptw==" spinCount="100000" sheet="1" objects="1" scenarios="1" formatCells="0" formatColumns="0" formatRows="0"/>
  <autoFilter ref="A18:P298">
    <filterColumn colId="2">
      <filters blank="1">
        <filter val="1 127"/>
        <filter val="131 355"/>
        <filter val="132 482"/>
        <filter val="50 464"/>
        <filter val="80 89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37.pielikums Jūrmalas pilsētas domes
2018.gada 14.jūnija saistošajiem noteikumiem Nr.24
(protokols Nr.9, 4.punkts)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02"/>
  <sheetViews>
    <sheetView view="pageLayout" zoomScaleNormal="100" workbookViewId="0">
      <selection activeCell="L4" sqref="L4"/>
    </sheetView>
  </sheetViews>
  <sheetFormatPr defaultColWidth="9.140625" defaultRowHeight="12" outlineLevelCol="1" x14ac:dyDescent="0.2"/>
  <cols>
    <col min="1" max="1" width="4.28515625" style="1005" customWidth="1"/>
    <col min="2" max="2" width="18.85546875" style="1005" customWidth="1"/>
    <col min="3" max="3" width="15.28515625" style="1005" customWidth="1"/>
    <col min="4" max="4" width="10.5703125" style="1005" customWidth="1"/>
    <col min="5" max="5" width="12.140625" style="1005" hidden="1" customWidth="1" outlineLevel="1"/>
    <col min="6" max="6" width="11.7109375" style="1005" hidden="1" customWidth="1" outlineLevel="1"/>
    <col min="7" max="7" width="13.28515625" style="1005" customWidth="1" collapsed="1"/>
    <col min="8" max="8" width="26.28515625" style="1005" hidden="1" customWidth="1" outlineLevel="1"/>
    <col min="9" max="9" width="24.140625" style="1005" customWidth="1" collapsed="1"/>
    <col min="10" max="16384" width="9.140625" style="1005"/>
  </cols>
  <sheetData>
    <row r="1" spans="1:9" x14ac:dyDescent="0.2">
      <c r="I1" s="609" t="s">
        <v>1059</v>
      </c>
    </row>
    <row r="2" spans="1:9" x14ac:dyDescent="0.2">
      <c r="I2" s="609" t="s">
        <v>433</v>
      </c>
    </row>
    <row r="3" spans="1:9" x14ac:dyDescent="0.2">
      <c r="A3" s="1308" t="s">
        <v>0</v>
      </c>
      <c r="B3" s="1308"/>
      <c r="C3" s="1006" t="s">
        <v>401</v>
      </c>
      <c r="D3" s="1007"/>
      <c r="E3" s="1007"/>
      <c r="F3" s="1007"/>
      <c r="G3" s="1007"/>
      <c r="H3" s="1007"/>
      <c r="I3" s="1007"/>
    </row>
    <row r="4" spans="1:9" x14ac:dyDescent="0.2">
      <c r="A4" s="1308" t="s">
        <v>1060</v>
      </c>
      <c r="B4" s="1308"/>
      <c r="C4" s="1008" t="s">
        <v>1061</v>
      </c>
      <c r="D4" s="1006"/>
      <c r="E4" s="1006"/>
      <c r="F4" s="1006"/>
      <c r="G4" s="1006"/>
      <c r="H4" s="1006"/>
      <c r="I4" s="1006"/>
    </row>
    <row r="5" spans="1:9" ht="15.75" x14ac:dyDescent="0.25">
      <c r="A5" s="1309" t="s">
        <v>434</v>
      </c>
      <c r="B5" s="1309"/>
      <c r="C5" s="1309"/>
      <c r="D5" s="1309"/>
      <c r="E5" s="1309"/>
      <c r="F5" s="1309"/>
      <c r="G5" s="1309"/>
      <c r="H5" s="1309"/>
      <c r="I5" s="1309"/>
    </row>
    <row r="6" spans="1:9" ht="15.75" x14ac:dyDescent="0.25">
      <c r="A6" s="1009"/>
      <c r="B6" s="1009"/>
      <c r="C6" s="1009"/>
      <c r="D6" s="1009"/>
      <c r="E6" s="1009"/>
      <c r="F6" s="1009"/>
      <c r="G6" s="1009"/>
      <c r="H6" s="1009"/>
      <c r="I6" s="1009"/>
    </row>
    <row r="7" spans="1:9" ht="15.75" x14ac:dyDescent="0.25">
      <c r="A7" s="1308" t="s">
        <v>435</v>
      </c>
      <c r="B7" s="1308"/>
      <c r="C7" s="1310" t="s">
        <v>1062</v>
      </c>
      <c r="D7" s="1310"/>
      <c r="E7" s="1310"/>
      <c r="F7" s="1310"/>
      <c r="G7" s="1310"/>
      <c r="H7" s="1310"/>
      <c r="I7" s="1310"/>
    </row>
    <row r="8" spans="1:9" x14ac:dyDescent="0.2">
      <c r="A8" s="1308" t="s">
        <v>437</v>
      </c>
      <c r="B8" s="1308"/>
      <c r="C8" s="1308" t="s">
        <v>1063</v>
      </c>
      <c r="D8" s="1308"/>
      <c r="E8" s="1308"/>
      <c r="F8" s="1308"/>
      <c r="G8" s="1308"/>
      <c r="H8" s="1308"/>
      <c r="I8" s="1308"/>
    </row>
    <row r="9" spans="1:9" x14ac:dyDescent="0.2">
      <c r="A9" s="1308" t="s">
        <v>438</v>
      </c>
      <c r="B9" s="1308"/>
      <c r="C9" s="1284" t="s">
        <v>1064</v>
      </c>
      <c r="D9" s="1284"/>
      <c r="E9" s="1284"/>
      <c r="F9" s="1284"/>
      <c r="G9" s="1284"/>
      <c r="H9" s="1284"/>
      <c r="I9" s="1284"/>
    </row>
    <row r="10" spans="1:9" ht="12" customHeight="1" x14ac:dyDescent="0.2">
      <c r="A10" s="1187" t="s">
        <v>439</v>
      </c>
      <c r="B10" s="1187" t="s">
        <v>440</v>
      </c>
      <c r="C10" s="1187"/>
      <c r="D10" s="1180" t="s">
        <v>441</v>
      </c>
      <c r="E10" s="1187" t="s">
        <v>442</v>
      </c>
      <c r="F10" s="1187" t="s">
        <v>443</v>
      </c>
      <c r="G10" s="1187" t="s">
        <v>444</v>
      </c>
      <c r="H10" s="1178" t="s">
        <v>318</v>
      </c>
      <c r="I10" s="1180" t="s">
        <v>445</v>
      </c>
    </row>
    <row r="11" spans="1:9" ht="30" customHeight="1" x14ac:dyDescent="0.2">
      <c r="A11" s="1187"/>
      <c r="B11" s="1187"/>
      <c r="C11" s="1187"/>
      <c r="D11" s="1180"/>
      <c r="E11" s="1187"/>
      <c r="F11" s="1187"/>
      <c r="G11" s="1187"/>
      <c r="H11" s="1179"/>
      <c r="I11" s="1180"/>
    </row>
    <row r="12" spans="1:9" ht="12.75" customHeight="1" x14ac:dyDescent="0.2">
      <c r="A12" s="1278" t="s">
        <v>446</v>
      </c>
      <c r="B12" s="1279"/>
      <c r="C12" s="1280"/>
      <c r="D12" s="1010"/>
      <c r="E12" s="1010">
        <f>SUM(E13:E41)</f>
        <v>790351</v>
      </c>
      <c r="F12" s="1010">
        <f ca="1">SUM(F12:F41)</f>
        <v>0</v>
      </c>
      <c r="G12" s="1010">
        <f>SUM(G13:G41)</f>
        <v>790351</v>
      </c>
      <c r="H12" s="1010"/>
      <c r="I12" s="1010"/>
    </row>
    <row r="13" spans="1:9" ht="24.75" customHeight="1" x14ac:dyDescent="0.2">
      <c r="A13" s="1011">
        <v>1</v>
      </c>
      <c r="B13" s="1285" t="s">
        <v>1065</v>
      </c>
      <c r="C13" s="1286"/>
      <c r="D13" s="1012">
        <v>2275</v>
      </c>
      <c r="E13" s="671">
        <v>152460</v>
      </c>
      <c r="F13" s="1013">
        <f>-4113</f>
        <v>-4113</v>
      </c>
      <c r="G13" s="671">
        <f t="shared" ref="G13:G41" si="0">E13+F13</f>
        <v>148347</v>
      </c>
      <c r="H13" s="1010"/>
      <c r="I13" s="1014" t="s">
        <v>1066</v>
      </c>
    </row>
    <row r="14" spans="1:9" x14ac:dyDescent="0.2">
      <c r="A14" s="1293">
        <v>2</v>
      </c>
      <c r="B14" s="1311" t="s">
        <v>1067</v>
      </c>
      <c r="C14" s="1312"/>
      <c r="D14" s="1012">
        <v>2279</v>
      </c>
      <c r="E14" s="671">
        <v>4677</v>
      </c>
      <c r="F14" s="1013"/>
      <c r="G14" s="671">
        <f t="shared" si="0"/>
        <v>4677</v>
      </c>
      <c r="H14" s="1015"/>
      <c r="I14" s="1307" t="s">
        <v>1066</v>
      </c>
    </row>
    <row r="15" spans="1:9" x14ac:dyDescent="0.2">
      <c r="A15" s="1295"/>
      <c r="B15" s="1313"/>
      <c r="C15" s="1314"/>
      <c r="D15" s="1012">
        <v>2314</v>
      </c>
      <c r="E15" s="671">
        <v>700</v>
      </c>
      <c r="F15" s="1013"/>
      <c r="G15" s="671">
        <f t="shared" si="0"/>
        <v>700</v>
      </c>
      <c r="H15" s="1015"/>
      <c r="I15" s="1303"/>
    </row>
    <row r="16" spans="1:9" x14ac:dyDescent="0.2">
      <c r="A16" s="1293">
        <v>3</v>
      </c>
      <c r="B16" s="1311" t="s">
        <v>1068</v>
      </c>
      <c r="C16" s="1312"/>
      <c r="D16" s="1012">
        <v>2279</v>
      </c>
      <c r="E16" s="671">
        <v>700</v>
      </c>
      <c r="F16" s="1013"/>
      <c r="G16" s="671">
        <f t="shared" si="0"/>
        <v>700</v>
      </c>
      <c r="H16" s="1015"/>
      <c r="I16" s="1307" t="s">
        <v>1066</v>
      </c>
    </row>
    <row r="17" spans="1:9" x14ac:dyDescent="0.2">
      <c r="A17" s="1294"/>
      <c r="B17" s="1315"/>
      <c r="C17" s="1316"/>
      <c r="D17" s="1012">
        <v>2264</v>
      </c>
      <c r="E17" s="671">
        <v>600</v>
      </c>
      <c r="F17" s="1013"/>
      <c r="G17" s="671">
        <f t="shared" si="0"/>
        <v>600</v>
      </c>
      <c r="H17" s="1015"/>
      <c r="I17" s="1302"/>
    </row>
    <row r="18" spans="1:9" x14ac:dyDescent="0.2">
      <c r="A18" s="1295"/>
      <c r="B18" s="1313"/>
      <c r="C18" s="1314"/>
      <c r="D18" s="1012">
        <v>2314</v>
      </c>
      <c r="E18" s="671">
        <v>500</v>
      </c>
      <c r="F18" s="1013"/>
      <c r="G18" s="671">
        <f t="shared" si="0"/>
        <v>500</v>
      </c>
      <c r="H18" s="1015"/>
      <c r="I18" s="1303"/>
    </row>
    <row r="19" spans="1:9" x14ac:dyDescent="0.2">
      <c r="A19" s="1011">
        <v>4</v>
      </c>
      <c r="B19" s="1304" t="s">
        <v>1069</v>
      </c>
      <c r="C19" s="1305"/>
      <c r="D19" s="1012">
        <v>2279</v>
      </c>
      <c r="E19" s="671">
        <v>50820</v>
      </c>
      <c r="F19" s="1013"/>
      <c r="G19" s="671">
        <f t="shared" si="0"/>
        <v>50820</v>
      </c>
      <c r="H19" s="671"/>
      <c r="I19" s="1307" t="s">
        <v>1066</v>
      </c>
    </row>
    <row r="20" spans="1:9" x14ac:dyDescent="0.2">
      <c r="A20" s="1011">
        <v>5</v>
      </c>
      <c r="B20" s="1304" t="s">
        <v>1070</v>
      </c>
      <c r="C20" s="1305"/>
      <c r="D20" s="1012">
        <v>2279</v>
      </c>
      <c r="E20" s="671">
        <v>50820</v>
      </c>
      <c r="F20" s="1013"/>
      <c r="G20" s="671">
        <f t="shared" si="0"/>
        <v>50820</v>
      </c>
      <c r="H20" s="671"/>
      <c r="I20" s="1302"/>
    </row>
    <row r="21" spans="1:9" ht="20.25" customHeight="1" x14ac:dyDescent="0.2">
      <c r="A21" s="1011">
        <v>6</v>
      </c>
      <c r="B21" s="1304" t="s">
        <v>1071</v>
      </c>
      <c r="C21" s="1305"/>
      <c r="D21" s="1012">
        <v>3263</v>
      </c>
      <c r="E21" s="671">
        <v>8703</v>
      </c>
      <c r="F21" s="1013"/>
      <c r="G21" s="671">
        <f t="shared" si="0"/>
        <v>8703</v>
      </c>
      <c r="H21" s="1016"/>
      <c r="I21" s="1017" t="s">
        <v>1066</v>
      </c>
    </row>
    <row r="22" spans="1:9" ht="25.5" customHeight="1" x14ac:dyDescent="0.2">
      <c r="A22" s="1011">
        <v>7</v>
      </c>
      <c r="B22" s="1298" t="s">
        <v>1072</v>
      </c>
      <c r="C22" s="1299"/>
      <c r="D22" s="1012">
        <v>3263</v>
      </c>
      <c r="E22" s="671">
        <v>9667</v>
      </c>
      <c r="F22" s="1013"/>
      <c r="G22" s="671">
        <f t="shared" si="0"/>
        <v>9667</v>
      </c>
      <c r="H22" s="1016"/>
      <c r="I22" s="1017" t="s">
        <v>1066</v>
      </c>
    </row>
    <row r="23" spans="1:9" x14ac:dyDescent="0.2">
      <c r="A23" s="1018">
        <v>8</v>
      </c>
      <c r="B23" s="1304" t="s">
        <v>1073</v>
      </c>
      <c r="C23" s="1305"/>
      <c r="D23" s="1012">
        <v>3263</v>
      </c>
      <c r="E23" s="671">
        <v>685</v>
      </c>
      <c r="F23" s="1013"/>
      <c r="G23" s="671">
        <f t="shared" si="0"/>
        <v>685</v>
      </c>
      <c r="H23" s="1019"/>
      <c r="I23" s="1307" t="s">
        <v>1066</v>
      </c>
    </row>
    <row r="24" spans="1:9" x14ac:dyDescent="0.2">
      <c r="A24" s="1018">
        <v>9</v>
      </c>
      <c r="B24" s="1306" t="s">
        <v>1074</v>
      </c>
      <c r="C24" s="1305"/>
      <c r="D24" s="1012">
        <v>3263</v>
      </c>
      <c r="E24" s="671">
        <v>1000</v>
      </c>
      <c r="F24" s="1013"/>
      <c r="G24" s="671">
        <f t="shared" si="0"/>
        <v>1000</v>
      </c>
      <c r="H24" s="1019"/>
      <c r="I24" s="1302"/>
    </row>
    <row r="25" spans="1:9" x14ac:dyDescent="0.2">
      <c r="A25" s="1018">
        <v>10</v>
      </c>
      <c r="B25" s="1304" t="s">
        <v>1075</v>
      </c>
      <c r="C25" s="1305"/>
      <c r="D25" s="1012">
        <v>3263</v>
      </c>
      <c r="E25" s="671">
        <v>1810</v>
      </c>
      <c r="F25" s="1013"/>
      <c r="G25" s="671">
        <f t="shared" si="0"/>
        <v>1810</v>
      </c>
      <c r="H25" s="1019"/>
      <c r="I25" s="1302"/>
    </row>
    <row r="26" spans="1:9" x14ac:dyDescent="0.2">
      <c r="A26" s="1018">
        <v>11</v>
      </c>
      <c r="B26" s="1304" t="s">
        <v>1076</v>
      </c>
      <c r="C26" s="1305"/>
      <c r="D26" s="1012">
        <v>3263</v>
      </c>
      <c r="E26" s="671">
        <v>12100</v>
      </c>
      <c r="F26" s="1013"/>
      <c r="G26" s="671">
        <f t="shared" si="0"/>
        <v>12100</v>
      </c>
      <c r="H26" s="1019"/>
      <c r="I26" s="1302"/>
    </row>
    <row r="27" spans="1:9" x14ac:dyDescent="0.2">
      <c r="A27" s="1018">
        <v>12</v>
      </c>
      <c r="B27" s="1304" t="s">
        <v>1077</v>
      </c>
      <c r="C27" s="1305"/>
      <c r="D27" s="1012">
        <v>3263</v>
      </c>
      <c r="E27" s="671">
        <v>3085</v>
      </c>
      <c r="F27" s="1013"/>
      <c r="G27" s="671">
        <f t="shared" si="0"/>
        <v>3085</v>
      </c>
      <c r="H27" s="1019"/>
      <c r="I27" s="1302"/>
    </row>
    <row r="28" spans="1:9" x14ac:dyDescent="0.2">
      <c r="A28" s="1018">
        <v>13</v>
      </c>
      <c r="B28" s="1304" t="s">
        <v>1078</v>
      </c>
      <c r="C28" s="1305"/>
      <c r="D28" s="1012">
        <v>3263</v>
      </c>
      <c r="E28" s="671">
        <v>1645</v>
      </c>
      <c r="F28" s="1013"/>
      <c r="G28" s="671">
        <f t="shared" si="0"/>
        <v>1645</v>
      </c>
      <c r="H28" s="1019"/>
      <c r="I28" s="1302"/>
    </row>
    <row r="29" spans="1:9" x14ac:dyDescent="0.2">
      <c r="A29" s="1018">
        <v>14</v>
      </c>
      <c r="B29" s="1306" t="s">
        <v>1079</v>
      </c>
      <c r="C29" s="1305"/>
      <c r="D29" s="1012">
        <v>3263</v>
      </c>
      <c r="E29" s="671">
        <v>5672</v>
      </c>
      <c r="F29" s="1013"/>
      <c r="G29" s="671">
        <f t="shared" si="0"/>
        <v>5672</v>
      </c>
      <c r="H29" s="1019"/>
      <c r="I29" s="1302"/>
    </row>
    <row r="30" spans="1:9" ht="25.5" customHeight="1" x14ac:dyDescent="0.2">
      <c r="A30" s="1018">
        <v>15</v>
      </c>
      <c r="B30" s="1304" t="s">
        <v>1080</v>
      </c>
      <c r="C30" s="1305"/>
      <c r="D30" s="1012">
        <v>3263</v>
      </c>
      <c r="E30" s="671">
        <v>4748</v>
      </c>
      <c r="F30" s="1013"/>
      <c r="G30" s="671">
        <f t="shared" si="0"/>
        <v>4748</v>
      </c>
      <c r="H30" s="1019"/>
      <c r="I30" s="1302"/>
    </row>
    <row r="31" spans="1:9" ht="16.5" customHeight="1" x14ac:dyDescent="0.2">
      <c r="A31" s="1018">
        <v>16</v>
      </c>
      <c r="B31" s="1304" t="s">
        <v>1081</v>
      </c>
      <c r="C31" s="1305"/>
      <c r="D31" s="1012">
        <v>2279</v>
      </c>
      <c r="E31" s="671">
        <v>15000</v>
      </c>
      <c r="F31" s="1013"/>
      <c r="G31" s="671">
        <f t="shared" si="0"/>
        <v>15000</v>
      </c>
      <c r="H31" s="1019"/>
      <c r="I31" s="1302" t="s">
        <v>1066</v>
      </c>
    </row>
    <row r="32" spans="1:9" ht="23.25" customHeight="1" x14ac:dyDescent="0.2">
      <c r="A32" s="1018">
        <v>17</v>
      </c>
      <c r="B32" s="1304" t="s">
        <v>1082</v>
      </c>
      <c r="C32" s="1305"/>
      <c r="D32" s="1012">
        <v>2279</v>
      </c>
      <c r="E32" s="671">
        <v>200000</v>
      </c>
      <c r="F32" s="1013"/>
      <c r="G32" s="671">
        <f t="shared" si="0"/>
        <v>200000</v>
      </c>
      <c r="H32" s="1019"/>
      <c r="I32" s="1302"/>
    </row>
    <row r="33" spans="1:9" x14ac:dyDescent="0.2">
      <c r="A33" s="1018">
        <v>18</v>
      </c>
      <c r="B33" s="1298" t="s">
        <v>1083</v>
      </c>
      <c r="C33" s="1299"/>
      <c r="D33" s="1012">
        <v>2279</v>
      </c>
      <c r="E33" s="671">
        <v>50820</v>
      </c>
      <c r="F33" s="1013"/>
      <c r="G33" s="671">
        <f t="shared" si="0"/>
        <v>50820</v>
      </c>
      <c r="H33" s="1019"/>
      <c r="I33" s="1302"/>
    </row>
    <row r="34" spans="1:9" x14ac:dyDescent="0.2">
      <c r="A34" s="1018">
        <v>19</v>
      </c>
      <c r="B34" s="1298" t="s">
        <v>1084</v>
      </c>
      <c r="C34" s="1299"/>
      <c r="D34" s="1012">
        <v>2279</v>
      </c>
      <c r="E34" s="671">
        <v>50000</v>
      </c>
      <c r="F34" s="1013">
        <v>-10000</v>
      </c>
      <c r="G34" s="671">
        <f>E34+F34</f>
        <v>40000</v>
      </c>
      <c r="H34" s="1019"/>
      <c r="I34" s="1020"/>
    </row>
    <row r="35" spans="1:9" ht="15.75" customHeight="1" x14ac:dyDescent="0.2">
      <c r="A35" s="1018">
        <v>20</v>
      </c>
      <c r="B35" s="1300" t="s">
        <v>1085</v>
      </c>
      <c r="C35" s="1299"/>
      <c r="D35" s="1012">
        <v>3263</v>
      </c>
      <c r="E35" s="671">
        <v>10000</v>
      </c>
      <c r="F35" s="1013"/>
      <c r="G35" s="671">
        <f t="shared" si="0"/>
        <v>10000</v>
      </c>
      <c r="H35" s="1301"/>
      <c r="I35" s="1302" t="s">
        <v>1066</v>
      </c>
    </row>
    <row r="36" spans="1:9" ht="15" customHeight="1" x14ac:dyDescent="0.2">
      <c r="A36" s="1018">
        <v>21</v>
      </c>
      <c r="B36" s="1021" t="s">
        <v>1086</v>
      </c>
      <c r="C36" s="1022"/>
      <c r="D36" s="1012">
        <v>3263</v>
      </c>
      <c r="E36" s="671">
        <v>3430</v>
      </c>
      <c r="F36" s="1013"/>
      <c r="G36" s="671">
        <f t="shared" si="0"/>
        <v>3430</v>
      </c>
      <c r="H36" s="1290"/>
      <c r="I36" s="1302"/>
    </row>
    <row r="37" spans="1:9" ht="21.75" customHeight="1" x14ac:dyDescent="0.2">
      <c r="A37" s="1018">
        <v>22</v>
      </c>
      <c r="B37" s="1298" t="s">
        <v>1087</v>
      </c>
      <c r="C37" s="1299"/>
      <c r="D37" s="1012">
        <v>3263</v>
      </c>
      <c r="E37" s="671">
        <v>1345</v>
      </c>
      <c r="F37" s="1013"/>
      <c r="G37" s="671">
        <f t="shared" si="0"/>
        <v>1345</v>
      </c>
      <c r="H37" s="1290"/>
      <c r="I37" s="1302"/>
    </row>
    <row r="38" spans="1:9" ht="38.25" customHeight="1" x14ac:dyDescent="0.2">
      <c r="A38" s="1018">
        <v>23</v>
      </c>
      <c r="B38" s="1298" t="s">
        <v>1088</v>
      </c>
      <c r="C38" s="1299"/>
      <c r="D38" s="1012">
        <v>3263</v>
      </c>
      <c r="E38" s="671">
        <v>149364</v>
      </c>
      <c r="F38" s="1013">
        <v>-25000</v>
      </c>
      <c r="G38" s="671">
        <f t="shared" si="0"/>
        <v>124364</v>
      </c>
      <c r="H38" s="1023"/>
      <c r="I38" s="1302"/>
    </row>
    <row r="39" spans="1:9" ht="16.5" customHeight="1" x14ac:dyDescent="0.2">
      <c r="A39" s="1018">
        <v>24</v>
      </c>
      <c r="B39" s="1300" t="s">
        <v>1089</v>
      </c>
      <c r="C39" s="1299"/>
      <c r="D39" s="1012">
        <v>3263</v>
      </c>
      <c r="E39" s="671"/>
      <c r="F39" s="1013">
        <v>25000</v>
      </c>
      <c r="G39" s="671">
        <f t="shared" si="0"/>
        <v>25000</v>
      </c>
      <c r="H39" s="1301" t="s">
        <v>1245</v>
      </c>
      <c r="I39" s="1302"/>
    </row>
    <row r="40" spans="1:9" ht="19.5" customHeight="1" x14ac:dyDescent="0.2">
      <c r="A40" s="1018">
        <v>25</v>
      </c>
      <c r="B40" s="1300" t="s">
        <v>1090</v>
      </c>
      <c r="C40" s="1299"/>
      <c r="D40" s="1012">
        <v>2279</v>
      </c>
      <c r="E40" s="671"/>
      <c r="F40" s="1013">
        <v>10000</v>
      </c>
      <c r="G40" s="671">
        <f t="shared" si="0"/>
        <v>10000</v>
      </c>
      <c r="H40" s="1290"/>
      <c r="I40" s="1302"/>
    </row>
    <row r="41" spans="1:9" ht="16.5" customHeight="1" x14ac:dyDescent="0.2">
      <c r="A41" s="1018">
        <v>26</v>
      </c>
      <c r="B41" s="1296" t="s">
        <v>1091</v>
      </c>
      <c r="C41" s="1297"/>
      <c r="D41" s="1012">
        <v>2279</v>
      </c>
      <c r="E41" s="671"/>
      <c r="F41" s="1013">
        <v>4113</v>
      </c>
      <c r="G41" s="671">
        <f t="shared" si="0"/>
        <v>4113</v>
      </c>
      <c r="H41" s="1291"/>
      <c r="I41" s="1303"/>
    </row>
    <row r="42" spans="1:9" x14ac:dyDescent="0.2">
      <c r="A42" s="1024"/>
      <c r="B42" s="1024"/>
      <c r="C42" s="1024"/>
      <c r="D42" s="1024"/>
      <c r="E42" s="1024"/>
      <c r="F42" s="1024"/>
      <c r="G42" s="1024"/>
      <c r="H42" s="1024"/>
      <c r="I42" s="1024"/>
    </row>
    <row r="43" spans="1:9" x14ac:dyDescent="0.2">
      <c r="A43" s="1283" t="s">
        <v>437</v>
      </c>
      <c r="B43" s="1283"/>
      <c r="C43" s="1283" t="s">
        <v>1092</v>
      </c>
      <c r="D43" s="1283"/>
      <c r="E43" s="1283"/>
      <c r="F43" s="1283"/>
      <c r="G43" s="1283"/>
      <c r="H43" s="1283"/>
      <c r="I43" s="1283"/>
    </row>
    <row r="44" spans="1:9" x14ac:dyDescent="0.2">
      <c r="A44" s="1283" t="s">
        <v>438</v>
      </c>
      <c r="B44" s="1283"/>
      <c r="C44" s="1284" t="s">
        <v>1064</v>
      </c>
      <c r="D44" s="1284"/>
      <c r="E44" s="1284"/>
      <c r="F44" s="1284"/>
      <c r="G44" s="1284"/>
      <c r="H44" s="1284"/>
      <c r="I44" s="1284"/>
    </row>
    <row r="45" spans="1:9" ht="12" customHeight="1" x14ac:dyDescent="0.2">
      <c r="A45" s="1187" t="s">
        <v>439</v>
      </c>
      <c r="B45" s="1187" t="s">
        <v>440</v>
      </c>
      <c r="C45" s="1187"/>
      <c r="D45" s="1180" t="s">
        <v>441</v>
      </c>
      <c r="E45" s="1187" t="s">
        <v>442</v>
      </c>
      <c r="F45" s="1187" t="s">
        <v>1093</v>
      </c>
      <c r="G45" s="1187" t="s">
        <v>444</v>
      </c>
      <c r="H45" s="1178" t="s">
        <v>318</v>
      </c>
      <c r="I45" s="1180" t="s">
        <v>445</v>
      </c>
    </row>
    <row r="46" spans="1:9" ht="23.25" customHeight="1" x14ac:dyDescent="0.2">
      <c r="A46" s="1187"/>
      <c r="B46" s="1187"/>
      <c r="C46" s="1187"/>
      <c r="D46" s="1180"/>
      <c r="E46" s="1187"/>
      <c r="F46" s="1187"/>
      <c r="G46" s="1187"/>
      <c r="H46" s="1179"/>
      <c r="I46" s="1180"/>
    </row>
    <row r="47" spans="1:9" x14ac:dyDescent="0.2">
      <c r="A47" s="1278" t="s">
        <v>446</v>
      </c>
      <c r="B47" s="1279"/>
      <c r="C47" s="1280"/>
      <c r="D47" s="1010"/>
      <c r="E47" s="1010">
        <f>SUM(E48:E84)</f>
        <v>478859</v>
      </c>
      <c r="F47" s="1010">
        <v>0</v>
      </c>
      <c r="G47" s="1010">
        <f>SUM(G48:G84)</f>
        <v>478859</v>
      </c>
      <c r="H47" s="1010"/>
      <c r="I47" s="1010"/>
    </row>
    <row r="48" spans="1:9" ht="12" customHeight="1" x14ac:dyDescent="0.2">
      <c r="A48" s="1011">
        <v>1</v>
      </c>
      <c r="B48" s="1285" t="s">
        <v>1094</v>
      </c>
      <c r="C48" s="1286"/>
      <c r="D48" s="1012">
        <v>2275</v>
      </c>
      <c r="E48" s="1025">
        <v>0</v>
      </c>
      <c r="F48" s="1025"/>
      <c r="G48" s="1025">
        <f>SUM(E48:F48)</f>
        <v>0</v>
      </c>
      <c r="H48" s="1025"/>
      <c r="I48" s="1293" t="s">
        <v>1095</v>
      </c>
    </row>
    <row r="49" spans="1:9" ht="12" customHeight="1" x14ac:dyDescent="0.2">
      <c r="A49" s="1011">
        <v>2</v>
      </c>
      <c r="B49" s="1285" t="s">
        <v>1096</v>
      </c>
      <c r="C49" s="1286"/>
      <c r="D49" s="1012">
        <v>3263</v>
      </c>
      <c r="E49" s="1025">
        <v>3000</v>
      </c>
      <c r="F49" s="1025"/>
      <c r="G49" s="1025">
        <f>SUM(E49:F49)</f>
        <v>3000</v>
      </c>
      <c r="H49" s="1026"/>
      <c r="I49" s="1294"/>
    </row>
    <row r="50" spans="1:9" ht="15" customHeight="1" x14ac:dyDescent="0.2">
      <c r="A50" s="1011">
        <v>3</v>
      </c>
      <c r="B50" s="1285" t="s">
        <v>1097</v>
      </c>
      <c r="C50" s="1286"/>
      <c r="D50" s="1012">
        <v>3263</v>
      </c>
      <c r="E50" s="1025">
        <v>241</v>
      </c>
      <c r="F50" s="1025"/>
      <c r="G50" s="1025">
        <f t="shared" ref="G50:G84" si="1">SUM(E50:F50)</f>
        <v>241</v>
      </c>
      <c r="H50" s="1019"/>
      <c r="I50" s="1294"/>
    </row>
    <row r="51" spans="1:9" ht="15" customHeight="1" x14ac:dyDescent="0.2">
      <c r="A51" s="1011">
        <v>4</v>
      </c>
      <c r="B51" s="1285" t="s">
        <v>1098</v>
      </c>
      <c r="C51" s="1286"/>
      <c r="D51" s="1012">
        <v>3263</v>
      </c>
      <c r="E51" s="1025">
        <v>32</v>
      </c>
      <c r="F51" s="1025"/>
      <c r="G51" s="1025">
        <f t="shared" si="1"/>
        <v>32</v>
      </c>
      <c r="H51" s="1019"/>
      <c r="I51" s="1294"/>
    </row>
    <row r="52" spans="1:9" ht="26.25" customHeight="1" x14ac:dyDescent="0.2">
      <c r="A52" s="1011">
        <v>5</v>
      </c>
      <c r="B52" s="1285" t="s">
        <v>1099</v>
      </c>
      <c r="C52" s="1286"/>
      <c r="D52" s="1012">
        <v>3263</v>
      </c>
      <c r="E52" s="1025">
        <v>132</v>
      </c>
      <c r="F52" s="1025"/>
      <c r="G52" s="1025">
        <f t="shared" si="1"/>
        <v>132</v>
      </c>
      <c r="H52" s="1019"/>
      <c r="I52" s="1294"/>
    </row>
    <row r="53" spans="1:9" ht="27.75" customHeight="1" x14ac:dyDescent="0.2">
      <c r="A53" s="1011">
        <v>6</v>
      </c>
      <c r="B53" s="1285" t="s">
        <v>1100</v>
      </c>
      <c r="C53" s="1286"/>
      <c r="D53" s="1012">
        <v>3263</v>
      </c>
      <c r="E53" s="1025">
        <v>461</v>
      </c>
      <c r="F53" s="1025"/>
      <c r="G53" s="1025">
        <f t="shared" si="1"/>
        <v>461</v>
      </c>
      <c r="H53" s="1019"/>
      <c r="I53" s="1294"/>
    </row>
    <row r="54" spans="1:9" ht="15" customHeight="1" x14ac:dyDescent="0.2">
      <c r="A54" s="1011">
        <v>7</v>
      </c>
      <c r="B54" s="1285" t="s">
        <v>1101</v>
      </c>
      <c r="C54" s="1286"/>
      <c r="D54" s="1012">
        <v>3263</v>
      </c>
      <c r="E54" s="1025">
        <v>200</v>
      </c>
      <c r="F54" s="1025"/>
      <c r="G54" s="1025">
        <f t="shared" si="1"/>
        <v>200</v>
      </c>
      <c r="H54" s="1019"/>
      <c r="I54" s="1294"/>
    </row>
    <row r="55" spans="1:9" ht="27" customHeight="1" x14ac:dyDescent="0.2">
      <c r="A55" s="1011">
        <v>8</v>
      </c>
      <c r="B55" s="1285" t="s">
        <v>1102</v>
      </c>
      <c r="C55" s="1286"/>
      <c r="D55" s="1012">
        <v>3263</v>
      </c>
      <c r="E55" s="1025">
        <v>1000</v>
      </c>
      <c r="F55" s="1025"/>
      <c r="G55" s="1025">
        <f t="shared" si="1"/>
        <v>1000</v>
      </c>
      <c r="H55" s="1019"/>
      <c r="I55" s="1294"/>
    </row>
    <row r="56" spans="1:9" ht="15" customHeight="1" x14ac:dyDescent="0.2">
      <c r="A56" s="1011">
        <v>9</v>
      </c>
      <c r="B56" s="1285" t="s">
        <v>1103</v>
      </c>
      <c r="C56" s="1286"/>
      <c r="D56" s="1012">
        <v>3263</v>
      </c>
      <c r="E56" s="1025">
        <v>960</v>
      </c>
      <c r="F56" s="1025"/>
      <c r="G56" s="1025">
        <f t="shared" si="1"/>
        <v>960</v>
      </c>
      <c r="H56" s="1019"/>
      <c r="I56" s="1294"/>
    </row>
    <row r="57" spans="1:9" ht="15" customHeight="1" x14ac:dyDescent="0.2">
      <c r="A57" s="1011">
        <v>10</v>
      </c>
      <c r="B57" s="1285" t="s">
        <v>1104</v>
      </c>
      <c r="C57" s="1286"/>
      <c r="D57" s="1012">
        <v>3263</v>
      </c>
      <c r="E57" s="1025">
        <v>70000</v>
      </c>
      <c r="F57" s="1025"/>
      <c r="G57" s="1025">
        <f t="shared" si="1"/>
        <v>70000</v>
      </c>
      <c r="H57" s="1019"/>
      <c r="I57" s="1294"/>
    </row>
    <row r="58" spans="1:9" ht="12" customHeight="1" x14ac:dyDescent="0.2">
      <c r="A58" s="1011">
        <v>11</v>
      </c>
      <c r="B58" s="1285" t="s">
        <v>1105</v>
      </c>
      <c r="C58" s="1286"/>
      <c r="D58" s="1012">
        <v>3263</v>
      </c>
      <c r="E58" s="1025">
        <v>20000</v>
      </c>
      <c r="F58" s="1025"/>
      <c r="G58" s="1025">
        <f t="shared" si="1"/>
        <v>20000</v>
      </c>
      <c r="H58" s="671"/>
      <c r="I58" s="1294"/>
    </row>
    <row r="59" spans="1:9" ht="14.25" customHeight="1" x14ac:dyDescent="0.2">
      <c r="A59" s="1011">
        <v>12</v>
      </c>
      <c r="B59" s="1285" t="s">
        <v>1106</v>
      </c>
      <c r="C59" s="1286"/>
      <c r="D59" s="1012">
        <v>3263</v>
      </c>
      <c r="E59" s="1025">
        <v>3286</v>
      </c>
      <c r="F59" s="1025"/>
      <c r="G59" s="1025">
        <f t="shared" si="1"/>
        <v>3286</v>
      </c>
      <c r="H59" s="671"/>
      <c r="I59" s="1294"/>
    </row>
    <row r="60" spans="1:9" ht="27.75" customHeight="1" x14ac:dyDescent="0.2">
      <c r="A60" s="1011">
        <v>13</v>
      </c>
      <c r="B60" s="1285" t="s">
        <v>1107</v>
      </c>
      <c r="C60" s="1286"/>
      <c r="D60" s="1012">
        <v>3263</v>
      </c>
      <c r="E60" s="1025">
        <v>61191</v>
      </c>
      <c r="F60" s="1025"/>
      <c r="G60" s="1025">
        <f t="shared" si="1"/>
        <v>61191</v>
      </c>
      <c r="H60" s="671"/>
      <c r="I60" s="1294"/>
    </row>
    <row r="61" spans="1:9" ht="24.75" customHeight="1" x14ac:dyDescent="0.2">
      <c r="A61" s="1011">
        <v>14</v>
      </c>
      <c r="B61" s="1285" t="s">
        <v>1108</v>
      </c>
      <c r="C61" s="1286"/>
      <c r="D61" s="1012">
        <v>3263</v>
      </c>
      <c r="E61" s="1025">
        <v>90</v>
      </c>
      <c r="F61" s="1025"/>
      <c r="G61" s="1025">
        <f t="shared" si="1"/>
        <v>90</v>
      </c>
      <c r="H61" s="671"/>
      <c r="I61" s="1294"/>
    </row>
    <row r="62" spans="1:9" ht="15" customHeight="1" x14ac:dyDescent="0.2">
      <c r="A62" s="1011">
        <v>15</v>
      </c>
      <c r="B62" s="1285" t="s">
        <v>1109</v>
      </c>
      <c r="C62" s="1286"/>
      <c r="D62" s="1012">
        <v>3263</v>
      </c>
      <c r="E62" s="1025">
        <v>5080</v>
      </c>
      <c r="F62" s="1025"/>
      <c r="G62" s="1025">
        <f t="shared" si="1"/>
        <v>5080</v>
      </c>
      <c r="H62" s="671"/>
      <c r="I62" s="1294"/>
    </row>
    <row r="63" spans="1:9" ht="18" customHeight="1" x14ac:dyDescent="0.2">
      <c r="A63" s="1011">
        <v>16</v>
      </c>
      <c r="B63" s="1292" t="s">
        <v>1110</v>
      </c>
      <c r="C63" s="1286"/>
      <c r="D63" s="1012">
        <v>3263</v>
      </c>
      <c r="E63" s="1025">
        <v>5128</v>
      </c>
      <c r="F63" s="1025"/>
      <c r="G63" s="1025">
        <f t="shared" si="1"/>
        <v>5128</v>
      </c>
      <c r="H63" s="671"/>
      <c r="I63" s="1294"/>
    </row>
    <row r="64" spans="1:9" ht="15" customHeight="1" x14ac:dyDescent="0.2">
      <c r="A64" s="1011">
        <v>17</v>
      </c>
      <c r="B64" s="1292" t="s">
        <v>1111</v>
      </c>
      <c r="C64" s="1286"/>
      <c r="D64" s="1012">
        <v>3263</v>
      </c>
      <c r="E64" s="1025">
        <v>5000</v>
      </c>
      <c r="F64" s="1025"/>
      <c r="G64" s="1025">
        <f t="shared" si="1"/>
        <v>5000</v>
      </c>
      <c r="H64" s="671"/>
      <c r="I64" s="1294"/>
    </row>
    <row r="65" spans="1:9" ht="15" customHeight="1" x14ac:dyDescent="0.2">
      <c r="A65" s="1011">
        <v>18</v>
      </c>
      <c r="B65" s="1285" t="s">
        <v>1112</v>
      </c>
      <c r="C65" s="1286"/>
      <c r="D65" s="1012">
        <v>3263</v>
      </c>
      <c r="E65" s="1025">
        <v>5840</v>
      </c>
      <c r="F65" s="1025"/>
      <c r="G65" s="1025">
        <f t="shared" si="1"/>
        <v>5840</v>
      </c>
      <c r="H65" s="671"/>
      <c r="I65" s="1294"/>
    </row>
    <row r="66" spans="1:9" ht="17.25" customHeight="1" x14ac:dyDescent="0.2">
      <c r="A66" s="1011">
        <v>19</v>
      </c>
      <c r="B66" s="1285" t="s">
        <v>1113</v>
      </c>
      <c r="C66" s="1286"/>
      <c r="D66" s="1012">
        <v>3263</v>
      </c>
      <c r="E66" s="1025">
        <v>1345</v>
      </c>
      <c r="F66" s="1025"/>
      <c r="G66" s="1025">
        <f t="shared" si="1"/>
        <v>1345</v>
      </c>
      <c r="H66" s="671"/>
      <c r="I66" s="1294"/>
    </row>
    <row r="67" spans="1:9" ht="15" customHeight="1" x14ac:dyDescent="0.2">
      <c r="A67" s="1011">
        <v>20</v>
      </c>
      <c r="B67" s="1285" t="s">
        <v>1114</v>
      </c>
      <c r="C67" s="1286"/>
      <c r="D67" s="1012">
        <v>3263</v>
      </c>
      <c r="E67" s="1025">
        <v>10000</v>
      </c>
      <c r="F67" s="1025"/>
      <c r="G67" s="1025">
        <f t="shared" si="1"/>
        <v>10000</v>
      </c>
      <c r="H67" s="671"/>
      <c r="I67" s="1294"/>
    </row>
    <row r="68" spans="1:9" ht="14.25" customHeight="1" x14ac:dyDescent="0.2">
      <c r="A68" s="1011">
        <v>21</v>
      </c>
      <c r="B68" s="1285" t="s">
        <v>1115</v>
      </c>
      <c r="C68" s="1286"/>
      <c r="D68" s="1012">
        <v>3263</v>
      </c>
      <c r="E68" s="1025">
        <v>5000</v>
      </c>
      <c r="F68" s="1025"/>
      <c r="G68" s="1025">
        <f t="shared" si="1"/>
        <v>5000</v>
      </c>
      <c r="H68" s="671"/>
      <c r="I68" s="1294"/>
    </row>
    <row r="69" spans="1:9" ht="24" customHeight="1" x14ac:dyDescent="0.2">
      <c r="A69" s="1011">
        <v>22</v>
      </c>
      <c r="B69" s="1285" t="s">
        <v>1116</v>
      </c>
      <c r="C69" s="1286"/>
      <c r="D69" s="1012">
        <v>3263</v>
      </c>
      <c r="E69" s="1025">
        <v>8089</v>
      </c>
      <c r="F69" s="1025"/>
      <c r="G69" s="1025">
        <f t="shared" si="1"/>
        <v>8089</v>
      </c>
      <c r="H69" s="671"/>
      <c r="I69" s="1294"/>
    </row>
    <row r="70" spans="1:9" ht="15" customHeight="1" x14ac:dyDescent="0.2">
      <c r="A70" s="1011">
        <v>23</v>
      </c>
      <c r="B70" s="1285" t="s">
        <v>1117</v>
      </c>
      <c r="C70" s="1286"/>
      <c r="D70" s="1012">
        <v>3263</v>
      </c>
      <c r="E70" s="1025">
        <v>15300</v>
      </c>
      <c r="F70" s="1025"/>
      <c r="G70" s="1025">
        <f t="shared" si="1"/>
        <v>15300</v>
      </c>
      <c r="H70" s="1016"/>
      <c r="I70" s="1294"/>
    </row>
    <row r="71" spans="1:9" ht="24.75" customHeight="1" x14ac:dyDescent="0.2">
      <c r="A71" s="1011">
        <v>24</v>
      </c>
      <c r="B71" s="1285" t="s">
        <v>1118</v>
      </c>
      <c r="C71" s="1286"/>
      <c r="D71" s="1012">
        <v>6422</v>
      </c>
      <c r="E71" s="1025">
        <v>2000</v>
      </c>
      <c r="F71" s="1025"/>
      <c r="G71" s="1025">
        <f t="shared" si="1"/>
        <v>2000</v>
      </c>
      <c r="H71" s="1016"/>
      <c r="I71" s="1294"/>
    </row>
    <row r="72" spans="1:9" ht="25.5" customHeight="1" x14ac:dyDescent="0.2">
      <c r="A72" s="1011">
        <v>25</v>
      </c>
      <c r="B72" s="1285" t="s">
        <v>1119</v>
      </c>
      <c r="C72" s="1286"/>
      <c r="D72" s="1012">
        <v>3263</v>
      </c>
      <c r="E72" s="1025">
        <v>6100</v>
      </c>
      <c r="F72" s="1027"/>
      <c r="G72" s="1025">
        <f t="shared" si="1"/>
        <v>6100</v>
      </c>
      <c r="H72" s="1016"/>
      <c r="I72" s="1294"/>
    </row>
    <row r="73" spans="1:9" ht="38.25" customHeight="1" x14ac:dyDescent="0.2">
      <c r="A73" s="1011">
        <v>26</v>
      </c>
      <c r="B73" s="1289" t="s">
        <v>1120</v>
      </c>
      <c r="C73" s="1289"/>
      <c r="D73" s="1012">
        <v>3263</v>
      </c>
      <c r="E73" s="1025">
        <v>249384</v>
      </c>
      <c r="F73" s="1028">
        <f>-F74-F75-F76-F77-F78-F79-F80-F81-F82-F83-F84</f>
        <v>-10123</v>
      </c>
      <c r="G73" s="1025">
        <f>SUM(E73:F73)</f>
        <v>239261</v>
      </c>
      <c r="H73" s="1016"/>
      <c r="I73" s="1294"/>
    </row>
    <row r="74" spans="1:9" ht="25.5" customHeight="1" x14ac:dyDescent="0.2">
      <c r="A74" s="1011">
        <v>27</v>
      </c>
      <c r="B74" s="1285" t="s">
        <v>1121</v>
      </c>
      <c r="C74" s="1286"/>
      <c r="D74" s="1012">
        <v>3263</v>
      </c>
      <c r="E74" s="1025"/>
      <c r="F74" s="1028">
        <v>320</v>
      </c>
      <c r="G74" s="1025">
        <f t="shared" si="1"/>
        <v>320</v>
      </c>
      <c r="H74" s="1016"/>
      <c r="I74" s="1294"/>
    </row>
    <row r="75" spans="1:9" ht="38.25" customHeight="1" x14ac:dyDescent="0.2">
      <c r="A75" s="1011">
        <v>28</v>
      </c>
      <c r="B75" s="1285" t="s">
        <v>1122</v>
      </c>
      <c r="C75" s="1286"/>
      <c r="D75" s="1012">
        <v>3263</v>
      </c>
      <c r="E75" s="1025"/>
      <c r="F75" s="1028">
        <v>1923</v>
      </c>
      <c r="G75" s="1025">
        <f>SUM(E75:F75)</f>
        <v>1923</v>
      </c>
      <c r="H75" s="1290"/>
      <c r="I75" s="1294"/>
    </row>
    <row r="76" spans="1:9" ht="17.25" customHeight="1" x14ac:dyDescent="0.2">
      <c r="A76" s="1011">
        <v>29</v>
      </c>
      <c r="B76" s="1285" t="s">
        <v>1123</v>
      </c>
      <c r="C76" s="1286"/>
      <c r="D76" s="1012">
        <v>3263</v>
      </c>
      <c r="E76" s="1025"/>
      <c r="F76" s="1028">
        <v>1840</v>
      </c>
      <c r="G76" s="1025">
        <f t="shared" si="1"/>
        <v>1840</v>
      </c>
      <c r="H76" s="1290"/>
      <c r="I76" s="1294"/>
    </row>
    <row r="77" spans="1:9" ht="16.5" customHeight="1" x14ac:dyDescent="0.2">
      <c r="A77" s="1011">
        <v>30</v>
      </c>
      <c r="B77" s="1285" t="s">
        <v>1124</v>
      </c>
      <c r="C77" s="1286"/>
      <c r="D77" s="1012">
        <v>3263</v>
      </c>
      <c r="E77" s="1025"/>
      <c r="F77" s="1028">
        <v>1340</v>
      </c>
      <c r="G77" s="1025">
        <f t="shared" si="1"/>
        <v>1340</v>
      </c>
      <c r="H77" s="1290"/>
      <c r="I77" s="1294"/>
    </row>
    <row r="78" spans="1:9" ht="14.25" customHeight="1" x14ac:dyDescent="0.2">
      <c r="A78" s="1011">
        <v>31</v>
      </c>
      <c r="B78" s="1285" t="s">
        <v>1125</v>
      </c>
      <c r="C78" s="1286"/>
      <c r="D78" s="1012">
        <v>3263</v>
      </c>
      <c r="E78" s="1025"/>
      <c r="F78" s="1028">
        <v>600</v>
      </c>
      <c r="G78" s="1025">
        <f t="shared" si="1"/>
        <v>600</v>
      </c>
      <c r="H78" s="1290"/>
      <c r="I78" s="1294"/>
    </row>
    <row r="79" spans="1:9" ht="24.75" customHeight="1" x14ac:dyDescent="0.2">
      <c r="A79" s="1011">
        <v>32</v>
      </c>
      <c r="B79" s="1285" t="s">
        <v>1126</v>
      </c>
      <c r="C79" s="1286"/>
      <c r="D79" s="1012">
        <v>3263</v>
      </c>
      <c r="E79" s="1025"/>
      <c r="F79" s="1028">
        <v>950</v>
      </c>
      <c r="G79" s="1025">
        <f t="shared" si="1"/>
        <v>950</v>
      </c>
      <c r="H79" s="1290"/>
      <c r="I79" s="1294"/>
    </row>
    <row r="80" spans="1:9" ht="15.75" customHeight="1" x14ac:dyDescent="0.2">
      <c r="A80" s="1011">
        <v>33</v>
      </c>
      <c r="B80" s="1285" t="s">
        <v>1127</v>
      </c>
      <c r="C80" s="1286"/>
      <c r="D80" s="1012">
        <v>3263</v>
      </c>
      <c r="E80" s="1025"/>
      <c r="F80" s="1028">
        <v>600</v>
      </c>
      <c r="G80" s="1025">
        <f t="shared" si="1"/>
        <v>600</v>
      </c>
      <c r="H80" s="1290"/>
      <c r="I80" s="1294"/>
    </row>
    <row r="81" spans="1:9" ht="26.25" customHeight="1" x14ac:dyDescent="0.2">
      <c r="A81" s="1011">
        <v>34</v>
      </c>
      <c r="B81" s="1285" t="s">
        <v>1128</v>
      </c>
      <c r="C81" s="1286"/>
      <c r="D81" s="1012">
        <v>3263</v>
      </c>
      <c r="E81" s="1025"/>
      <c r="F81" s="1028">
        <v>600</v>
      </c>
      <c r="G81" s="1025">
        <f t="shared" si="1"/>
        <v>600</v>
      </c>
      <c r="H81" s="1290"/>
      <c r="I81" s="1294"/>
    </row>
    <row r="82" spans="1:9" ht="17.25" customHeight="1" x14ac:dyDescent="0.2">
      <c r="A82" s="1011">
        <v>35</v>
      </c>
      <c r="B82" s="1285" t="s">
        <v>1129</v>
      </c>
      <c r="C82" s="1286"/>
      <c r="D82" s="1012">
        <v>3263</v>
      </c>
      <c r="E82" s="1025"/>
      <c r="F82" s="1028">
        <v>600</v>
      </c>
      <c r="G82" s="1025">
        <f t="shared" si="1"/>
        <v>600</v>
      </c>
      <c r="H82" s="1290"/>
      <c r="I82" s="1294"/>
    </row>
    <row r="83" spans="1:9" ht="22.5" customHeight="1" x14ac:dyDescent="0.2">
      <c r="A83" s="1011">
        <v>36</v>
      </c>
      <c r="B83" s="1285" t="s">
        <v>1130</v>
      </c>
      <c r="C83" s="1286"/>
      <c r="D83" s="1012">
        <v>3263</v>
      </c>
      <c r="E83" s="1025"/>
      <c r="F83" s="1028">
        <v>600</v>
      </c>
      <c r="G83" s="1025">
        <f t="shared" si="1"/>
        <v>600</v>
      </c>
      <c r="H83" s="1290"/>
      <c r="I83" s="1294"/>
    </row>
    <row r="84" spans="1:9" ht="15.75" customHeight="1" x14ac:dyDescent="0.2">
      <c r="A84" s="1011">
        <v>37</v>
      </c>
      <c r="B84" s="1287" t="s">
        <v>1131</v>
      </c>
      <c r="C84" s="1288"/>
      <c r="D84" s="1012">
        <v>3263</v>
      </c>
      <c r="E84" s="1025"/>
      <c r="F84" s="1028">
        <v>750</v>
      </c>
      <c r="G84" s="1025">
        <f t="shared" si="1"/>
        <v>750</v>
      </c>
      <c r="H84" s="1291"/>
      <c r="I84" s="1295"/>
    </row>
    <row r="85" spans="1:9" x14ac:dyDescent="0.2">
      <c r="A85" s="1029"/>
      <c r="B85" s="1029"/>
      <c r="C85" s="1029"/>
      <c r="D85" s="1030"/>
      <c r="E85" s="1031"/>
      <c r="F85" s="1031"/>
      <c r="G85" s="1031"/>
      <c r="H85" s="1031"/>
      <c r="I85" s="1032"/>
    </row>
    <row r="86" spans="1:9" x14ac:dyDescent="0.2">
      <c r="A86" s="1283" t="s">
        <v>437</v>
      </c>
      <c r="B86" s="1283"/>
      <c r="C86" s="1283" t="s">
        <v>1132</v>
      </c>
      <c r="D86" s="1283"/>
      <c r="E86" s="1283"/>
      <c r="F86" s="1283"/>
      <c r="G86" s="1283"/>
      <c r="H86" s="1283"/>
      <c r="I86" s="1283"/>
    </row>
    <row r="87" spans="1:9" x14ac:dyDescent="0.2">
      <c r="A87" s="1283" t="s">
        <v>438</v>
      </c>
      <c r="B87" s="1283"/>
      <c r="C87" s="1284" t="s">
        <v>502</v>
      </c>
      <c r="D87" s="1284"/>
      <c r="E87" s="1284"/>
      <c r="F87" s="1284"/>
      <c r="G87" s="1284"/>
      <c r="H87" s="1284"/>
      <c r="I87" s="1284"/>
    </row>
    <row r="88" spans="1:9" ht="12" customHeight="1" x14ac:dyDescent="0.2">
      <c r="A88" s="1187" t="s">
        <v>439</v>
      </c>
      <c r="B88" s="1187" t="s">
        <v>440</v>
      </c>
      <c r="C88" s="1187"/>
      <c r="D88" s="1180" t="s">
        <v>441</v>
      </c>
      <c r="E88" s="1187" t="s">
        <v>442</v>
      </c>
      <c r="F88" s="1187" t="s">
        <v>1093</v>
      </c>
      <c r="G88" s="1187" t="s">
        <v>444</v>
      </c>
      <c r="H88" s="1178" t="s">
        <v>318</v>
      </c>
      <c r="I88" s="1180" t="s">
        <v>445</v>
      </c>
    </row>
    <row r="89" spans="1:9" ht="28.5" customHeight="1" x14ac:dyDescent="0.2">
      <c r="A89" s="1187"/>
      <c r="B89" s="1187"/>
      <c r="C89" s="1187"/>
      <c r="D89" s="1180"/>
      <c r="E89" s="1187"/>
      <c r="F89" s="1187"/>
      <c r="G89" s="1187"/>
      <c r="H89" s="1179"/>
      <c r="I89" s="1180"/>
    </row>
    <row r="90" spans="1:9" x14ac:dyDescent="0.2">
      <c r="A90" s="1278" t="s">
        <v>446</v>
      </c>
      <c r="B90" s="1279"/>
      <c r="C90" s="1280"/>
      <c r="D90" s="1010"/>
      <c r="E90" s="1010">
        <f>SUM(E91:E91)</f>
        <v>7000</v>
      </c>
      <c r="F90" s="1010">
        <f>SUM(F91:F91)</f>
        <v>0</v>
      </c>
      <c r="G90" s="1010">
        <f>SUM(G91:G91)</f>
        <v>7000</v>
      </c>
      <c r="H90" s="1010"/>
      <c r="I90" s="1010"/>
    </row>
    <row r="91" spans="1:9" ht="13.5" customHeight="1" x14ac:dyDescent="0.2">
      <c r="A91" s="1033">
        <v>1</v>
      </c>
      <c r="B91" s="1281" t="s">
        <v>1133</v>
      </c>
      <c r="C91" s="1282"/>
      <c r="D91" s="1034">
        <v>1150</v>
      </c>
      <c r="E91" s="1035">
        <v>7000</v>
      </c>
      <c r="F91" s="1035"/>
      <c r="G91" s="1025">
        <f>SUM(E91:F91)</f>
        <v>7000</v>
      </c>
      <c r="H91" s="1025"/>
      <c r="I91" s="1036" t="s">
        <v>1134</v>
      </c>
    </row>
    <row r="92" spans="1:9" x14ac:dyDescent="0.2">
      <c r="A92" s="680" t="s">
        <v>465</v>
      </c>
      <c r="B92" s="680"/>
      <c r="C92" s="680"/>
      <c r="D92" s="680"/>
      <c r="E92" s="680"/>
      <c r="F92" s="680"/>
      <c r="G92" s="680"/>
      <c r="H92" s="680"/>
      <c r="I92" s="680"/>
    </row>
    <row r="93" spans="1:9" x14ac:dyDescent="0.2">
      <c r="A93" s="1005" t="s">
        <v>466</v>
      </c>
    </row>
    <row r="94" spans="1:9" x14ac:dyDescent="0.2">
      <c r="A94" s="1005" t="s">
        <v>1135</v>
      </c>
    </row>
    <row r="95" spans="1:9" x14ac:dyDescent="0.2">
      <c r="B95" s="1005" t="s">
        <v>1136</v>
      </c>
    </row>
    <row r="96" spans="1:9" x14ac:dyDescent="0.2">
      <c r="B96" s="1005" t="s">
        <v>1137</v>
      </c>
    </row>
    <row r="98" spans="1:3" x14ac:dyDescent="0.2">
      <c r="A98" s="1005" t="s">
        <v>1138</v>
      </c>
    </row>
    <row r="99" spans="1:3" x14ac:dyDescent="0.2">
      <c r="A99" s="1037" t="s">
        <v>1139</v>
      </c>
      <c r="B99" s="1037"/>
      <c r="C99" s="1037"/>
    </row>
    <row r="100" spans="1:3" x14ac:dyDescent="0.2">
      <c r="A100" s="1037" t="s">
        <v>1140</v>
      </c>
      <c r="B100" s="1037"/>
      <c r="C100" s="1037"/>
    </row>
    <row r="101" spans="1:3" x14ac:dyDescent="0.2">
      <c r="A101" s="1037" t="s">
        <v>1141</v>
      </c>
      <c r="B101" s="1037"/>
      <c r="C101" s="1037"/>
    </row>
    <row r="102" spans="1:3" x14ac:dyDescent="0.2">
      <c r="A102" s="1037" t="s">
        <v>1142</v>
      </c>
      <c r="B102" s="1037"/>
      <c r="C102" s="1037"/>
    </row>
  </sheetData>
  <sheetProtection algorithmName="SHA-512" hashValue="wWGJo6qApOPnBwUYBOLwOY04tIG8CVsiUrb1iUthu8jLircI4T5Qf6dtdKEO6QGaEa0+w5d4zP0/RX3+ECaqvw==" saltValue="Ij3I3XZi/hIgenuCMzDWIg==" spinCount="100000" sheet="1" objects="1" scenarios="1"/>
  <mergeCells count="119">
    <mergeCell ref="A3:B3"/>
    <mergeCell ref="A4:B4"/>
    <mergeCell ref="A5:I5"/>
    <mergeCell ref="A7:B7"/>
    <mergeCell ref="C7:I7"/>
    <mergeCell ref="A8:B8"/>
    <mergeCell ref="C8:I8"/>
    <mergeCell ref="H39:H41"/>
    <mergeCell ref="A12:C12"/>
    <mergeCell ref="B13:C13"/>
    <mergeCell ref="A14:A15"/>
    <mergeCell ref="B14:C15"/>
    <mergeCell ref="I14:I15"/>
    <mergeCell ref="A16:A18"/>
    <mergeCell ref="B16:C18"/>
    <mergeCell ref="I16:I18"/>
    <mergeCell ref="A9:B9"/>
    <mergeCell ref="C9:I9"/>
    <mergeCell ref="A10:A11"/>
    <mergeCell ref="B10:C11"/>
    <mergeCell ref="D10:D11"/>
    <mergeCell ref="E10:E11"/>
    <mergeCell ref="F10:F11"/>
    <mergeCell ref="G10:G11"/>
    <mergeCell ref="H10:H11"/>
    <mergeCell ref="I10:I11"/>
    <mergeCell ref="B27:C27"/>
    <mergeCell ref="B28:C28"/>
    <mergeCell ref="B29:C29"/>
    <mergeCell ref="B30:C30"/>
    <mergeCell ref="B31:C31"/>
    <mergeCell ref="I31:I33"/>
    <mergeCell ref="B32:C32"/>
    <mergeCell ref="B33:C33"/>
    <mergeCell ref="B19:C19"/>
    <mergeCell ref="I19:I20"/>
    <mergeCell ref="B20:C20"/>
    <mergeCell ref="B21:C21"/>
    <mergeCell ref="B22:C22"/>
    <mergeCell ref="B23:C23"/>
    <mergeCell ref="I23:I30"/>
    <mergeCell ref="B24:C24"/>
    <mergeCell ref="B25:C25"/>
    <mergeCell ref="B26:C26"/>
    <mergeCell ref="B41:C41"/>
    <mergeCell ref="A43:B43"/>
    <mergeCell ref="C43:I43"/>
    <mergeCell ref="A44:B44"/>
    <mergeCell ref="C44:I44"/>
    <mergeCell ref="B34:C34"/>
    <mergeCell ref="B35:C35"/>
    <mergeCell ref="H35:H37"/>
    <mergeCell ref="I35:I41"/>
    <mergeCell ref="B37:C37"/>
    <mergeCell ref="B38:C38"/>
    <mergeCell ref="B39:C39"/>
    <mergeCell ref="B40:C40"/>
    <mergeCell ref="B54:C54"/>
    <mergeCell ref="B55:C55"/>
    <mergeCell ref="B56:C56"/>
    <mergeCell ref="B57:C57"/>
    <mergeCell ref="B58:C58"/>
    <mergeCell ref="B59:C59"/>
    <mergeCell ref="H45:H46"/>
    <mergeCell ref="I45:I46"/>
    <mergeCell ref="A47:C47"/>
    <mergeCell ref="B48:C48"/>
    <mergeCell ref="I48:I84"/>
    <mergeCell ref="B49:C49"/>
    <mergeCell ref="B50:C50"/>
    <mergeCell ref="B51:C51"/>
    <mergeCell ref="B52:C52"/>
    <mergeCell ref="B53:C53"/>
    <mergeCell ref="A45:A46"/>
    <mergeCell ref="B45:C46"/>
    <mergeCell ref="D45:D46"/>
    <mergeCell ref="E45:E46"/>
    <mergeCell ref="F45:F46"/>
    <mergeCell ref="G45:G46"/>
    <mergeCell ref="B66:C66"/>
    <mergeCell ref="B67:C67"/>
    <mergeCell ref="B68:C68"/>
    <mergeCell ref="B69:C69"/>
    <mergeCell ref="B70:C70"/>
    <mergeCell ref="B71:C71"/>
    <mergeCell ref="B60:C60"/>
    <mergeCell ref="B61:C61"/>
    <mergeCell ref="B62:C62"/>
    <mergeCell ref="B63:C63"/>
    <mergeCell ref="B64:C64"/>
    <mergeCell ref="B65:C65"/>
    <mergeCell ref="B81:C81"/>
    <mergeCell ref="B82:C82"/>
    <mergeCell ref="B83:C83"/>
    <mergeCell ref="B84:C84"/>
    <mergeCell ref="A86:B86"/>
    <mergeCell ref="C86:I86"/>
    <mergeCell ref="B72:C72"/>
    <mergeCell ref="B73:C73"/>
    <mergeCell ref="B74:C74"/>
    <mergeCell ref="B75:C75"/>
    <mergeCell ref="H75:H84"/>
    <mergeCell ref="B76:C76"/>
    <mergeCell ref="B77:C77"/>
    <mergeCell ref="B78:C78"/>
    <mergeCell ref="B79:C79"/>
    <mergeCell ref="B80:C80"/>
    <mergeCell ref="A90:C90"/>
    <mergeCell ref="B91:C91"/>
    <mergeCell ref="A87:B87"/>
    <mergeCell ref="C87:I87"/>
    <mergeCell ref="A88:A89"/>
    <mergeCell ref="B88:C89"/>
    <mergeCell ref="D88:D89"/>
    <mergeCell ref="E88:E89"/>
    <mergeCell ref="F88:F89"/>
    <mergeCell ref="G88:G89"/>
    <mergeCell ref="H88:H89"/>
    <mergeCell ref="I88:I89"/>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38.pielikums Jūrmalas pilsētas domes
2018.gada 14.jūnija saistošajiem noteikumiem Nr.24
(protokols Nr.9, 4.punkts)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50"/>
  <sheetViews>
    <sheetView view="pageLayout" zoomScaleNormal="100" workbookViewId="0">
      <selection activeCell="M6" sqref="M6"/>
    </sheetView>
  </sheetViews>
  <sheetFormatPr defaultColWidth="9.140625" defaultRowHeight="12" outlineLevelCol="1" x14ac:dyDescent="0.25"/>
  <cols>
    <col min="1" max="1" width="5.140625" style="608" customWidth="1"/>
    <col min="2" max="2" width="17.28515625" style="608" customWidth="1"/>
    <col min="3" max="3" width="21.7109375" style="617" customWidth="1"/>
    <col min="4" max="4" width="10.5703125" style="617" customWidth="1"/>
    <col min="5" max="5" width="12.140625" style="617" hidden="1" customWidth="1" outlineLevel="1"/>
    <col min="6" max="6" width="11.7109375" style="617" hidden="1" customWidth="1" outlineLevel="1"/>
    <col min="7" max="7" width="13.85546875" style="617" customWidth="1" collapsed="1"/>
    <col min="8" max="8" width="29" style="617" hidden="1" customWidth="1" outlineLevel="1"/>
    <col min="9" max="9" width="17.42578125" style="617" customWidth="1" collapsed="1"/>
    <col min="10" max="16384" width="9.140625" style="608"/>
  </cols>
  <sheetData>
    <row r="1" spans="1:9" x14ac:dyDescent="0.25">
      <c r="I1" s="1038" t="s">
        <v>1144</v>
      </c>
    </row>
    <row r="2" spans="1:9" x14ac:dyDescent="0.25">
      <c r="I2" s="1038" t="s">
        <v>433</v>
      </c>
    </row>
    <row r="3" spans="1:9" x14ac:dyDescent="0.25">
      <c r="A3" s="1185" t="s">
        <v>0</v>
      </c>
      <c r="B3" s="1185"/>
      <c r="C3" s="994" t="s">
        <v>401</v>
      </c>
    </row>
    <row r="4" spans="1:9" x14ac:dyDescent="0.25">
      <c r="A4" s="1185" t="s">
        <v>1</v>
      </c>
      <c r="B4" s="1185"/>
      <c r="C4" s="994">
        <v>90000056357</v>
      </c>
      <c r="D4" s="608"/>
      <c r="E4" s="608"/>
      <c r="F4" s="608"/>
      <c r="G4" s="608"/>
      <c r="H4" s="608"/>
      <c r="I4" s="608"/>
    </row>
    <row r="5" spans="1:9" ht="15.75" x14ac:dyDescent="0.25">
      <c r="A5" s="1188" t="s">
        <v>434</v>
      </c>
      <c r="B5" s="1188"/>
      <c r="C5" s="1188"/>
      <c r="D5" s="1188"/>
      <c r="E5" s="1188"/>
      <c r="F5" s="1188"/>
      <c r="G5" s="1188"/>
      <c r="H5" s="1188"/>
      <c r="I5" s="1188"/>
    </row>
    <row r="6" spans="1:9" ht="15.75" x14ac:dyDescent="0.25">
      <c r="A6" s="996"/>
      <c r="B6" s="996"/>
      <c r="C6" s="1000"/>
      <c r="D6" s="1000"/>
      <c r="E6" s="1000"/>
      <c r="F6" s="1000"/>
      <c r="G6" s="1000"/>
      <c r="H6" s="1000"/>
      <c r="I6" s="1000"/>
    </row>
    <row r="7" spans="1:9" ht="15.75" x14ac:dyDescent="0.25">
      <c r="A7" s="1185" t="s">
        <v>1145</v>
      </c>
      <c r="B7" s="1185"/>
      <c r="C7" s="783" t="s">
        <v>1146</v>
      </c>
      <c r="D7" s="783"/>
      <c r="E7" s="783"/>
      <c r="F7" s="783"/>
      <c r="G7" s="783"/>
      <c r="H7" s="783"/>
      <c r="I7" s="783"/>
    </row>
    <row r="8" spans="1:9" x14ac:dyDescent="0.25">
      <c r="A8" s="1185" t="s">
        <v>437</v>
      </c>
      <c r="B8" s="1185"/>
      <c r="C8" s="1185" t="s">
        <v>1147</v>
      </c>
      <c r="D8" s="1185"/>
      <c r="E8" s="1185"/>
      <c r="F8" s="1185"/>
      <c r="G8" s="1185"/>
      <c r="H8" s="1185"/>
      <c r="I8" s="1185"/>
    </row>
    <row r="9" spans="1:9" x14ac:dyDescent="0.25">
      <c r="A9" s="1185" t="s">
        <v>438</v>
      </c>
      <c r="B9" s="1185"/>
      <c r="C9" s="1186" t="s">
        <v>1148</v>
      </c>
      <c r="D9" s="1186"/>
      <c r="E9" s="1186"/>
      <c r="F9" s="1186"/>
      <c r="G9" s="1186"/>
      <c r="H9" s="1186"/>
      <c r="I9" s="1186"/>
    </row>
    <row r="10" spans="1:9" ht="15" customHeight="1" x14ac:dyDescent="0.25">
      <c r="A10" s="1180" t="s">
        <v>439</v>
      </c>
      <c r="B10" s="1180" t="s">
        <v>440</v>
      </c>
      <c r="C10" s="1180"/>
      <c r="D10" s="1180" t="s">
        <v>441</v>
      </c>
      <c r="E10" s="1180" t="s">
        <v>442</v>
      </c>
      <c r="F10" s="1215" t="s">
        <v>443</v>
      </c>
      <c r="G10" s="1180" t="s">
        <v>444</v>
      </c>
      <c r="H10" s="1293" t="s">
        <v>318</v>
      </c>
      <c r="I10" s="1180" t="s">
        <v>445</v>
      </c>
    </row>
    <row r="11" spans="1:9" ht="30.75" customHeight="1" x14ac:dyDescent="0.25">
      <c r="A11" s="1180"/>
      <c r="B11" s="1180"/>
      <c r="C11" s="1180"/>
      <c r="D11" s="1180"/>
      <c r="E11" s="1180"/>
      <c r="F11" s="1216"/>
      <c r="G11" s="1180"/>
      <c r="H11" s="1295"/>
      <c r="I11" s="1180"/>
    </row>
    <row r="12" spans="1:9" ht="12" customHeight="1" x14ac:dyDescent="0.25">
      <c r="A12" s="1320" t="s">
        <v>446</v>
      </c>
      <c r="B12" s="1320"/>
      <c r="C12" s="1320"/>
      <c r="D12" s="1039"/>
      <c r="E12" s="620">
        <f>SUM(E13:E15)</f>
        <v>231417</v>
      </c>
      <c r="F12" s="620">
        <f t="shared" ref="F12:G12" si="0">SUM(F13:F15)</f>
        <v>0</v>
      </c>
      <c r="G12" s="620">
        <f t="shared" si="0"/>
        <v>231417</v>
      </c>
      <c r="H12" s="620"/>
      <c r="I12" s="1040"/>
    </row>
    <row r="13" spans="1:9" s="617" customFormat="1" x14ac:dyDescent="0.25">
      <c r="A13" s="1204">
        <v>1</v>
      </c>
      <c r="B13" s="1194" t="s">
        <v>1149</v>
      </c>
      <c r="C13" s="1195"/>
      <c r="D13" s="1041">
        <v>5250</v>
      </c>
      <c r="E13" s="614">
        <v>221666</v>
      </c>
      <c r="F13" s="615"/>
      <c r="G13" s="614">
        <f>SUM(E13:F13)</f>
        <v>221666</v>
      </c>
      <c r="H13" s="1042"/>
      <c r="I13" s="1220" t="s">
        <v>1150</v>
      </c>
    </row>
    <row r="14" spans="1:9" s="617" customFormat="1" ht="12" customHeight="1" x14ac:dyDescent="0.25">
      <c r="A14" s="1205"/>
      <c r="B14" s="1196"/>
      <c r="C14" s="1197"/>
      <c r="D14" s="1041">
        <v>2239</v>
      </c>
      <c r="E14" s="614">
        <v>300</v>
      </c>
      <c r="F14" s="614"/>
      <c r="G14" s="614">
        <f>SUM(E14:F14)</f>
        <v>300</v>
      </c>
      <c r="H14" s="614"/>
      <c r="I14" s="1220"/>
    </row>
    <row r="15" spans="1:9" s="617" customFormat="1" ht="12" customHeight="1" x14ac:dyDescent="0.25">
      <c r="A15" s="1206"/>
      <c r="B15" s="1198"/>
      <c r="C15" s="1199"/>
      <c r="D15" s="1041">
        <v>2241</v>
      </c>
      <c r="E15" s="614">
        <v>9451</v>
      </c>
      <c r="F15" s="614"/>
      <c r="G15" s="614">
        <f t="shared" ref="G15" si="1">SUM(E15:F15)</f>
        <v>9451</v>
      </c>
      <c r="H15" s="614"/>
      <c r="I15" s="1220"/>
    </row>
    <row r="16" spans="1:9" s="617" customFormat="1" x14ac:dyDescent="0.25">
      <c r="A16" s="1043"/>
      <c r="B16" s="726"/>
      <c r="C16" s="726"/>
      <c r="D16" s="619"/>
      <c r="E16" s="619"/>
      <c r="F16" s="619"/>
      <c r="G16" s="619"/>
      <c r="H16" s="619"/>
      <c r="I16" s="619"/>
    </row>
    <row r="17" spans="1:9" s="617" customFormat="1" x14ac:dyDescent="0.25">
      <c r="A17" s="1210" t="s">
        <v>437</v>
      </c>
      <c r="B17" s="1210"/>
      <c r="C17" s="999" t="s">
        <v>1151</v>
      </c>
      <c r="D17" s="999"/>
      <c r="E17" s="999"/>
      <c r="F17" s="999"/>
      <c r="G17" s="999"/>
      <c r="H17" s="999"/>
      <c r="I17" s="999"/>
    </row>
    <row r="18" spans="1:9" s="617" customFormat="1" x14ac:dyDescent="0.25">
      <c r="A18" s="1210" t="s">
        <v>438</v>
      </c>
      <c r="B18" s="1210"/>
      <c r="C18" s="995" t="s">
        <v>1152</v>
      </c>
      <c r="D18" s="995"/>
      <c r="E18" s="995"/>
      <c r="F18" s="995"/>
      <c r="G18" s="995"/>
      <c r="H18" s="995"/>
      <c r="I18" s="995"/>
    </row>
    <row r="19" spans="1:9" s="617" customFormat="1" ht="12" customHeight="1" x14ac:dyDescent="0.25">
      <c r="A19" s="1180" t="s">
        <v>439</v>
      </c>
      <c r="B19" s="1180" t="s">
        <v>440</v>
      </c>
      <c r="C19" s="1180"/>
      <c r="D19" s="1180" t="s">
        <v>441</v>
      </c>
      <c r="E19" s="1180" t="s">
        <v>442</v>
      </c>
      <c r="F19" s="1215" t="s">
        <v>443</v>
      </c>
      <c r="G19" s="1180" t="s">
        <v>444</v>
      </c>
      <c r="H19" s="1293" t="s">
        <v>318</v>
      </c>
      <c r="I19" s="1180" t="s">
        <v>445</v>
      </c>
    </row>
    <row r="20" spans="1:9" s="617" customFormat="1" ht="40.5" customHeight="1" x14ac:dyDescent="0.25">
      <c r="A20" s="1180"/>
      <c r="B20" s="1180"/>
      <c r="C20" s="1180"/>
      <c r="D20" s="1180"/>
      <c r="E20" s="1180"/>
      <c r="F20" s="1216"/>
      <c r="G20" s="1180"/>
      <c r="H20" s="1295"/>
      <c r="I20" s="1180"/>
    </row>
    <row r="21" spans="1:9" s="617" customFormat="1" x14ac:dyDescent="0.25">
      <c r="A21" s="1320" t="s">
        <v>446</v>
      </c>
      <c r="B21" s="1320"/>
      <c r="C21" s="1320"/>
      <c r="D21" s="620"/>
      <c r="E21" s="620">
        <f>SUM(E22:E22)</f>
        <v>46905</v>
      </c>
      <c r="F21" s="620">
        <f t="shared" ref="F21:G21" si="2">SUM(F22:F22)</f>
        <v>0</v>
      </c>
      <c r="G21" s="620">
        <f t="shared" si="2"/>
        <v>46905</v>
      </c>
      <c r="H21" s="620"/>
      <c r="I21" s="614"/>
    </row>
    <row r="22" spans="1:9" s="617" customFormat="1" ht="12" customHeight="1" x14ac:dyDescent="0.25">
      <c r="A22" s="1001">
        <v>1</v>
      </c>
      <c r="B22" s="1218" t="s">
        <v>1153</v>
      </c>
      <c r="C22" s="1218"/>
      <c r="D22" s="1041">
        <v>5250</v>
      </c>
      <c r="E22" s="614">
        <v>46905</v>
      </c>
      <c r="F22" s="614"/>
      <c r="G22" s="614">
        <f t="shared" ref="G22" si="3">SUM(E22:F22)</f>
        <v>46905</v>
      </c>
      <c r="H22" s="614"/>
      <c r="I22" s="1002" t="s">
        <v>1154</v>
      </c>
    </row>
    <row r="23" spans="1:9" s="617" customFormat="1" x14ac:dyDescent="0.25">
      <c r="A23" s="1044"/>
      <c r="B23" s="726"/>
      <c r="C23" s="726"/>
      <c r="D23" s="1045"/>
      <c r="E23" s="728"/>
      <c r="F23" s="728"/>
      <c r="G23" s="728"/>
      <c r="H23" s="728"/>
      <c r="I23" s="729"/>
    </row>
    <row r="24" spans="1:9" s="617" customFormat="1" x14ac:dyDescent="0.25">
      <c r="A24" s="1210" t="s">
        <v>437</v>
      </c>
      <c r="B24" s="1210"/>
      <c r="C24" s="999" t="s">
        <v>1155</v>
      </c>
      <c r="D24" s="999"/>
      <c r="E24" s="999"/>
      <c r="F24" s="999"/>
      <c r="G24" s="999"/>
      <c r="H24" s="999"/>
      <c r="I24" s="999"/>
    </row>
    <row r="25" spans="1:9" s="617" customFormat="1" x14ac:dyDescent="0.25">
      <c r="A25" s="1210" t="s">
        <v>438</v>
      </c>
      <c r="B25" s="1210"/>
      <c r="C25" s="995" t="s">
        <v>1156</v>
      </c>
      <c r="D25" s="995"/>
      <c r="E25" s="995"/>
      <c r="F25" s="995"/>
      <c r="G25" s="995"/>
      <c r="H25" s="995"/>
      <c r="I25" s="995"/>
    </row>
    <row r="26" spans="1:9" s="617" customFormat="1" ht="12" customHeight="1" x14ac:dyDescent="0.25">
      <c r="A26" s="1180" t="s">
        <v>439</v>
      </c>
      <c r="B26" s="1180" t="s">
        <v>440</v>
      </c>
      <c r="C26" s="1180"/>
      <c r="D26" s="1180" t="s">
        <v>441</v>
      </c>
      <c r="E26" s="1180" t="s">
        <v>442</v>
      </c>
      <c r="F26" s="1215" t="s">
        <v>443</v>
      </c>
      <c r="G26" s="1180" t="s">
        <v>444</v>
      </c>
      <c r="H26" s="1293" t="s">
        <v>318</v>
      </c>
      <c r="I26" s="1180" t="s">
        <v>445</v>
      </c>
    </row>
    <row r="27" spans="1:9" s="617" customFormat="1" ht="36.75" customHeight="1" x14ac:dyDescent="0.25">
      <c r="A27" s="1180"/>
      <c r="B27" s="1180"/>
      <c r="C27" s="1180"/>
      <c r="D27" s="1180"/>
      <c r="E27" s="1180"/>
      <c r="F27" s="1216"/>
      <c r="G27" s="1180"/>
      <c r="H27" s="1295"/>
      <c r="I27" s="1180"/>
    </row>
    <row r="28" spans="1:9" s="617" customFormat="1" x14ac:dyDescent="0.25">
      <c r="A28" s="1320" t="s">
        <v>446</v>
      </c>
      <c r="B28" s="1320"/>
      <c r="C28" s="1320"/>
      <c r="D28" s="620"/>
      <c r="E28" s="620">
        <f>SUM(E29:E40)</f>
        <v>565222</v>
      </c>
      <c r="F28" s="620">
        <f>SUM(F29:F40)</f>
        <v>0</v>
      </c>
      <c r="G28" s="620">
        <f>SUM(G29:G40)</f>
        <v>565222</v>
      </c>
      <c r="H28" s="620"/>
      <c r="I28" s="1040"/>
    </row>
    <row r="29" spans="1:9" s="617" customFormat="1" x14ac:dyDescent="0.25">
      <c r="A29" s="997">
        <v>1</v>
      </c>
      <c r="B29" s="1194" t="s">
        <v>1157</v>
      </c>
      <c r="C29" s="1195"/>
      <c r="D29" s="1041">
        <v>5240</v>
      </c>
      <c r="E29" s="1046">
        <v>48746</v>
      </c>
      <c r="F29" s="1047"/>
      <c r="G29" s="614">
        <f t="shared" ref="G29:G40" si="4">SUM(E29:F29)</f>
        <v>48746</v>
      </c>
      <c r="H29" s="614"/>
      <c r="I29" s="998" t="s">
        <v>1158</v>
      </c>
    </row>
    <row r="30" spans="1:9" s="617" customFormat="1" x14ac:dyDescent="0.25">
      <c r="A30" s="1219">
        <v>2</v>
      </c>
      <c r="B30" s="1218" t="s">
        <v>1159</v>
      </c>
      <c r="C30" s="1218"/>
      <c r="D30" s="1041">
        <v>5250</v>
      </c>
      <c r="E30" s="614">
        <v>153342</v>
      </c>
      <c r="F30" s="614"/>
      <c r="G30" s="614">
        <f t="shared" si="4"/>
        <v>153342</v>
      </c>
      <c r="H30" s="614"/>
      <c r="I30" s="1220" t="s">
        <v>1160</v>
      </c>
    </row>
    <row r="31" spans="1:9" s="617" customFormat="1" x14ac:dyDescent="0.25">
      <c r="A31" s="1219"/>
      <c r="B31" s="1218"/>
      <c r="C31" s="1218"/>
      <c r="D31" s="1041">
        <v>2241</v>
      </c>
      <c r="E31" s="614">
        <v>8368</v>
      </c>
      <c r="F31" s="614"/>
      <c r="G31" s="614">
        <f t="shared" si="4"/>
        <v>8368</v>
      </c>
      <c r="H31" s="614"/>
      <c r="I31" s="1220"/>
    </row>
    <row r="32" spans="1:9" s="617" customFormat="1" x14ac:dyDescent="0.25">
      <c r="A32" s="1048">
        <v>3</v>
      </c>
      <c r="B32" s="1218" t="s">
        <v>1161</v>
      </c>
      <c r="C32" s="1218"/>
      <c r="D32" s="1041">
        <v>2241</v>
      </c>
      <c r="E32" s="614">
        <v>43816</v>
      </c>
      <c r="F32" s="614"/>
      <c r="G32" s="614">
        <f t="shared" si="4"/>
        <v>43816</v>
      </c>
      <c r="H32" s="614"/>
      <c r="I32" s="1002" t="s">
        <v>1162</v>
      </c>
    </row>
    <row r="33" spans="1:9" s="617" customFormat="1" x14ac:dyDescent="0.25">
      <c r="A33" s="1001">
        <v>4</v>
      </c>
      <c r="B33" s="1218" t="s">
        <v>1163</v>
      </c>
      <c r="C33" s="1218"/>
      <c r="D33" s="1041">
        <v>2239</v>
      </c>
      <c r="E33" s="614">
        <v>5374</v>
      </c>
      <c r="F33" s="615"/>
      <c r="G33" s="614">
        <f t="shared" si="4"/>
        <v>5374</v>
      </c>
      <c r="H33" s="614"/>
      <c r="I33" s="1002" t="s">
        <v>1164</v>
      </c>
    </row>
    <row r="34" spans="1:9" s="617" customFormat="1" ht="26.25" customHeight="1" x14ac:dyDescent="0.25">
      <c r="A34" s="1001">
        <v>5</v>
      </c>
      <c r="B34" s="1218" t="s">
        <v>1165</v>
      </c>
      <c r="C34" s="1218"/>
      <c r="D34" s="1049">
        <v>5250</v>
      </c>
      <c r="E34" s="1050">
        <v>197756</v>
      </c>
      <c r="F34" s="1050"/>
      <c r="G34" s="614">
        <f t="shared" si="4"/>
        <v>197756</v>
      </c>
      <c r="H34" s="1050"/>
      <c r="I34" s="1002" t="s">
        <v>1166</v>
      </c>
    </row>
    <row r="35" spans="1:9" s="617" customFormat="1" ht="24" customHeight="1" x14ac:dyDescent="0.25">
      <c r="A35" s="1001">
        <v>6</v>
      </c>
      <c r="B35" s="1218" t="s">
        <v>1167</v>
      </c>
      <c r="C35" s="1218"/>
      <c r="D35" s="1041">
        <v>5240</v>
      </c>
      <c r="E35" s="614">
        <v>3097</v>
      </c>
      <c r="F35" s="615"/>
      <c r="G35" s="614">
        <f t="shared" si="4"/>
        <v>3097</v>
      </c>
      <c r="H35" s="614"/>
      <c r="I35" s="1002" t="s">
        <v>1168</v>
      </c>
    </row>
    <row r="36" spans="1:9" s="617" customFormat="1" x14ac:dyDescent="0.25">
      <c r="A36" s="1001">
        <v>7</v>
      </c>
      <c r="B36" s="1218" t="s">
        <v>1169</v>
      </c>
      <c r="C36" s="1218"/>
      <c r="D36" s="1041">
        <v>5250</v>
      </c>
      <c r="E36" s="614">
        <v>23317</v>
      </c>
      <c r="F36" s="614"/>
      <c r="G36" s="614">
        <f t="shared" si="4"/>
        <v>23317</v>
      </c>
      <c r="H36" s="614"/>
      <c r="I36" s="1002" t="s">
        <v>1160</v>
      </c>
    </row>
    <row r="37" spans="1:9" s="617" customFormat="1" x14ac:dyDescent="0.25">
      <c r="A37" s="1001">
        <v>8</v>
      </c>
      <c r="B37" s="1218" t="s">
        <v>1170</v>
      </c>
      <c r="C37" s="1218"/>
      <c r="D37" s="1041">
        <v>2241</v>
      </c>
      <c r="E37" s="614">
        <v>5000</v>
      </c>
      <c r="F37" s="614"/>
      <c r="G37" s="614">
        <f t="shared" si="4"/>
        <v>5000</v>
      </c>
      <c r="H37" s="614"/>
      <c r="I37" s="1002" t="s">
        <v>1162</v>
      </c>
    </row>
    <row r="38" spans="1:9" s="617" customFormat="1" x14ac:dyDescent="0.25">
      <c r="A38" s="1001">
        <v>9</v>
      </c>
      <c r="B38" s="1218" t="s">
        <v>1171</v>
      </c>
      <c r="C38" s="1218"/>
      <c r="D38" s="1041">
        <v>5250</v>
      </c>
      <c r="E38" s="614">
        <v>14520</v>
      </c>
      <c r="F38" s="614"/>
      <c r="G38" s="614">
        <f t="shared" si="4"/>
        <v>14520</v>
      </c>
      <c r="H38" s="1042"/>
      <c r="I38" s="1002" t="s">
        <v>1172</v>
      </c>
    </row>
    <row r="39" spans="1:9" s="617" customFormat="1" x14ac:dyDescent="0.25">
      <c r="A39" s="1001">
        <v>10</v>
      </c>
      <c r="B39" s="1218" t="s">
        <v>1173</v>
      </c>
      <c r="C39" s="1218"/>
      <c r="D39" s="1041">
        <v>5240</v>
      </c>
      <c r="E39" s="614">
        <v>55386</v>
      </c>
      <c r="F39" s="614"/>
      <c r="G39" s="614">
        <f t="shared" si="4"/>
        <v>55386</v>
      </c>
      <c r="H39" s="1042"/>
      <c r="I39" s="1002" t="s">
        <v>1174</v>
      </c>
    </row>
    <row r="40" spans="1:9" s="617" customFormat="1" ht="39" customHeight="1" x14ac:dyDescent="0.25">
      <c r="A40" s="1001">
        <v>11</v>
      </c>
      <c r="B40" s="1218" t="s">
        <v>1175</v>
      </c>
      <c r="C40" s="1218"/>
      <c r="D40" s="1041">
        <v>2241</v>
      </c>
      <c r="E40" s="614">
        <v>6500</v>
      </c>
      <c r="F40" s="615"/>
      <c r="G40" s="614">
        <f t="shared" si="4"/>
        <v>6500</v>
      </c>
      <c r="H40" s="614"/>
      <c r="I40" s="1002" t="s">
        <v>1162</v>
      </c>
    </row>
    <row r="41" spans="1:9" s="617" customFormat="1" x14ac:dyDescent="0.25">
      <c r="A41" s="1051"/>
      <c r="B41" s="1052"/>
      <c r="C41" s="1052"/>
      <c r="D41" s="1053"/>
      <c r="E41" s="1054"/>
      <c r="F41" s="1054"/>
      <c r="G41" s="1054"/>
      <c r="H41" s="1054"/>
      <c r="I41" s="1054"/>
    </row>
    <row r="42" spans="1:9" s="617" customFormat="1" x14ac:dyDescent="0.25">
      <c r="A42" s="1326" t="s">
        <v>437</v>
      </c>
      <c r="B42" s="1326"/>
      <c r="C42" s="1326" t="s">
        <v>1176</v>
      </c>
      <c r="D42" s="1326"/>
      <c r="E42" s="1326"/>
      <c r="F42" s="1326"/>
      <c r="G42" s="1326"/>
      <c r="H42" s="1326"/>
      <c r="I42" s="1326"/>
    </row>
    <row r="43" spans="1:9" s="617" customFormat="1" x14ac:dyDescent="0.25">
      <c r="A43" s="1325" t="s">
        <v>438</v>
      </c>
      <c r="B43" s="1325"/>
      <c r="C43" s="1055" t="s">
        <v>1177</v>
      </c>
      <c r="D43" s="1056"/>
      <c r="E43" s="1056"/>
      <c r="F43" s="1056"/>
      <c r="G43" s="1056"/>
      <c r="H43" s="1056"/>
      <c r="I43" s="1056"/>
    </row>
    <row r="44" spans="1:9" s="617" customFormat="1" ht="12" customHeight="1" x14ac:dyDescent="0.25">
      <c r="A44" s="1180" t="s">
        <v>439</v>
      </c>
      <c r="B44" s="1180" t="s">
        <v>440</v>
      </c>
      <c r="C44" s="1180"/>
      <c r="D44" s="1180" t="s">
        <v>441</v>
      </c>
      <c r="E44" s="1180" t="s">
        <v>442</v>
      </c>
      <c r="F44" s="1215" t="s">
        <v>443</v>
      </c>
      <c r="G44" s="1180" t="s">
        <v>444</v>
      </c>
      <c r="H44" s="1293" t="s">
        <v>318</v>
      </c>
      <c r="I44" s="1180" t="s">
        <v>445</v>
      </c>
    </row>
    <row r="45" spans="1:9" s="617" customFormat="1" ht="33" customHeight="1" x14ac:dyDescent="0.25">
      <c r="A45" s="1180"/>
      <c r="B45" s="1180"/>
      <c r="C45" s="1180"/>
      <c r="D45" s="1180"/>
      <c r="E45" s="1180"/>
      <c r="F45" s="1216"/>
      <c r="G45" s="1180"/>
      <c r="H45" s="1295"/>
      <c r="I45" s="1180"/>
    </row>
    <row r="46" spans="1:9" s="617" customFormat="1" x14ac:dyDescent="0.25">
      <c r="A46" s="1320" t="s">
        <v>446</v>
      </c>
      <c r="B46" s="1320"/>
      <c r="C46" s="1320"/>
      <c r="D46" s="620"/>
      <c r="E46" s="620">
        <f>SUM(E47:E53)</f>
        <v>239665</v>
      </c>
      <c r="F46" s="620">
        <f t="shared" ref="F46:G46" si="5">SUM(F47:F53)</f>
        <v>-21</v>
      </c>
      <c r="G46" s="620">
        <f t="shared" si="5"/>
        <v>239644</v>
      </c>
      <c r="H46" s="620"/>
      <c r="I46" s="1057"/>
    </row>
    <row r="47" spans="1:9" s="617" customFormat="1" x14ac:dyDescent="0.25">
      <c r="A47" s="1001">
        <v>1</v>
      </c>
      <c r="B47" s="1218" t="s">
        <v>1178</v>
      </c>
      <c r="C47" s="1218"/>
      <c r="D47" s="1041">
        <v>5250</v>
      </c>
      <c r="E47" s="614">
        <v>0</v>
      </c>
      <c r="F47" s="615"/>
      <c r="G47" s="614">
        <f t="shared" ref="G47:G53" si="6">SUM(E47:F47)</f>
        <v>0</v>
      </c>
      <c r="H47" s="1058"/>
      <c r="I47" s="1002" t="s">
        <v>1179</v>
      </c>
    </row>
    <row r="48" spans="1:9" s="617" customFormat="1" ht="24" x14ac:dyDescent="0.25">
      <c r="A48" s="1001">
        <v>2</v>
      </c>
      <c r="B48" s="1218" t="s">
        <v>1180</v>
      </c>
      <c r="C48" s="1218"/>
      <c r="D48" s="1041">
        <v>5250</v>
      </c>
      <c r="E48" s="614">
        <v>21107</v>
      </c>
      <c r="F48" s="614">
        <v>-21</v>
      </c>
      <c r="G48" s="614">
        <f t="shared" si="6"/>
        <v>21086</v>
      </c>
      <c r="H48" s="1059" t="s">
        <v>1181</v>
      </c>
      <c r="I48" s="1002" t="s">
        <v>1179</v>
      </c>
    </row>
    <row r="49" spans="1:9" s="617" customFormat="1" x14ac:dyDescent="0.25">
      <c r="A49" s="997">
        <v>3</v>
      </c>
      <c r="B49" s="1194" t="s">
        <v>1182</v>
      </c>
      <c r="C49" s="1195"/>
      <c r="D49" s="1060">
        <v>5250</v>
      </c>
      <c r="E49" s="1061">
        <f>57501+14950</f>
        <v>72451</v>
      </c>
      <c r="F49" s="1062"/>
      <c r="G49" s="614">
        <f t="shared" si="6"/>
        <v>72451</v>
      </c>
      <c r="H49" s="1058"/>
      <c r="I49" s="1002" t="s">
        <v>1183</v>
      </c>
    </row>
    <row r="50" spans="1:9" s="617" customFormat="1" ht="12" customHeight="1" x14ac:dyDescent="0.25">
      <c r="A50" s="997">
        <v>4</v>
      </c>
      <c r="B50" s="1194" t="s">
        <v>1184</v>
      </c>
      <c r="C50" s="1195"/>
      <c r="D50" s="1041">
        <v>5250</v>
      </c>
      <c r="E50" s="1063">
        <v>15500</v>
      </c>
      <c r="F50" s="1063"/>
      <c r="G50" s="614">
        <f t="shared" si="6"/>
        <v>15500</v>
      </c>
      <c r="H50" s="1058"/>
      <c r="I50" s="998" t="s">
        <v>1183</v>
      </c>
    </row>
    <row r="51" spans="1:9" s="617" customFormat="1" ht="15" customHeight="1" x14ac:dyDescent="0.25">
      <c r="A51" s="997">
        <v>5</v>
      </c>
      <c r="B51" s="1194" t="s">
        <v>1185</v>
      </c>
      <c r="C51" s="1195"/>
      <c r="D51" s="1041">
        <v>5250</v>
      </c>
      <c r="E51" s="614">
        <v>125000</v>
      </c>
      <c r="F51" s="614"/>
      <c r="G51" s="614">
        <f t="shared" si="6"/>
        <v>125000</v>
      </c>
      <c r="H51" s="614"/>
      <c r="I51" s="1002" t="s">
        <v>1183</v>
      </c>
    </row>
    <row r="52" spans="1:9" s="617" customFormat="1" x14ac:dyDescent="0.25">
      <c r="A52" s="997">
        <v>6</v>
      </c>
      <c r="B52" s="1194" t="s">
        <v>1186</v>
      </c>
      <c r="C52" s="1195"/>
      <c r="D52" s="1041">
        <v>5250</v>
      </c>
      <c r="E52" s="614">
        <v>5384</v>
      </c>
      <c r="F52" s="615"/>
      <c r="G52" s="614">
        <f t="shared" si="6"/>
        <v>5384</v>
      </c>
      <c r="H52" s="614"/>
      <c r="I52" s="998" t="s">
        <v>1183</v>
      </c>
    </row>
    <row r="53" spans="1:9" s="617" customFormat="1" ht="24" x14ac:dyDescent="0.25">
      <c r="A53" s="997">
        <v>7</v>
      </c>
      <c r="B53" s="1194" t="s">
        <v>1187</v>
      </c>
      <c r="C53" s="1195"/>
      <c r="D53" s="1041">
        <v>2241</v>
      </c>
      <c r="E53" s="614">
        <v>223</v>
      </c>
      <c r="F53" s="615"/>
      <c r="G53" s="614">
        <f t="shared" si="6"/>
        <v>223</v>
      </c>
      <c r="H53" s="614"/>
      <c r="I53" s="1002" t="s">
        <v>1188</v>
      </c>
    </row>
    <row r="54" spans="1:9" s="617" customFormat="1" ht="7.5" customHeight="1" x14ac:dyDescent="0.25">
      <c r="A54" s="1064"/>
      <c r="B54" s="1065"/>
      <c r="C54" s="1065"/>
      <c r="D54" s="1066"/>
      <c r="E54" s="1067"/>
      <c r="F54" s="1067"/>
      <c r="G54" s="1067"/>
      <c r="H54" s="1067"/>
      <c r="I54" s="1068"/>
    </row>
    <row r="55" spans="1:9" s="617" customFormat="1" x14ac:dyDescent="0.25">
      <c r="A55" s="1326" t="s">
        <v>437</v>
      </c>
      <c r="B55" s="1326"/>
      <c r="C55" s="1069" t="s">
        <v>1189</v>
      </c>
      <c r="D55" s="1069"/>
      <c r="E55" s="1069"/>
      <c r="F55" s="1069"/>
      <c r="G55" s="1069"/>
      <c r="H55" s="1069"/>
      <c r="I55" s="1069"/>
    </row>
    <row r="56" spans="1:9" s="617" customFormat="1" x14ac:dyDescent="0.25">
      <c r="A56" s="1325" t="s">
        <v>438</v>
      </c>
      <c r="B56" s="1325"/>
      <c r="C56" s="1055" t="s">
        <v>1190</v>
      </c>
      <c r="D56" s="1055"/>
      <c r="E56" s="1055"/>
      <c r="F56" s="1055"/>
      <c r="G56" s="1055"/>
      <c r="H56" s="1055"/>
      <c r="I56" s="1055"/>
    </row>
    <row r="57" spans="1:9" s="617" customFormat="1" ht="12" customHeight="1" x14ac:dyDescent="0.25">
      <c r="A57" s="1180" t="s">
        <v>439</v>
      </c>
      <c r="B57" s="1180" t="s">
        <v>440</v>
      </c>
      <c r="C57" s="1180"/>
      <c r="D57" s="1180" t="s">
        <v>441</v>
      </c>
      <c r="E57" s="1180" t="s">
        <v>442</v>
      </c>
      <c r="F57" s="1215" t="s">
        <v>443</v>
      </c>
      <c r="G57" s="1180" t="s">
        <v>444</v>
      </c>
      <c r="H57" s="1293" t="s">
        <v>318</v>
      </c>
      <c r="I57" s="1180" t="s">
        <v>445</v>
      </c>
    </row>
    <row r="58" spans="1:9" s="617" customFormat="1" ht="34.5" customHeight="1" x14ac:dyDescent="0.25">
      <c r="A58" s="1180"/>
      <c r="B58" s="1180"/>
      <c r="C58" s="1180"/>
      <c r="D58" s="1180"/>
      <c r="E58" s="1180"/>
      <c r="F58" s="1216"/>
      <c r="G58" s="1180"/>
      <c r="H58" s="1295"/>
      <c r="I58" s="1180"/>
    </row>
    <row r="59" spans="1:9" s="617" customFormat="1" x14ac:dyDescent="0.25">
      <c r="A59" s="1320" t="s">
        <v>446</v>
      </c>
      <c r="B59" s="1320"/>
      <c r="C59" s="1320"/>
      <c r="D59" s="620"/>
      <c r="E59" s="620">
        <f>SUM(E60:E60)</f>
        <v>29097</v>
      </c>
      <c r="F59" s="620">
        <f t="shared" ref="F59:G59" si="7">SUM(F60:F60)</f>
        <v>0</v>
      </c>
      <c r="G59" s="620">
        <f t="shared" si="7"/>
        <v>29097</v>
      </c>
      <c r="H59" s="620"/>
      <c r="I59" s="1002"/>
    </row>
    <row r="60" spans="1:9" s="617" customFormat="1" x14ac:dyDescent="0.25">
      <c r="A60" s="1001">
        <v>1</v>
      </c>
      <c r="B60" s="1218" t="s">
        <v>1191</v>
      </c>
      <c r="C60" s="1218"/>
      <c r="D60" s="1041">
        <v>5250</v>
      </c>
      <c r="E60" s="614">
        <v>29097</v>
      </c>
      <c r="F60" s="614"/>
      <c r="G60" s="614">
        <f t="shared" ref="G60" si="8">SUM(E60:F60)</f>
        <v>29097</v>
      </c>
      <c r="H60" s="614"/>
      <c r="I60" s="1002" t="s">
        <v>1192</v>
      </c>
    </row>
    <row r="61" spans="1:9" s="617" customFormat="1" ht="7.5" customHeight="1" x14ac:dyDescent="0.25">
      <c r="A61" s="1044"/>
      <c r="B61" s="726"/>
      <c r="C61" s="726"/>
      <c r="D61" s="1045"/>
      <c r="E61" s="728"/>
      <c r="F61" s="728"/>
      <c r="G61" s="728"/>
      <c r="H61" s="728"/>
      <c r="I61" s="728"/>
    </row>
    <row r="62" spans="1:9" s="617" customFormat="1" x14ac:dyDescent="0.25">
      <c r="A62" s="1210" t="s">
        <v>437</v>
      </c>
      <c r="B62" s="1210"/>
      <c r="C62" s="999" t="s">
        <v>1193</v>
      </c>
      <c r="D62" s="999"/>
      <c r="E62" s="999"/>
      <c r="F62" s="999"/>
      <c r="G62" s="999"/>
      <c r="H62" s="999"/>
      <c r="I62" s="999"/>
    </row>
    <row r="63" spans="1:9" s="617" customFormat="1" x14ac:dyDescent="0.25">
      <c r="A63" s="1210" t="s">
        <v>438</v>
      </c>
      <c r="B63" s="1210"/>
      <c r="C63" s="995" t="s">
        <v>1194</v>
      </c>
      <c r="D63" s="995"/>
      <c r="E63" s="995"/>
      <c r="F63" s="995"/>
      <c r="G63" s="995"/>
      <c r="H63" s="995"/>
      <c r="I63" s="995"/>
    </row>
    <row r="64" spans="1:9" s="617" customFormat="1" ht="12" customHeight="1" x14ac:dyDescent="0.25">
      <c r="A64" s="1180" t="s">
        <v>439</v>
      </c>
      <c r="B64" s="1180" t="s">
        <v>440</v>
      </c>
      <c r="C64" s="1180"/>
      <c r="D64" s="1180" t="s">
        <v>441</v>
      </c>
      <c r="E64" s="1180" t="s">
        <v>442</v>
      </c>
      <c r="F64" s="1215" t="s">
        <v>443</v>
      </c>
      <c r="G64" s="1180" t="s">
        <v>444</v>
      </c>
      <c r="H64" s="1293" t="s">
        <v>318</v>
      </c>
      <c r="I64" s="1180" t="s">
        <v>445</v>
      </c>
    </row>
    <row r="65" spans="1:9" s="617" customFormat="1" ht="37.5" customHeight="1" x14ac:dyDescent="0.25">
      <c r="A65" s="1180"/>
      <c r="B65" s="1180"/>
      <c r="C65" s="1180"/>
      <c r="D65" s="1180"/>
      <c r="E65" s="1180"/>
      <c r="F65" s="1216"/>
      <c r="G65" s="1180"/>
      <c r="H65" s="1295"/>
      <c r="I65" s="1180"/>
    </row>
    <row r="66" spans="1:9" s="617" customFormat="1" x14ac:dyDescent="0.25">
      <c r="A66" s="1320" t="s">
        <v>446</v>
      </c>
      <c r="B66" s="1320"/>
      <c r="C66" s="1320"/>
      <c r="D66" s="620"/>
      <c r="E66" s="620">
        <f>SUM(E67:E67)</f>
        <v>242888</v>
      </c>
      <c r="F66" s="620">
        <f t="shared" ref="F66:G66" si="9">SUM(F67:F67)</f>
        <v>0</v>
      </c>
      <c r="G66" s="620">
        <f t="shared" si="9"/>
        <v>242888</v>
      </c>
      <c r="H66" s="620"/>
      <c r="I66" s="1070"/>
    </row>
    <row r="67" spans="1:9" s="617" customFormat="1" ht="12" customHeight="1" x14ac:dyDescent="0.25">
      <c r="A67" s="1001">
        <v>1</v>
      </c>
      <c r="B67" s="1218" t="s">
        <v>1195</v>
      </c>
      <c r="C67" s="1218"/>
      <c r="D67" s="1041">
        <v>5250</v>
      </c>
      <c r="E67" s="614">
        <v>242888</v>
      </c>
      <c r="F67" s="614"/>
      <c r="G67" s="614">
        <f t="shared" ref="G67" si="10">SUM(E67:F67)</f>
        <v>242888</v>
      </c>
      <c r="H67" s="614"/>
      <c r="I67" s="1002" t="s">
        <v>1196</v>
      </c>
    </row>
    <row r="68" spans="1:9" s="617" customFormat="1" ht="7.5" customHeight="1" x14ac:dyDescent="0.25">
      <c r="A68" s="1071"/>
      <c r="B68" s="1065"/>
      <c r="C68" s="1065"/>
      <c r="D68" s="1066"/>
      <c r="E68" s="1067"/>
      <c r="F68" s="1067"/>
      <c r="G68" s="1067"/>
      <c r="H68" s="1067"/>
      <c r="I68" s="1066"/>
    </row>
    <row r="69" spans="1:9" s="617" customFormat="1" x14ac:dyDescent="0.25">
      <c r="A69" s="1326" t="s">
        <v>437</v>
      </c>
      <c r="B69" s="1326"/>
      <c r="C69" s="1069" t="s">
        <v>1197</v>
      </c>
      <c r="D69" s="1069"/>
      <c r="E69" s="1069"/>
      <c r="F69" s="1069"/>
      <c r="G69" s="1069"/>
      <c r="H69" s="1069"/>
      <c r="I69" s="1069"/>
    </row>
    <row r="70" spans="1:9" s="617" customFormat="1" x14ac:dyDescent="0.25">
      <c r="A70" s="1325" t="s">
        <v>438</v>
      </c>
      <c r="B70" s="1325"/>
      <c r="C70" s="1055" t="s">
        <v>1198</v>
      </c>
      <c r="D70" s="1055"/>
      <c r="E70" s="1055"/>
      <c r="F70" s="1055"/>
      <c r="G70" s="1055"/>
      <c r="H70" s="1055"/>
      <c r="I70" s="1055"/>
    </row>
    <row r="71" spans="1:9" s="617" customFormat="1" ht="12" customHeight="1" x14ac:dyDescent="0.25">
      <c r="A71" s="1180" t="s">
        <v>439</v>
      </c>
      <c r="B71" s="1180" t="s">
        <v>440</v>
      </c>
      <c r="C71" s="1180"/>
      <c r="D71" s="1180" t="s">
        <v>441</v>
      </c>
      <c r="E71" s="1180" t="s">
        <v>442</v>
      </c>
      <c r="F71" s="1215" t="s">
        <v>443</v>
      </c>
      <c r="G71" s="1180" t="s">
        <v>444</v>
      </c>
      <c r="H71" s="1293" t="s">
        <v>318</v>
      </c>
      <c r="I71" s="1180" t="s">
        <v>445</v>
      </c>
    </row>
    <row r="72" spans="1:9" s="617" customFormat="1" ht="36.75" customHeight="1" x14ac:dyDescent="0.25">
      <c r="A72" s="1180"/>
      <c r="B72" s="1180"/>
      <c r="C72" s="1180"/>
      <c r="D72" s="1180"/>
      <c r="E72" s="1180"/>
      <c r="F72" s="1216"/>
      <c r="G72" s="1180"/>
      <c r="H72" s="1295"/>
      <c r="I72" s="1180"/>
    </row>
    <row r="73" spans="1:9" s="617" customFormat="1" x14ac:dyDescent="0.25">
      <c r="A73" s="1320" t="s">
        <v>446</v>
      </c>
      <c r="B73" s="1320"/>
      <c r="C73" s="1320"/>
      <c r="D73" s="620"/>
      <c r="E73" s="620">
        <f>SUM(E74:E74)</f>
        <v>109240</v>
      </c>
      <c r="F73" s="620">
        <f t="shared" ref="F73:G73" si="11">SUM(F74:F74)</f>
        <v>0</v>
      </c>
      <c r="G73" s="620">
        <f t="shared" si="11"/>
        <v>109240</v>
      </c>
      <c r="H73" s="620"/>
      <c r="I73" s="1002"/>
    </row>
    <row r="74" spans="1:9" s="617" customFormat="1" x14ac:dyDescent="0.25">
      <c r="A74" s="1001">
        <v>1</v>
      </c>
      <c r="B74" s="1218" t="s">
        <v>1199</v>
      </c>
      <c r="C74" s="1218"/>
      <c r="D74" s="1041">
        <v>5250</v>
      </c>
      <c r="E74" s="614">
        <v>109240</v>
      </c>
      <c r="F74" s="615"/>
      <c r="G74" s="614">
        <f t="shared" ref="G74" si="12">SUM(E74:F74)</f>
        <v>109240</v>
      </c>
      <c r="H74" s="1072"/>
      <c r="I74" s="1002" t="s">
        <v>1196</v>
      </c>
    </row>
    <row r="75" spans="1:9" s="617" customFormat="1" x14ac:dyDescent="0.25">
      <c r="A75" s="1073"/>
      <c r="B75" s="1073"/>
      <c r="C75" s="1073"/>
      <c r="D75" s="619"/>
      <c r="E75" s="619"/>
      <c r="F75" s="619"/>
      <c r="G75" s="619"/>
      <c r="H75" s="619"/>
      <c r="I75" s="1073"/>
    </row>
    <row r="76" spans="1:9" s="617" customFormat="1" x14ac:dyDescent="0.25">
      <c r="A76" s="1210" t="s">
        <v>437</v>
      </c>
      <c r="B76" s="1210"/>
      <c r="C76" s="999" t="s">
        <v>1200</v>
      </c>
      <c r="D76" s="999"/>
      <c r="E76" s="1045"/>
      <c r="F76" s="1045"/>
      <c r="G76" s="1045"/>
      <c r="H76" s="1045"/>
      <c r="I76" s="1045"/>
    </row>
    <row r="77" spans="1:9" s="617" customFormat="1" x14ac:dyDescent="0.25">
      <c r="A77" s="1210" t="s">
        <v>438</v>
      </c>
      <c r="B77" s="1210"/>
      <c r="C77" s="995" t="s">
        <v>1201</v>
      </c>
      <c r="D77" s="995"/>
      <c r="E77" s="995"/>
      <c r="F77" s="995"/>
      <c r="G77" s="995"/>
      <c r="H77" s="995"/>
      <c r="I77" s="995"/>
    </row>
    <row r="78" spans="1:9" s="617" customFormat="1" ht="12" customHeight="1" x14ac:dyDescent="0.25">
      <c r="A78" s="1180" t="s">
        <v>439</v>
      </c>
      <c r="B78" s="1180" t="s">
        <v>440</v>
      </c>
      <c r="C78" s="1180"/>
      <c r="D78" s="1180" t="s">
        <v>441</v>
      </c>
      <c r="E78" s="1180" t="s">
        <v>442</v>
      </c>
      <c r="F78" s="1215" t="s">
        <v>443</v>
      </c>
      <c r="G78" s="1180" t="s">
        <v>444</v>
      </c>
      <c r="H78" s="1293" t="s">
        <v>318</v>
      </c>
      <c r="I78" s="1180" t="s">
        <v>445</v>
      </c>
    </row>
    <row r="79" spans="1:9" s="617" customFormat="1" ht="36" customHeight="1" x14ac:dyDescent="0.25">
      <c r="A79" s="1180"/>
      <c r="B79" s="1180"/>
      <c r="C79" s="1180"/>
      <c r="D79" s="1180"/>
      <c r="E79" s="1180"/>
      <c r="F79" s="1216"/>
      <c r="G79" s="1180"/>
      <c r="H79" s="1295"/>
      <c r="I79" s="1180"/>
    </row>
    <row r="80" spans="1:9" s="617" customFormat="1" x14ac:dyDescent="0.25">
      <c r="A80" s="1320" t="s">
        <v>446</v>
      </c>
      <c r="B80" s="1320"/>
      <c r="C80" s="1320"/>
      <c r="D80" s="620"/>
      <c r="E80" s="620">
        <f>SUM(E81:E90)</f>
        <v>243420</v>
      </c>
      <c r="F80" s="620">
        <f>SUM(F81:F90)</f>
        <v>0</v>
      </c>
      <c r="G80" s="620">
        <f>SUM(G81:G90)</f>
        <v>243420</v>
      </c>
      <c r="H80" s="620"/>
      <c r="I80" s="1002"/>
    </row>
    <row r="81" spans="1:9" s="617" customFormat="1" ht="12" customHeight="1" x14ac:dyDescent="0.25">
      <c r="A81" s="993">
        <v>1</v>
      </c>
      <c r="B81" s="1218" t="s">
        <v>1187</v>
      </c>
      <c r="C81" s="1218"/>
      <c r="D81" s="1041">
        <v>2241</v>
      </c>
      <c r="E81" s="1039">
        <v>52937</v>
      </c>
      <c r="F81" s="1039"/>
      <c r="G81" s="614">
        <f t="shared" ref="G81:G90" si="13">SUM(E81:F81)</f>
        <v>52937</v>
      </c>
      <c r="H81" s="1039"/>
      <c r="I81" s="1003" t="s">
        <v>1202</v>
      </c>
    </row>
    <row r="82" spans="1:9" s="617" customFormat="1" x14ac:dyDescent="0.25">
      <c r="A82" s="993">
        <v>2</v>
      </c>
      <c r="B82" s="1218" t="s">
        <v>1203</v>
      </c>
      <c r="C82" s="1218"/>
      <c r="D82" s="1041">
        <v>5250</v>
      </c>
      <c r="E82" s="1046">
        <v>9000</v>
      </c>
      <c r="F82" s="1046"/>
      <c r="G82" s="614">
        <f t="shared" si="13"/>
        <v>9000</v>
      </c>
      <c r="H82" s="1046"/>
      <c r="I82" s="1074" t="s">
        <v>1202</v>
      </c>
    </row>
    <row r="83" spans="1:9" s="617" customFormat="1" ht="12" customHeight="1" x14ac:dyDescent="0.25">
      <c r="A83" s="993">
        <v>3</v>
      </c>
      <c r="B83" s="1218" t="s">
        <v>1204</v>
      </c>
      <c r="C83" s="1218"/>
      <c r="D83" s="1041">
        <v>2241</v>
      </c>
      <c r="E83" s="1061">
        <f>11299+3031</f>
        <v>14330</v>
      </c>
      <c r="F83" s="1061"/>
      <c r="G83" s="614">
        <f t="shared" si="13"/>
        <v>14330</v>
      </c>
      <c r="H83" s="1061"/>
      <c r="I83" s="1003" t="s">
        <v>1202</v>
      </c>
    </row>
    <row r="84" spans="1:9" s="617" customFormat="1" ht="12" customHeight="1" x14ac:dyDescent="0.25">
      <c r="A84" s="993">
        <v>4</v>
      </c>
      <c r="B84" s="1218" t="s">
        <v>1205</v>
      </c>
      <c r="C84" s="1218"/>
      <c r="D84" s="1041">
        <v>5250</v>
      </c>
      <c r="E84" s="614">
        <v>23519</v>
      </c>
      <c r="F84" s="615"/>
      <c r="G84" s="614">
        <f t="shared" si="13"/>
        <v>23519</v>
      </c>
      <c r="H84" s="1059"/>
      <c r="I84" s="1003" t="s">
        <v>1202</v>
      </c>
    </row>
    <row r="85" spans="1:9" s="617" customFormat="1" ht="12" customHeight="1" x14ac:dyDescent="0.25">
      <c r="A85" s="993">
        <v>5</v>
      </c>
      <c r="B85" s="1218" t="s">
        <v>1206</v>
      </c>
      <c r="C85" s="1218"/>
      <c r="D85" s="1041">
        <v>5250</v>
      </c>
      <c r="E85" s="1061">
        <v>40959</v>
      </c>
      <c r="F85" s="1062"/>
      <c r="G85" s="614">
        <f t="shared" si="13"/>
        <v>40959</v>
      </c>
      <c r="H85" s="1075"/>
      <c r="I85" s="1003" t="s">
        <v>1202</v>
      </c>
    </row>
    <row r="86" spans="1:9" s="617" customFormat="1" ht="12" customHeight="1" x14ac:dyDescent="0.2">
      <c r="A86" s="1180">
        <v>6</v>
      </c>
      <c r="B86" s="1218" t="s">
        <v>1207</v>
      </c>
      <c r="C86" s="1218"/>
      <c r="D86" s="1041">
        <v>5250</v>
      </c>
      <c r="E86" s="1061">
        <v>27000</v>
      </c>
      <c r="F86" s="1061"/>
      <c r="G86" s="614">
        <f t="shared" si="13"/>
        <v>27000</v>
      </c>
      <c r="H86" s="1076"/>
      <c r="I86" s="1258" t="s">
        <v>1202</v>
      </c>
    </row>
    <row r="87" spans="1:9" s="617" customFormat="1" x14ac:dyDescent="0.2">
      <c r="A87" s="1180"/>
      <c r="B87" s="1218"/>
      <c r="C87" s="1218"/>
      <c r="D87" s="1041">
        <v>2241</v>
      </c>
      <c r="E87" s="1039">
        <v>21593</v>
      </c>
      <c r="F87" s="1039"/>
      <c r="G87" s="614">
        <f t="shared" si="13"/>
        <v>21593</v>
      </c>
      <c r="H87" s="1077"/>
      <c r="I87" s="1258"/>
    </row>
    <row r="88" spans="1:9" s="617" customFormat="1" ht="36" x14ac:dyDescent="0.25">
      <c r="A88" s="1001">
        <v>7</v>
      </c>
      <c r="B88" s="1218" t="s">
        <v>1208</v>
      </c>
      <c r="C88" s="1218"/>
      <c r="D88" s="1041">
        <v>5250</v>
      </c>
      <c r="E88" s="1061">
        <v>42</v>
      </c>
      <c r="F88" s="1061">
        <v>4235</v>
      </c>
      <c r="G88" s="614">
        <f t="shared" si="13"/>
        <v>4277</v>
      </c>
      <c r="H88" s="1075" t="s">
        <v>1209</v>
      </c>
      <c r="I88" s="1002" t="s">
        <v>1202</v>
      </c>
    </row>
    <row r="89" spans="1:9" s="617" customFormat="1" ht="12" customHeight="1" x14ac:dyDescent="0.25">
      <c r="A89" s="1001">
        <v>8</v>
      </c>
      <c r="B89" s="1218" t="s">
        <v>1210</v>
      </c>
      <c r="C89" s="1218"/>
      <c r="D89" s="1041">
        <v>5250</v>
      </c>
      <c r="E89" s="1061">
        <v>29816</v>
      </c>
      <c r="F89" s="1061">
        <v>-4235</v>
      </c>
      <c r="G89" s="614">
        <f t="shared" si="13"/>
        <v>25581</v>
      </c>
      <c r="H89" s="1075" t="s">
        <v>1211</v>
      </c>
      <c r="I89" s="1002" t="s">
        <v>1202</v>
      </c>
    </row>
    <row r="90" spans="1:9" s="617" customFormat="1" ht="12" customHeight="1" x14ac:dyDescent="0.25">
      <c r="A90" s="993">
        <v>9</v>
      </c>
      <c r="B90" s="1218" t="s">
        <v>1212</v>
      </c>
      <c r="C90" s="1218"/>
      <c r="D90" s="1041">
        <v>5250</v>
      </c>
      <c r="E90" s="1061">
        <v>24224</v>
      </c>
      <c r="F90" s="1062"/>
      <c r="G90" s="614">
        <f t="shared" si="13"/>
        <v>24224</v>
      </c>
      <c r="H90" s="1075"/>
      <c r="I90" s="1003" t="s">
        <v>1202</v>
      </c>
    </row>
    <row r="91" spans="1:9" s="617" customFormat="1" x14ac:dyDescent="0.25">
      <c r="A91" s="1064"/>
      <c r="B91" s="1065"/>
      <c r="C91" s="1065"/>
      <c r="D91" s="1078"/>
      <c r="E91" s="728"/>
      <c r="F91" s="728"/>
      <c r="G91" s="728"/>
      <c r="H91" s="728"/>
      <c r="I91" s="1079"/>
    </row>
    <row r="92" spans="1:9" s="617" customFormat="1" x14ac:dyDescent="0.25">
      <c r="A92" s="1210" t="s">
        <v>437</v>
      </c>
      <c r="B92" s="1210"/>
      <c r="C92" s="999" t="s">
        <v>1213</v>
      </c>
      <c r="D92" s="999"/>
      <c r="E92" s="999"/>
      <c r="F92" s="999"/>
      <c r="G92" s="999"/>
      <c r="H92" s="999"/>
    </row>
    <row r="93" spans="1:9" s="617" customFormat="1" x14ac:dyDescent="0.25">
      <c r="A93" s="1210" t="s">
        <v>438</v>
      </c>
      <c r="B93" s="1210"/>
      <c r="C93" s="995" t="s">
        <v>1214</v>
      </c>
      <c r="D93" s="995"/>
      <c r="E93" s="995"/>
      <c r="F93" s="995"/>
      <c r="G93" s="995"/>
      <c r="H93" s="995"/>
    </row>
    <row r="94" spans="1:9" s="617" customFormat="1" ht="12" customHeight="1" x14ac:dyDescent="0.25">
      <c r="A94" s="1180" t="s">
        <v>439</v>
      </c>
      <c r="B94" s="1180" t="s">
        <v>440</v>
      </c>
      <c r="C94" s="1180"/>
      <c r="D94" s="1180" t="s">
        <v>441</v>
      </c>
      <c r="E94" s="1180" t="s">
        <v>442</v>
      </c>
      <c r="F94" s="1215" t="s">
        <v>443</v>
      </c>
      <c r="G94" s="1180" t="s">
        <v>444</v>
      </c>
      <c r="H94" s="1293" t="s">
        <v>318</v>
      </c>
      <c r="I94" s="1180" t="s">
        <v>445</v>
      </c>
    </row>
    <row r="95" spans="1:9" s="617" customFormat="1" ht="33.75" customHeight="1" x14ac:dyDescent="0.25">
      <c r="A95" s="1180"/>
      <c r="B95" s="1180"/>
      <c r="C95" s="1180"/>
      <c r="D95" s="1180"/>
      <c r="E95" s="1180"/>
      <c r="F95" s="1216"/>
      <c r="G95" s="1180"/>
      <c r="H95" s="1295"/>
      <c r="I95" s="1180"/>
    </row>
    <row r="96" spans="1:9" s="617" customFormat="1" x14ac:dyDescent="0.25">
      <c r="A96" s="1320" t="s">
        <v>446</v>
      </c>
      <c r="B96" s="1320"/>
      <c r="C96" s="1320"/>
      <c r="D96" s="620"/>
      <c r="E96" s="620">
        <f>SUM(E97:E111)</f>
        <v>435278</v>
      </c>
      <c r="F96" s="620">
        <f t="shared" ref="F96:G96" si="14">SUM(F97:F111)</f>
        <v>-224</v>
      </c>
      <c r="G96" s="620">
        <f t="shared" si="14"/>
        <v>435054</v>
      </c>
      <c r="H96" s="620"/>
      <c r="I96" s="1002"/>
    </row>
    <row r="97" spans="1:9" s="617" customFormat="1" ht="12" customHeight="1" x14ac:dyDescent="0.25">
      <c r="A97" s="1001">
        <v>1</v>
      </c>
      <c r="B97" s="1218" t="s">
        <v>1187</v>
      </c>
      <c r="C97" s="1218"/>
      <c r="D97" s="1041">
        <v>2241</v>
      </c>
      <c r="E97" s="614">
        <v>101297</v>
      </c>
      <c r="F97" s="614"/>
      <c r="G97" s="614">
        <f t="shared" ref="G97:G110" si="15">SUM(E97:F97)</f>
        <v>101297</v>
      </c>
      <c r="H97" s="614"/>
      <c r="I97" s="1002" t="s">
        <v>1215</v>
      </c>
    </row>
    <row r="98" spans="1:9" s="617" customFormat="1" x14ac:dyDescent="0.25">
      <c r="A98" s="993">
        <v>2</v>
      </c>
      <c r="B98" s="1218" t="s">
        <v>1216</v>
      </c>
      <c r="C98" s="1218"/>
      <c r="D98" s="1041">
        <v>5250</v>
      </c>
      <c r="E98" s="1061">
        <v>10360</v>
      </c>
      <c r="F98" s="1061"/>
      <c r="G98" s="614">
        <f t="shared" si="15"/>
        <v>10360</v>
      </c>
      <c r="H98" s="1061"/>
      <c r="I98" s="1002" t="s">
        <v>1215</v>
      </c>
    </row>
    <row r="99" spans="1:9" s="617" customFormat="1" ht="12" customHeight="1" x14ac:dyDescent="0.25">
      <c r="A99" s="1001">
        <v>3</v>
      </c>
      <c r="B99" s="1218" t="s">
        <v>1217</v>
      </c>
      <c r="C99" s="1218"/>
      <c r="D99" s="1041">
        <v>5250</v>
      </c>
      <c r="E99" s="1061">
        <v>29883</v>
      </c>
      <c r="F99" s="1061"/>
      <c r="G99" s="614">
        <f t="shared" si="15"/>
        <v>29883</v>
      </c>
      <c r="H99" s="1061"/>
      <c r="I99" s="1002" t="s">
        <v>1215</v>
      </c>
    </row>
    <row r="100" spans="1:9" s="617" customFormat="1" x14ac:dyDescent="0.25">
      <c r="A100" s="1048">
        <v>4</v>
      </c>
      <c r="B100" s="1218" t="s">
        <v>1218</v>
      </c>
      <c r="C100" s="1218"/>
      <c r="D100" s="1041">
        <v>5250</v>
      </c>
      <c r="E100" s="1061">
        <v>24180</v>
      </c>
      <c r="F100" s="1062"/>
      <c r="G100" s="614">
        <f t="shared" si="15"/>
        <v>24180</v>
      </c>
      <c r="H100" s="1080"/>
      <c r="I100" s="1002" t="s">
        <v>1215</v>
      </c>
    </row>
    <row r="101" spans="1:9" s="617" customFormat="1" ht="12" customHeight="1" x14ac:dyDescent="0.25">
      <c r="A101" s="1001">
        <v>5</v>
      </c>
      <c r="B101" s="1218" t="s">
        <v>1219</v>
      </c>
      <c r="C101" s="1218"/>
      <c r="D101" s="1041">
        <v>5250</v>
      </c>
      <c r="E101" s="614">
        <v>2854</v>
      </c>
      <c r="F101" s="614"/>
      <c r="G101" s="614">
        <f t="shared" si="15"/>
        <v>2854</v>
      </c>
      <c r="H101" s="614"/>
      <c r="I101" s="1002" t="s">
        <v>1215</v>
      </c>
    </row>
    <row r="102" spans="1:9" s="617" customFormat="1" x14ac:dyDescent="0.25">
      <c r="A102" s="1001">
        <v>6</v>
      </c>
      <c r="B102" s="1218" t="s">
        <v>1220</v>
      </c>
      <c r="C102" s="1218"/>
      <c r="D102" s="1041">
        <v>5250</v>
      </c>
      <c r="E102" s="614">
        <v>12721</v>
      </c>
      <c r="F102" s="614"/>
      <c r="G102" s="614">
        <f t="shared" si="15"/>
        <v>12721</v>
      </c>
      <c r="H102" s="614"/>
      <c r="I102" s="1002" t="s">
        <v>1215</v>
      </c>
    </row>
    <row r="103" spans="1:9" s="617" customFormat="1" ht="24" x14ac:dyDescent="0.25">
      <c r="A103" s="1001">
        <v>7</v>
      </c>
      <c r="B103" s="1218" t="s">
        <v>1221</v>
      </c>
      <c r="C103" s="1218"/>
      <c r="D103" s="1041">
        <v>5250</v>
      </c>
      <c r="E103" s="614">
        <v>34352</v>
      </c>
      <c r="F103" s="614">
        <v>-25</v>
      </c>
      <c r="G103" s="614">
        <f t="shared" si="15"/>
        <v>34327</v>
      </c>
      <c r="H103" s="1059" t="s">
        <v>1181</v>
      </c>
      <c r="I103" s="1002" t="s">
        <v>1215</v>
      </c>
    </row>
    <row r="104" spans="1:9" s="617" customFormat="1" x14ac:dyDescent="0.25">
      <c r="A104" s="1048">
        <v>8</v>
      </c>
      <c r="B104" s="1218" t="s">
        <v>1222</v>
      </c>
      <c r="C104" s="1218"/>
      <c r="D104" s="1041">
        <v>5250</v>
      </c>
      <c r="E104" s="614">
        <v>53785</v>
      </c>
      <c r="F104" s="614"/>
      <c r="G104" s="614">
        <f t="shared" si="15"/>
        <v>53785</v>
      </c>
      <c r="H104" s="1081"/>
      <c r="I104" s="1002" t="s">
        <v>1215</v>
      </c>
    </row>
    <row r="105" spans="1:9" s="617" customFormat="1" ht="24" x14ac:dyDescent="0.25">
      <c r="A105" s="1048">
        <v>9</v>
      </c>
      <c r="B105" s="1218" t="s">
        <v>828</v>
      </c>
      <c r="C105" s="1218"/>
      <c r="D105" s="1041">
        <v>5250</v>
      </c>
      <c r="E105" s="614">
        <v>25634</v>
      </c>
      <c r="F105" s="614">
        <v>-150</v>
      </c>
      <c r="G105" s="614">
        <f t="shared" si="15"/>
        <v>25484</v>
      </c>
      <c r="H105" s="1059" t="s">
        <v>1181</v>
      </c>
      <c r="I105" s="1002" t="s">
        <v>1215</v>
      </c>
    </row>
    <row r="106" spans="1:9" s="617" customFormat="1" ht="39.75" customHeight="1" x14ac:dyDescent="0.25">
      <c r="A106" s="997">
        <v>10</v>
      </c>
      <c r="B106" s="1194" t="s">
        <v>1223</v>
      </c>
      <c r="C106" s="1195"/>
      <c r="D106" s="1041">
        <v>5250</v>
      </c>
      <c r="E106" s="614">
        <v>0</v>
      </c>
      <c r="F106" s="614"/>
      <c r="G106" s="614">
        <f t="shared" si="15"/>
        <v>0</v>
      </c>
      <c r="H106" s="1042"/>
      <c r="I106" s="998" t="s">
        <v>1215</v>
      </c>
    </row>
    <row r="107" spans="1:9" s="617" customFormat="1" ht="12" customHeight="1" x14ac:dyDescent="0.25">
      <c r="A107" s="1001">
        <v>11</v>
      </c>
      <c r="B107" s="1218" t="s">
        <v>1224</v>
      </c>
      <c r="C107" s="1218"/>
      <c r="D107" s="1041">
        <v>5250</v>
      </c>
      <c r="E107" s="614">
        <v>24879</v>
      </c>
      <c r="F107" s="614"/>
      <c r="G107" s="614">
        <f t="shared" si="15"/>
        <v>24879</v>
      </c>
      <c r="H107" s="1042"/>
      <c r="I107" s="1002" t="s">
        <v>1215</v>
      </c>
    </row>
    <row r="108" spans="1:9" s="617" customFormat="1" x14ac:dyDescent="0.25">
      <c r="A108" s="1001">
        <v>12</v>
      </c>
      <c r="B108" s="1218" t="s">
        <v>1225</v>
      </c>
      <c r="C108" s="1218"/>
      <c r="D108" s="1041">
        <v>5250</v>
      </c>
      <c r="E108" s="614">
        <v>84087</v>
      </c>
      <c r="F108" s="614"/>
      <c r="G108" s="614">
        <f t="shared" si="15"/>
        <v>84087</v>
      </c>
      <c r="H108" s="1075"/>
      <c r="I108" s="1002" t="s">
        <v>1215</v>
      </c>
    </row>
    <row r="109" spans="1:9" s="617" customFormat="1" x14ac:dyDescent="0.25">
      <c r="A109" s="1082">
        <v>13</v>
      </c>
      <c r="B109" s="1194" t="s">
        <v>827</v>
      </c>
      <c r="C109" s="1195"/>
      <c r="D109" s="1041">
        <v>5250</v>
      </c>
      <c r="E109" s="1063">
        <v>16833</v>
      </c>
      <c r="F109" s="1063"/>
      <c r="G109" s="614">
        <f t="shared" si="15"/>
        <v>16833</v>
      </c>
      <c r="H109" s="1081"/>
      <c r="I109" s="998" t="s">
        <v>1215</v>
      </c>
    </row>
    <row r="110" spans="1:9" s="617" customFormat="1" ht="24" x14ac:dyDescent="0.25">
      <c r="A110" s="1048">
        <v>14</v>
      </c>
      <c r="B110" s="1218" t="s">
        <v>1226</v>
      </c>
      <c r="C110" s="1218"/>
      <c r="D110" s="1041">
        <v>5250</v>
      </c>
      <c r="E110" s="614">
        <v>13343</v>
      </c>
      <c r="F110" s="614">
        <v>-49</v>
      </c>
      <c r="G110" s="614">
        <f t="shared" si="15"/>
        <v>13294</v>
      </c>
      <c r="H110" s="1059" t="s">
        <v>1181</v>
      </c>
      <c r="I110" s="1002" t="s">
        <v>1215</v>
      </c>
    </row>
    <row r="111" spans="1:9" s="617" customFormat="1" x14ac:dyDescent="0.25">
      <c r="A111" s="1048">
        <v>15</v>
      </c>
      <c r="B111" s="1218" t="s">
        <v>1227</v>
      </c>
      <c r="C111" s="1218"/>
      <c r="D111" s="1041">
        <v>5250</v>
      </c>
      <c r="E111" s="614">
        <v>1070</v>
      </c>
      <c r="F111" s="614"/>
      <c r="G111" s="614">
        <f>SUM(E111:F111)</f>
        <v>1070</v>
      </c>
      <c r="H111" s="1042"/>
      <c r="I111" s="1002" t="s">
        <v>1215</v>
      </c>
    </row>
    <row r="112" spans="1:9" s="617" customFormat="1" x14ac:dyDescent="0.25">
      <c r="A112" s="1083"/>
      <c r="B112" s="726"/>
      <c r="C112" s="726"/>
      <c r="D112" s="1078"/>
      <c r="E112" s="728"/>
      <c r="F112" s="728"/>
      <c r="G112" s="728"/>
      <c r="H112" s="728"/>
      <c r="I112" s="729"/>
    </row>
    <row r="113" spans="1:9" s="617" customFormat="1" x14ac:dyDescent="0.25">
      <c r="A113" s="1210" t="s">
        <v>437</v>
      </c>
      <c r="B113" s="1210"/>
      <c r="C113" s="999" t="s">
        <v>1228</v>
      </c>
      <c r="D113" s="999"/>
      <c r="E113" s="999"/>
      <c r="F113" s="999"/>
      <c r="G113" s="999"/>
      <c r="H113" s="999"/>
      <c r="I113" s="999"/>
    </row>
    <row r="114" spans="1:9" s="617" customFormat="1" x14ac:dyDescent="0.25">
      <c r="A114" s="1325" t="s">
        <v>438</v>
      </c>
      <c r="B114" s="1325"/>
      <c r="C114" s="995" t="s">
        <v>1229</v>
      </c>
      <c r="D114" s="995"/>
      <c r="E114" s="995"/>
      <c r="F114" s="995"/>
      <c r="G114" s="995"/>
      <c r="H114" s="995"/>
      <c r="I114" s="995"/>
    </row>
    <row r="115" spans="1:9" s="617" customFormat="1" ht="12" customHeight="1" x14ac:dyDescent="0.25">
      <c r="A115" s="1187" t="s">
        <v>439</v>
      </c>
      <c r="B115" s="1187" t="s">
        <v>440</v>
      </c>
      <c r="C115" s="1187"/>
      <c r="D115" s="1180" t="s">
        <v>441</v>
      </c>
      <c r="E115" s="1187" t="s">
        <v>442</v>
      </c>
      <c r="F115" s="1178" t="s">
        <v>443</v>
      </c>
      <c r="G115" s="1187" t="s">
        <v>444</v>
      </c>
      <c r="H115" s="1318" t="s">
        <v>318</v>
      </c>
      <c r="I115" s="1180" t="s">
        <v>445</v>
      </c>
    </row>
    <row r="116" spans="1:9" s="617" customFormat="1" ht="35.25" customHeight="1" x14ac:dyDescent="0.25">
      <c r="A116" s="1187"/>
      <c r="B116" s="1187"/>
      <c r="C116" s="1187"/>
      <c r="D116" s="1180"/>
      <c r="E116" s="1187"/>
      <c r="F116" s="1179"/>
      <c r="G116" s="1187"/>
      <c r="H116" s="1319"/>
      <c r="I116" s="1180"/>
    </row>
    <row r="117" spans="1:9" s="617" customFormat="1" x14ac:dyDescent="0.25">
      <c r="A117" s="1320" t="s">
        <v>446</v>
      </c>
      <c r="B117" s="1320"/>
      <c r="C117" s="1320"/>
      <c r="D117" s="620"/>
      <c r="E117" s="620">
        <f>SUM(E118:E120)</f>
        <v>30152</v>
      </c>
      <c r="F117" s="620">
        <f t="shared" ref="F117:G117" si="16">SUM(F118:F120)</f>
        <v>0</v>
      </c>
      <c r="G117" s="620">
        <f t="shared" si="16"/>
        <v>30152</v>
      </c>
      <c r="H117" s="620"/>
      <c r="I117" s="1070"/>
    </row>
    <row r="118" spans="1:9" s="617" customFormat="1" x14ac:dyDescent="0.25">
      <c r="A118" s="1001">
        <v>1</v>
      </c>
      <c r="B118" s="1218" t="s">
        <v>1230</v>
      </c>
      <c r="C118" s="1218"/>
      <c r="D118" s="1041">
        <v>5250</v>
      </c>
      <c r="E118" s="614">
        <f>16269+3679</f>
        <v>19948</v>
      </c>
      <c r="F118" s="614"/>
      <c r="G118" s="614">
        <f t="shared" ref="G118:G120" si="17">SUM(E118:F118)</f>
        <v>19948</v>
      </c>
      <c r="H118" s="614"/>
      <c r="I118" s="1002" t="s">
        <v>1231</v>
      </c>
    </row>
    <row r="119" spans="1:9" s="617" customFormat="1" ht="12" customHeight="1" x14ac:dyDescent="0.25">
      <c r="A119" s="1001">
        <v>2</v>
      </c>
      <c r="B119" s="1218" t="s">
        <v>1232</v>
      </c>
      <c r="C119" s="1218"/>
      <c r="D119" s="1041">
        <v>5250</v>
      </c>
      <c r="E119" s="1063">
        <v>4504</v>
      </c>
      <c r="F119" s="1063"/>
      <c r="G119" s="614">
        <f t="shared" si="17"/>
        <v>4504</v>
      </c>
      <c r="H119" s="1063"/>
      <c r="I119" s="998" t="s">
        <v>1231</v>
      </c>
    </row>
    <row r="120" spans="1:9" s="617" customFormat="1" x14ac:dyDescent="0.25">
      <c r="A120" s="1001">
        <v>3</v>
      </c>
      <c r="B120" s="1218" t="s">
        <v>1187</v>
      </c>
      <c r="C120" s="1218"/>
      <c r="D120" s="1041">
        <v>2241</v>
      </c>
      <c r="E120" s="614">
        <v>5700</v>
      </c>
      <c r="F120" s="614"/>
      <c r="G120" s="614">
        <f t="shared" si="17"/>
        <v>5700</v>
      </c>
      <c r="H120" s="614"/>
      <c r="I120" s="1002" t="s">
        <v>1231</v>
      </c>
    </row>
    <row r="121" spans="1:9" s="627" customFormat="1" x14ac:dyDescent="0.2">
      <c r="A121" s="1084"/>
      <c r="B121" s="1085"/>
      <c r="C121" s="1085"/>
      <c r="D121" s="1086"/>
      <c r="E121" s="1087"/>
      <c r="F121" s="1087"/>
      <c r="G121" s="1087"/>
      <c r="H121" s="1087"/>
      <c r="I121" s="1087"/>
    </row>
    <row r="122" spans="1:9" s="627" customFormat="1" x14ac:dyDescent="0.2">
      <c r="A122" s="1323" t="s">
        <v>437</v>
      </c>
      <c r="B122" s="1323"/>
      <c r="C122" s="1088" t="s">
        <v>1233</v>
      </c>
      <c r="D122" s="1088"/>
      <c r="E122" s="1088"/>
      <c r="F122" s="1088"/>
      <c r="G122" s="1088"/>
      <c r="H122" s="1088"/>
      <c r="I122" s="1088"/>
    </row>
    <row r="123" spans="1:9" s="627" customFormat="1" x14ac:dyDescent="0.2">
      <c r="A123" s="1324" t="s">
        <v>438</v>
      </c>
      <c r="B123" s="1324"/>
      <c r="C123" s="1089" t="s">
        <v>1234</v>
      </c>
      <c r="D123" s="1089"/>
      <c r="E123" s="1089"/>
      <c r="F123" s="1089"/>
      <c r="G123" s="1089"/>
      <c r="H123" s="1089"/>
      <c r="I123" s="1089"/>
    </row>
    <row r="124" spans="1:9" s="627" customFormat="1" ht="12" customHeight="1" x14ac:dyDescent="0.2">
      <c r="A124" s="1187" t="s">
        <v>439</v>
      </c>
      <c r="B124" s="1187" t="s">
        <v>440</v>
      </c>
      <c r="C124" s="1187"/>
      <c r="D124" s="1180" t="s">
        <v>441</v>
      </c>
      <c r="E124" s="1187" t="s">
        <v>442</v>
      </c>
      <c r="F124" s="1178" t="s">
        <v>443</v>
      </c>
      <c r="G124" s="1187" t="s">
        <v>444</v>
      </c>
      <c r="H124" s="1318" t="s">
        <v>318</v>
      </c>
      <c r="I124" s="1180" t="s">
        <v>445</v>
      </c>
    </row>
    <row r="125" spans="1:9" s="627" customFormat="1" ht="34.5" customHeight="1" x14ac:dyDescent="0.2">
      <c r="A125" s="1187"/>
      <c r="B125" s="1187"/>
      <c r="C125" s="1187"/>
      <c r="D125" s="1180"/>
      <c r="E125" s="1187"/>
      <c r="F125" s="1179"/>
      <c r="G125" s="1187"/>
      <c r="H125" s="1319"/>
      <c r="I125" s="1180"/>
    </row>
    <row r="126" spans="1:9" s="627" customFormat="1" x14ac:dyDescent="0.2">
      <c r="A126" s="1320" t="s">
        <v>446</v>
      </c>
      <c r="B126" s="1320"/>
      <c r="C126" s="1320"/>
      <c r="D126" s="620"/>
      <c r="E126" s="620">
        <f>SUM(E127:E128)</f>
        <v>7405</v>
      </c>
      <c r="F126" s="620">
        <f t="shared" ref="F126:G126" si="18">SUM(F127:F128)</f>
        <v>3300</v>
      </c>
      <c r="G126" s="620">
        <f t="shared" si="18"/>
        <v>10705</v>
      </c>
      <c r="H126" s="620"/>
      <c r="I126" s="1002"/>
    </row>
    <row r="127" spans="1:9" s="627" customFormat="1" x14ac:dyDescent="0.2">
      <c r="A127" s="1191">
        <v>1</v>
      </c>
      <c r="B127" s="1218" t="s">
        <v>1235</v>
      </c>
      <c r="C127" s="1218"/>
      <c r="D127" s="1090">
        <v>5250</v>
      </c>
      <c r="E127" s="614">
        <v>7405</v>
      </c>
      <c r="F127" s="614">
        <v>2173</v>
      </c>
      <c r="G127" s="614">
        <f t="shared" ref="G127:G128" si="19">SUM(E127:F127)</f>
        <v>9578</v>
      </c>
      <c r="H127" s="1321" t="s">
        <v>1236</v>
      </c>
      <c r="I127" s="1204" t="s">
        <v>1237</v>
      </c>
    </row>
    <row r="128" spans="1:9" s="627" customFormat="1" x14ac:dyDescent="0.2">
      <c r="A128" s="1193"/>
      <c r="B128" s="1218"/>
      <c r="C128" s="1218"/>
      <c r="D128" s="1090">
        <v>2241</v>
      </c>
      <c r="E128" s="614">
        <v>0</v>
      </c>
      <c r="F128" s="614">
        <v>1127</v>
      </c>
      <c r="G128" s="614">
        <f t="shared" si="19"/>
        <v>1127</v>
      </c>
      <c r="H128" s="1322"/>
      <c r="I128" s="1206"/>
    </row>
    <row r="129" spans="1:9" s="627" customFormat="1" x14ac:dyDescent="0.2">
      <c r="A129" s="1084"/>
      <c r="B129" s="1085"/>
      <c r="C129" s="1085"/>
      <c r="D129" s="1086"/>
      <c r="E129" s="1087"/>
      <c r="F129" s="1087"/>
      <c r="G129" s="1087"/>
      <c r="H129" s="1087"/>
      <c r="I129" s="1087"/>
    </row>
    <row r="130" spans="1:9" x14ac:dyDescent="0.25">
      <c r="A130" s="1317" t="s">
        <v>1238</v>
      </c>
      <c r="B130" s="1317"/>
      <c r="C130" s="1317"/>
      <c r="D130" s="1317"/>
      <c r="E130" s="1317"/>
      <c r="F130" s="1317"/>
      <c r="G130" s="1317"/>
      <c r="H130" s="1317"/>
      <c r="I130" s="1317"/>
    </row>
    <row r="131" spans="1:9" x14ac:dyDescent="0.25">
      <c r="A131" s="1091" t="s">
        <v>1239</v>
      </c>
      <c r="B131" s="1091"/>
      <c r="C131" s="1092"/>
      <c r="D131" s="1092"/>
      <c r="E131" s="1092"/>
      <c r="F131" s="1092"/>
      <c r="G131" s="1092"/>
      <c r="H131" s="1092"/>
      <c r="I131" s="1093"/>
    </row>
    <row r="132" spans="1:9" x14ac:dyDescent="0.25">
      <c r="A132" s="1091" t="s">
        <v>1240</v>
      </c>
      <c r="B132" s="1091"/>
      <c r="C132" s="1092"/>
      <c r="D132" s="1092"/>
      <c r="E132" s="1092"/>
      <c r="F132" s="1092"/>
      <c r="G132" s="1092"/>
      <c r="H132" s="1092"/>
      <c r="I132" s="1093"/>
    </row>
    <row r="133" spans="1:9" x14ac:dyDescent="0.25">
      <c r="A133" s="1091"/>
      <c r="B133" s="1091"/>
      <c r="C133" s="1092"/>
      <c r="D133" s="1092"/>
      <c r="E133" s="1092"/>
      <c r="F133" s="1092"/>
      <c r="G133" s="1092"/>
      <c r="H133" s="1092"/>
      <c r="I133" s="1093"/>
    </row>
    <row r="134" spans="1:9" s="1094" customFormat="1" ht="15" x14ac:dyDescent="0.25">
      <c r="A134" s="1095"/>
      <c r="B134" s="1095"/>
      <c r="C134" s="1095"/>
      <c r="D134" s="1096"/>
      <c r="E134" s="1095"/>
      <c r="F134" s="1096"/>
      <c r="G134" s="1095"/>
      <c r="H134" s="617"/>
      <c r="I134" s="617"/>
    </row>
    <row r="135" spans="1:9" s="1094" customFormat="1" ht="15" x14ac:dyDescent="0.25">
      <c r="A135" s="1095"/>
      <c r="B135" s="1095"/>
      <c r="C135" s="1095"/>
      <c r="D135" s="1096"/>
      <c r="E135" s="1095"/>
      <c r="F135" s="1096"/>
      <c r="G135" s="1095"/>
      <c r="H135" s="617"/>
      <c r="I135" s="617"/>
    </row>
    <row r="136" spans="1:9" s="1094" customFormat="1" ht="15" x14ac:dyDescent="0.25">
      <c r="A136" s="1095"/>
      <c r="B136" s="1095"/>
      <c r="C136" s="1095"/>
      <c r="D136" s="1096"/>
      <c r="E136" s="1095"/>
      <c r="F136" s="1096"/>
      <c r="G136" s="1095"/>
      <c r="H136" s="617"/>
      <c r="I136" s="617"/>
    </row>
    <row r="137" spans="1:9" s="1094" customFormat="1" ht="15" x14ac:dyDescent="0.25">
      <c r="A137" s="1095"/>
      <c r="B137" s="1095"/>
      <c r="C137" s="1095"/>
      <c r="D137" s="1096"/>
      <c r="E137" s="1095"/>
      <c r="F137" s="1096"/>
      <c r="G137" s="1095"/>
      <c r="H137" s="617"/>
      <c r="I137" s="617"/>
    </row>
    <row r="138" spans="1:9" s="1094" customFormat="1" ht="15" x14ac:dyDescent="0.25">
      <c r="A138" s="1095"/>
      <c r="B138" s="1095"/>
      <c r="C138" s="1095"/>
      <c r="D138" s="1096"/>
      <c r="E138" s="1095"/>
      <c r="F138" s="1096"/>
      <c r="G138" s="1095"/>
      <c r="H138" s="617"/>
      <c r="I138" s="617"/>
    </row>
    <row r="139" spans="1:9" s="1094" customFormat="1" ht="15" x14ac:dyDescent="0.25">
      <c r="A139" s="1095"/>
      <c r="B139" s="1095"/>
      <c r="C139" s="1095"/>
      <c r="D139" s="1096"/>
      <c r="E139" s="1095"/>
      <c r="F139" s="1096"/>
      <c r="G139" s="1095"/>
      <c r="H139" s="617"/>
      <c r="I139" s="617"/>
    </row>
    <row r="140" spans="1:9" s="1094" customFormat="1" ht="15" x14ac:dyDescent="0.25">
      <c r="A140" s="1095"/>
      <c r="B140" s="1095"/>
      <c r="C140" s="1095"/>
      <c r="D140" s="1096"/>
      <c r="E140" s="1095"/>
      <c r="F140" s="1096"/>
      <c r="G140" s="1095"/>
      <c r="H140" s="617"/>
      <c r="I140" s="617"/>
    </row>
    <row r="141" spans="1:9" s="1094" customFormat="1" ht="15" x14ac:dyDescent="0.25">
      <c r="A141" s="1095"/>
      <c r="B141" s="1095"/>
      <c r="C141" s="1095"/>
      <c r="D141" s="1096"/>
      <c r="E141" s="1095"/>
      <c r="F141" s="1096"/>
      <c r="G141" s="1095"/>
      <c r="H141" s="617"/>
      <c r="I141" s="617"/>
    </row>
    <row r="142" spans="1:9" s="1094" customFormat="1" ht="15" x14ac:dyDescent="0.25">
      <c r="A142" s="1095"/>
      <c r="B142" s="1095"/>
      <c r="C142" s="1095"/>
      <c r="D142" s="1096"/>
      <c r="E142" s="1095"/>
      <c r="F142" s="1096"/>
      <c r="G142" s="1095"/>
      <c r="H142" s="617"/>
      <c r="I142" s="617"/>
    </row>
    <row r="143" spans="1:9" s="1094" customFormat="1" ht="15" x14ac:dyDescent="0.25">
      <c r="A143" s="1095"/>
      <c r="B143" s="1095"/>
      <c r="C143" s="1095"/>
      <c r="D143" s="1096"/>
      <c r="E143" s="1095"/>
      <c r="F143" s="1096"/>
      <c r="G143" s="1095"/>
      <c r="H143" s="617"/>
      <c r="I143" s="617"/>
    </row>
    <row r="144" spans="1:9" s="1094" customFormat="1" ht="15" x14ac:dyDescent="0.25">
      <c r="A144" s="1095"/>
      <c r="B144" s="1095"/>
      <c r="C144" s="1095"/>
      <c r="D144" s="1096"/>
      <c r="E144" s="1095"/>
      <c r="F144" s="1096"/>
      <c r="G144" s="1095"/>
      <c r="H144" s="617"/>
      <c r="I144" s="617"/>
    </row>
    <row r="145" spans="1:9" s="1094" customFormat="1" ht="15" x14ac:dyDescent="0.25">
      <c r="A145" s="617"/>
      <c r="B145" s="617"/>
      <c r="C145" s="617"/>
      <c r="D145" s="617"/>
      <c r="E145" s="617"/>
      <c r="F145" s="617"/>
      <c r="G145" s="617"/>
      <c r="H145" s="617"/>
      <c r="I145" s="617"/>
    </row>
    <row r="146" spans="1:9" s="1094" customFormat="1" ht="15" x14ac:dyDescent="0.25">
      <c r="A146" s="617"/>
      <c r="B146" s="617"/>
      <c r="C146" s="617"/>
      <c r="D146" s="617"/>
      <c r="E146" s="617"/>
      <c r="F146" s="617"/>
      <c r="G146" s="617"/>
      <c r="H146" s="617"/>
      <c r="I146" s="617"/>
    </row>
    <row r="147" spans="1:9" s="617" customFormat="1" x14ac:dyDescent="0.25">
      <c r="A147" s="1097"/>
      <c r="B147" s="608"/>
      <c r="C147" s="608"/>
      <c r="D147" s="608"/>
      <c r="E147" s="608"/>
      <c r="G147" s="608"/>
      <c r="H147" s="608"/>
    </row>
    <row r="148" spans="1:9" s="617" customFormat="1" x14ac:dyDescent="0.25">
      <c r="A148" s="1097"/>
      <c r="B148" s="608"/>
      <c r="C148" s="608"/>
      <c r="D148" s="608"/>
      <c r="E148" s="608"/>
      <c r="G148" s="608"/>
      <c r="H148" s="608"/>
    </row>
    <row r="149" spans="1:9" s="617" customFormat="1" x14ac:dyDescent="0.25">
      <c r="A149" s="1097"/>
      <c r="B149" s="608"/>
      <c r="C149" s="608"/>
      <c r="D149" s="608"/>
      <c r="E149" s="608"/>
      <c r="G149" s="608"/>
      <c r="H149" s="608"/>
    </row>
    <row r="150" spans="1:9" s="617" customFormat="1" x14ac:dyDescent="0.25">
      <c r="A150" s="1097"/>
      <c r="B150" s="608"/>
      <c r="C150" s="608"/>
      <c r="D150" s="608"/>
      <c r="E150" s="608"/>
      <c r="G150" s="608"/>
      <c r="H150" s="608"/>
    </row>
  </sheetData>
  <sheetProtection algorithmName="SHA-512" hashValue="zc0MYk7OegN1IrB1xNYkd+rdmwygukCaJ8Bi2K4hPcWZvPKNPmtJMAZP6Ms5HgX29uAinmcYCvPD0CuEa7IaJQ==" saltValue="UNzD3MOQ31ub7/gdv8h5Jw==" spinCount="100000" sheet="1" objects="1" scenarios="1"/>
  <mergeCells count="189">
    <mergeCell ref="A3:B3"/>
    <mergeCell ref="A4:B4"/>
    <mergeCell ref="A5:I5"/>
    <mergeCell ref="A7:B7"/>
    <mergeCell ref="A8:B8"/>
    <mergeCell ref="C8:I8"/>
    <mergeCell ref="A12:C12"/>
    <mergeCell ref="A13:A15"/>
    <mergeCell ref="B13:C15"/>
    <mergeCell ref="I13:I15"/>
    <mergeCell ref="A17:B17"/>
    <mergeCell ref="A18:B18"/>
    <mergeCell ref="A9:B9"/>
    <mergeCell ref="C9:I9"/>
    <mergeCell ref="A10:A11"/>
    <mergeCell ref="B10:C11"/>
    <mergeCell ref="D10:D11"/>
    <mergeCell ref="E10:E11"/>
    <mergeCell ref="F10:F11"/>
    <mergeCell ref="G10:G11"/>
    <mergeCell ref="H10:H11"/>
    <mergeCell ref="I10:I11"/>
    <mergeCell ref="H19:H20"/>
    <mergeCell ref="I19:I20"/>
    <mergeCell ref="A21:C21"/>
    <mergeCell ref="B22:C22"/>
    <mergeCell ref="A24:B24"/>
    <mergeCell ref="A25:B25"/>
    <mergeCell ref="A19:A20"/>
    <mergeCell ref="B19:C20"/>
    <mergeCell ref="D19:D20"/>
    <mergeCell ref="E19:E20"/>
    <mergeCell ref="F19:F20"/>
    <mergeCell ref="G19:G20"/>
    <mergeCell ref="H26:H27"/>
    <mergeCell ref="I26:I27"/>
    <mergeCell ref="A28:C28"/>
    <mergeCell ref="B29:C29"/>
    <mergeCell ref="A30:A31"/>
    <mergeCell ref="B30:C31"/>
    <mergeCell ref="I30:I31"/>
    <mergeCell ref="A26:A27"/>
    <mergeCell ref="B26:C27"/>
    <mergeCell ref="D26:D27"/>
    <mergeCell ref="E26:E27"/>
    <mergeCell ref="F26:F27"/>
    <mergeCell ref="G26:G27"/>
    <mergeCell ref="B38:C38"/>
    <mergeCell ref="B39:C39"/>
    <mergeCell ref="B40:C40"/>
    <mergeCell ref="A42:B42"/>
    <mergeCell ref="C42:I42"/>
    <mergeCell ref="A43:B43"/>
    <mergeCell ref="B32:C32"/>
    <mergeCell ref="B33:C33"/>
    <mergeCell ref="B34:C34"/>
    <mergeCell ref="B35:C35"/>
    <mergeCell ref="B36:C36"/>
    <mergeCell ref="B37:C37"/>
    <mergeCell ref="B50:C50"/>
    <mergeCell ref="B51:C51"/>
    <mergeCell ref="B52:C52"/>
    <mergeCell ref="B53:C53"/>
    <mergeCell ref="A55:B55"/>
    <mergeCell ref="A56:B56"/>
    <mergeCell ref="H44:H45"/>
    <mergeCell ref="I44:I45"/>
    <mergeCell ref="A46:C46"/>
    <mergeCell ref="B47:C47"/>
    <mergeCell ref="B48:C48"/>
    <mergeCell ref="B49:C49"/>
    <mergeCell ref="A44:A45"/>
    <mergeCell ref="B44:C45"/>
    <mergeCell ref="D44:D45"/>
    <mergeCell ref="E44:E45"/>
    <mergeCell ref="F44:F45"/>
    <mergeCell ref="G44:G45"/>
    <mergeCell ref="H57:H58"/>
    <mergeCell ref="I57:I58"/>
    <mergeCell ref="A59:C59"/>
    <mergeCell ref="B60:C60"/>
    <mergeCell ref="A62:B62"/>
    <mergeCell ref="A63:B63"/>
    <mergeCell ref="A57:A58"/>
    <mergeCell ref="B57:C58"/>
    <mergeCell ref="D57:D58"/>
    <mergeCell ref="E57:E58"/>
    <mergeCell ref="F57:F58"/>
    <mergeCell ref="G57:G58"/>
    <mergeCell ref="H64:H65"/>
    <mergeCell ref="I64:I65"/>
    <mergeCell ref="A66:C66"/>
    <mergeCell ref="B67:C67"/>
    <mergeCell ref="A69:B69"/>
    <mergeCell ref="A70:B70"/>
    <mergeCell ref="A64:A65"/>
    <mergeCell ref="B64:C65"/>
    <mergeCell ref="D64:D65"/>
    <mergeCell ref="E64:E65"/>
    <mergeCell ref="F64:F65"/>
    <mergeCell ref="G64:G65"/>
    <mergeCell ref="H71:H72"/>
    <mergeCell ref="I71:I72"/>
    <mergeCell ref="A73:C73"/>
    <mergeCell ref="B74:C74"/>
    <mergeCell ref="A76:B76"/>
    <mergeCell ref="A77:B77"/>
    <mergeCell ref="A71:A72"/>
    <mergeCell ref="B71:C72"/>
    <mergeCell ref="D71:D72"/>
    <mergeCell ref="E71:E72"/>
    <mergeCell ref="F71:F72"/>
    <mergeCell ref="G71:G72"/>
    <mergeCell ref="B84:C84"/>
    <mergeCell ref="B85:C85"/>
    <mergeCell ref="A86:A87"/>
    <mergeCell ref="B86:C87"/>
    <mergeCell ref="I86:I87"/>
    <mergeCell ref="B88:C88"/>
    <mergeCell ref="H78:H79"/>
    <mergeCell ref="I78:I79"/>
    <mergeCell ref="A80:C80"/>
    <mergeCell ref="B81:C81"/>
    <mergeCell ref="B82:C82"/>
    <mergeCell ref="B83:C83"/>
    <mergeCell ref="A78:A79"/>
    <mergeCell ref="B78:C79"/>
    <mergeCell ref="D78:D79"/>
    <mergeCell ref="E78:E79"/>
    <mergeCell ref="F78:F79"/>
    <mergeCell ref="G78:G79"/>
    <mergeCell ref="G94:G95"/>
    <mergeCell ref="H94:H95"/>
    <mergeCell ref="I94:I95"/>
    <mergeCell ref="B89:C89"/>
    <mergeCell ref="B90:C90"/>
    <mergeCell ref="A92:B92"/>
    <mergeCell ref="A93:B93"/>
    <mergeCell ref="A94:A95"/>
    <mergeCell ref="B94:C95"/>
    <mergeCell ref="A96:C96"/>
    <mergeCell ref="B97:C97"/>
    <mergeCell ref="B98:C98"/>
    <mergeCell ref="B99:C99"/>
    <mergeCell ref="B100:C100"/>
    <mergeCell ref="B101:C101"/>
    <mergeCell ref="D94:D95"/>
    <mergeCell ref="E94:E95"/>
    <mergeCell ref="F94:F95"/>
    <mergeCell ref="B108:C108"/>
    <mergeCell ref="B109:C109"/>
    <mergeCell ref="B110:C110"/>
    <mergeCell ref="B111:C111"/>
    <mergeCell ref="A113:B113"/>
    <mergeCell ref="A114:B114"/>
    <mergeCell ref="B102:C102"/>
    <mergeCell ref="B103:C103"/>
    <mergeCell ref="B104:C104"/>
    <mergeCell ref="B105:C105"/>
    <mergeCell ref="B106:C106"/>
    <mergeCell ref="B107:C107"/>
    <mergeCell ref="A122:B122"/>
    <mergeCell ref="A123:B123"/>
    <mergeCell ref="A124:A125"/>
    <mergeCell ref="B124:C125"/>
    <mergeCell ref="D124:D125"/>
    <mergeCell ref="E124:E125"/>
    <mergeCell ref="H115:H116"/>
    <mergeCell ref="I115:I116"/>
    <mergeCell ref="A117:C117"/>
    <mergeCell ref="B118:C118"/>
    <mergeCell ref="B119:C119"/>
    <mergeCell ref="B120:C120"/>
    <mergeCell ref="A115:A116"/>
    <mergeCell ref="B115:C116"/>
    <mergeCell ref="D115:D116"/>
    <mergeCell ref="E115:E116"/>
    <mergeCell ref="F115:F116"/>
    <mergeCell ref="G115:G116"/>
    <mergeCell ref="A130:I130"/>
    <mergeCell ref="F124:F125"/>
    <mergeCell ref="G124:G125"/>
    <mergeCell ref="H124:H125"/>
    <mergeCell ref="I124:I125"/>
    <mergeCell ref="A126:C126"/>
    <mergeCell ref="A127:A128"/>
    <mergeCell ref="B127:C128"/>
    <mergeCell ref="H127:H128"/>
    <mergeCell ref="I127:I128"/>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39.pielikums Jūrmalas pilsētas domes
2018.gada 14.jūnija saistošajiem noteikumiem Nr.24
(protokols Nr.9, 4.punkts)
 </firstHeader>
    <firstFooter>&amp;L&amp;9&amp;D; &amp;T&amp;R&amp;9&amp;P (&amp;N)</first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6"/>
  <sheetViews>
    <sheetView view="pageLayout" zoomScaleNormal="100" workbookViewId="0">
      <selection activeCell="T6" sqref="T6"/>
    </sheetView>
  </sheetViews>
  <sheetFormatPr defaultRowHeight="12" outlineLevelCol="1" x14ac:dyDescent="0.25"/>
  <cols>
    <col min="1" max="1" width="10.140625" style="6" customWidth="1"/>
    <col min="2" max="2" width="29"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1286</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358</v>
      </c>
      <c r="D6" s="1122"/>
      <c r="E6" s="1122"/>
      <c r="F6" s="1122"/>
      <c r="G6" s="1122"/>
      <c r="H6" s="1122"/>
      <c r="I6" s="1122"/>
      <c r="J6" s="1122"/>
      <c r="K6" s="1122"/>
      <c r="L6" s="1122"/>
      <c r="M6" s="1122"/>
      <c r="N6" s="1122"/>
      <c r="O6" s="1122"/>
      <c r="P6" s="1123"/>
      <c r="Q6" s="390"/>
    </row>
    <row r="7" spans="1:17" ht="15" customHeight="1" x14ac:dyDescent="0.25">
      <c r="A7" s="2" t="s">
        <v>4</v>
      </c>
      <c r="B7" s="3"/>
      <c r="C7" s="1120" t="s">
        <v>1287</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6.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66"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526959</v>
      </c>
      <c r="D20" s="208">
        <f>SUM(D21,D24,D25,D41,D43)</f>
        <v>514265</v>
      </c>
      <c r="E20" s="394">
        <f t="shared" ref="E20:F20" si="0">SUM(E21,E24,E25,E41,E43)</f>
        <v>9750</v>
      </c>
      <c r="F20" s="395">
        <f t="shared" si="0"/>
        <v>524015</v>
      </c>
      <c r="G20" s="208">
        <f>SUM(G21,G24,G43)</f>
        <v>0</v>
      </c>
      <c r="H20" s="193">
        <f t="shared" ref="H20:I20" si="1">SUM(H21,H24,H43)</f>
        <v>0</v>
      </c>
      <c r="I20" s="395">
        <f t="shared" si="1"/>
        <v>0</v>
      </c>
      <c r="J20" s="242">
        <f>SUM(J21,J26,J43)</f>
        <v>2944</v>
      </c>
      <c r="K20" s="394">
        <f t="shared" ref="K20:L20" si="2">SUM(K21,K26,K43)</f>
        <v>0</v>
      </c>
      <c r="L20" s="395">
        <f t="shared" si="2"/>
        <v>2944</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row>
    <row r="24" spans="1:16" s="21" customFormat="1" ht="25.5" thickTop="1" thickBot="1" x14ac:dyDescent="0.3">
      <c r="A24" s="369">
        <v>19300</v>
      </c>
      <c r="B24" s="369" t="s">
        <v>304</v>
      </c>
      <c r="C24" s="370">
        <f>F24+I24</f>
        <v>524015</v>
      </c>
      <c r="D24" s="371">
        <f>D51</f>
        <v>514265</v>
      </c>
      <c r="E24" s="402">
        <v>9750</v>
      </c>
      <c r="F24" s="403">
        <f>D24+E24</f>
        <v>524015</v>
      </c>
      <c r="G24" s="371"/>
      <c r="H24" s="596"/>
      <c r="I24" s="403">
        <f>G24+H24</f>
        <v>0</v>
      </c>
      <c r="J24" s="376" t="s">
        <v>23</v>
      </c>
      <c r="K24" s="597" t="s">
        <v>23</v>
      </c>
      <c r="L24" s="603" t="s">
        <v>23</v>
      </c>
      <c r="M24" s="379" t="s">
        <v>23</v>
      </c>
      <c r="N24" s="377" t="s">
        <v>23</v>
      </c>
      <c r="O24" s="380" t="s">
        <v>23</v>
      </c>
      <c r="P24" s="404"/>
    </row>
    <row r="25" spans="1:16"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row>
    <row r="26" spans="1:16" s="21" customFormat="1" ht="36.75" thickTop="1" x14ac:dyDescent="0.25">
      <c r="A26" s="41">
        <v>21300</v>
      </c>
      <c r="B26" s="41" t="s">
        <v>305</v>
      </c>
      <c r="C26" s="42">
        <f>L26</f>
        <v>2944</v>
      </c>
      <c r="D26" s="213" t="s">
        <v>23</v>
      </c>
      <c r="E26" s="407" t="s">
        <v>23</v>
      </c>
      <c r="F26" s="408" t="s">
        <v>23</v>
      </c>
      <c r="G26" s="213" t="s">
        <v>23</v>
      </c>
      <c r="H26" s="291" t="s">
        <v>23</v>
      </c>
      <c r="I26" s="408" t="s">
        <v>23</v>
      </c>
      <c r="J26" s="102">
        <f>SUM(J27,J31,J33,J36)</f>
        <v>2944</v>
      </c>
      <c r="K26" s="439">
        <f t="shared" ref="K26:L26" si="9">SUM(K27,K31,K33,K36)</f>
        <v>0</v>
      </c>
      <c r="L26" s="406">
        <f t="shared" si="9"/>
        <v>2944</v>
      </c>
      <c r="M26" s="309" t="s">
        <v>23</v>
      </c>
      <c r="N26" s="44" t="s">
        <v>23</v>
      </c>
      <c r="O26" s="45" t="s">
        <v>23</v>
      </c>
      <c r="P26" s="328"/>
    </row>
    <row r="27" spans="1:16" s="21" customFormat="1" hidden="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idden="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idden="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 hidden="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 x14ac:dyDescent="0.25">
      <c r="A31" s="47">
        <v>21370</v>
      </c>
      <c r="B31" s="41" t="s">
        <v>29</v>
      </c>
      <c r="C31" s="42">
        <f t="shared" si="10"/>
        <v>2944</v>
      </c>
      <c r="D31" s="213" t="s">
        <v>23</v>
      </c>
      <c r="E31" s="407" t="s">
        <v>23</v>
      </c>
      <c r="F31" s="408" t="s">
        <v>23</v>
      </c>
      <c r="G31" s="213" t="s">
        <v>23</v>
      </c>
      <c r="H31" s="291" t="s">
        <v>23</v>
      </c>
      <c r="I31" s="408" t="s">
        <v>23</v>
      </c>
      <c r="J31" s="102">
        <f>SUM(J32)</f>
        <v>2944</v>
      </c>
      <c r="K31" s="439">
        <f t="shared" ref="K31:L31" si="12">SUM(K32)</f>
        <v>0</v>
      </c>
      <c r="L31" s="406">
        <f t="shared" si="12"/>
        <v>2944</v>
      </c>
      <c r="M31" s="309" t="s">
        <v>23</v>
      </c>
      <c r="N31" s="44" t="s">
        <v>23</v>
      </c>
      <c r="O31" s="45" t="s">
        <v>23</v>
      </c>
      <c r="P31" s="328"/>
    </row>
    <row r="32" spans="1:16" ht="36" x14ac:dyDescent="0.25">
      <c r="A32" s="58">
        <v>21379</v>
      </c>
      <c r="B32" s="59" t="s">
        <v>30</v>
      </c>
      <c r="C32" s="60">
        <f t="shared" si="10"/>
        <v>2944</v>
      </c>
      <c r="D32" s="216" t="s">
        <v>23</v>
      </c>
      <c r="E32" s="413" t="s">
        <v>23</v>
      </c>
      <c r="F32" s="414" t="s">
        <v>23</v>
      </c>
      <c r="G32" s="216" t="s">
        <v>23</v>
      </c>
      <c r="H32" s="1111" t="s">
        <v>23</v>
      </c>
      <c r="I32" s="414" t="s">
        <v>23</v>
      </c>
      <c r="J32" s="265">
        <v>2944</v>
      </c>
      <c r="K32" s="456"/>
      <c r="L32" s="605">
        <f>J32+K32</f>
        <v>2944</v>
      </c>
      <c r="M32" s="312" t="s">
        <v>23</v>
      </c>
      <c r="N32" s="61" t="s">
        <v>23</v>
      </c>
      <c r="O32" s="63" t="s">
        <v>23</v>
      </c>
      <c r="P32" s="331"/>
    </row>
    <row r="33" spans="1:16" s="21" customFormat="1" hidden="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idden="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 hidden="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row>
    <row r="37" spans="1:16" ht="24" hidden="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idden="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idden="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 hidden="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 hidden="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 hidden="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 hidden="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ht="6.75" customHeight="1"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526959</v>
      </c>
      <c r="D50" s="220">
        <f>SUM(D51,D283)</f>
        <v>514265</v>
      </c>
      <c r="E50" s="431">
        <f t="shared" ref="E50:F50" si="19">SUM(E51,E283)</f>
        <v>9750</v>
      </c>
      <c r="F50" s="432">
        <f t="shared" si="19"/>
        <v>524015</v>
      </c>
      <c r="G50" s="220">
        <f>SUM(G51,G283)</f>
        <v>0</v>
      </c>
      <c r="H50" s="177">
        <f t="shared" ref="H50:I50" si="20">SUM(H51,H283)</f>
        <v>0</v>
      </c>
      <c r="I50" s="432">
        <f t="shared" si="20"/>
        <v>0</v>
      </c>
      <c r="J50" s="252">
        <f>SUM(J51,J283)</f>
        <v>2944</v>
      </c>
      <c r="K50" s="431">
        <f t="shared" ref="K50:L50" si="21">SUM(K51,K283)</f>
        <v>0</v>
      </c>
      <c r="L50" s="432">
        <f t="shared" si="21"/>
        <v>2944</v>
      </c>
      <c r="M50" s="85">
        <f>SUM(M51,M283)</f>
        <v>0</v>
      </c>
      <c r="N50" s="86">
        <f t="shared" ref="N50:O50" si="22">SUM(N51,N283)</f>
        <v>0</v>
      </c>
      <c r="O50" s="87">
        <f t="shared" si="22"/>
        <v>0</v>
      </c>
      <c r="P50" s="336"/>
    </row>
    <row r="51" spans="1:16" s="21" customFormat="1" ht="36.75" thickTop="1" x14ac:dyDescent="0.25">
      <c r="A51" s="88"/>
      <c r="B51" s="89" t="s">
        <v>45</v>
      </c>
      <c r="C51" s="90">
        <f t="shared" si="4"/>
        <v>526959</v>
      </c>
      <c r="D51" s="221">
        <f>SUM(D52,D194)</f>
        <v>514265</v>
      </c>
      <c r="E51" s="433">
        <f t="shared" ref="E51:F51" si="23">SUM(E52,E194)</f>
        <v>9750</v>
      </c>
      <c r="F51" s="434">
        <f t="shared" si="23"/>
        <v>524015</v>
      </c>
      <c r="G51" s="221">
        <f>SUM(G52,G194)</f>
        <v>0</v>
      </c>
      <c r="H51" s="201">
        <f t="shared" ref="H51:I51" si="24">SUM(H52,H194)</f>
        <v>0</v>
      </c>
      <c r="I51" s="434">
        <f t="shared" si="24"/>
        <v>0</v>
      </c>
      <c r="J51" s="253">
        <f>SUM(J52,J194)</f>
        <v>2944</v>
      </c>
      <c r="K51" s="433">
        <f t="shared" ref="K51:L51" si="25">SUM(K52,K194)</f>
        <v>0</v>
      </c>
      <c r="L51" s="434">
        <f t="shared" si="25"/>
        <v>2944</v>
      </c>
      <c r="M51" s="90">
        <f>SUM(M52,M194)</f>
        <v>0</v>
      </c>
      <c r="N51" s="91">
        <f t="shared" ref="N51:O51" si="26">SUM(N52,N194)</f>
        <v>0</v>
      </c>
      <c r="O51" s="92">
        <f t="shared" si="26"/>
        <v>0</v>
      </c>
      <c r="P51" s="337"/>
    </row>
    <row r="52" spans="1:16" s="21" customFormat="1" ht="24" x14ac:dyDescent="0.25">
      <c r="A52" s="93"/>
      <c r="B52" s="16" t="s">
        <v>46</v>
      </c>
      <c r="C52" s="94">
        <f t="shared" si="4"/>
        <v>309609</v>
      </c>
      <c r="D52" s="222">
        <f>SUM(D53,D75,D173,D187)</f>
        <v>306665</v>
      </c>
      <c r="E52" s="435">
        <f t="shared" ref="E52:F52" si="27">SUM(E53,E75,E173,E187)</f>
        <v>0</v>
      </c>
      <c r="F52" s="436">
        <f t="shared" si="27"/>
        <v>306665</v>
      </c>
      <c r="G52" s="222">
        <f>SUM(G53,G75,G173,G187)</f>
        <v>0</v>
      </c>
      <c r="H52" s="202">
        <f t="shared" ref="H52:I52" si="28">SUM(H53,H75,H173,H187)</f>
        <v>0</v>
      </c>
      <c r="I52" s="436">
        <f t="shared" si="28"/>
        <v>0</v>
      </c>
      <c r="J52" s="254">
        <f>SUM(J53,J75,J173,J187)</f>
        <v>2944</v>
      </c>
      <c r="K52" s="435">
        <f t="shared" ref="K52:L52" si="29">SUM(K53,K75,K173,K187)</f>
        <v>0</v>
      </c>
      <c r="L52" s="436">
        <f t="shared" si="29"/>
        <v>2944</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99">
        <f t="shared" ref="E53:F53" si="31">SUM(E54,E67)</f>
        <v>0</v>
      </c>
      <c r="F53" s="278">
        <f t="shared" si="31"/>
        <v>0</v>
      </c>
      <c r="G53" s="223">
        <f>SUM(G54,G67)</f>
        <v>0</v>
      </c>
      <c r="H53" s="255">
        <f t="shared" ref="H53:I53" si="32">SUM(H54,H67)</f>
        <v>0</v>
      </c>
      <c r="I53" s="100">
        <f t="shared" si="32"/>
        <v>0</v>
      </c>
      <c r="J53" s="255">
        <f>SUM(J54,J67)</f>
        <v>0</v>
      </c>
      <c r="K53" s="99">
        <f t="shared" ref="K53:L53" si="33">SUM(K54,K67)</f>
        <v>0</v>
      </c>
      <c r="L53" s="134">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6">
        <f t="shared" ref="E54:F54" si="35">SUM(E55,E58,E66)</f>
        <v>0</v>
      </c>
      <c r="F54" s="279">
        <f t="shared" si="35"/>
        <v>0</v>
      </c>
      <c r="G54" s="224">
        <f>SUM(G55,G58,G66)</f>
        <v>0</v>
      </c>
      <c r="H54" s="102">
        <f t="shared" ref="H54:I54" si="36">SUM(H55,H58,H66)</f>
        <v>0</v>
      </c>
      <c r="I54" s="113">
        <f t="shared" si="36"/>
        <v>0</v>
      </c>
      <c r="J54" s="102">
        <f>SUM(J55,J58,J66)</f>
        <v>0</v>
      </c>
      <c r="K54" s="46">
        <f t="shared" ref="K54:L54" si="37">SUM(K55,K58,K66)</f>
        <v>0</v>
      </c>
      <c r="L54" s="122">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v>0</v>
      </c>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hidden="1" customHeight="1" x14ac:dyDescent="0.25">
      <c r="A57" s="38">
        <v>1119</v>
      </c>
      <c r="B57" s="53" t="s">
        <v>51</v>
      </c>
      <c r="C57" s="54">
        <f t="shared" si="4"/>
        <v>0</v>
      </c>
      <c r="D57" s="226">
        <v>0</v>
      </c>
      <c r="E57" s="56"/>
      <c r="F57" s="143">
        <f t="shared" si="43"/>
        <v>0</v>
      </c>
      <c r="G57" s="226"/>
      <c r="H57" s="257"/>
      <c r="I57" s="110">
        <f t="shared" si="44"/>
        <v>0</v>
      </c>
      <c r="J57" s="257"/>
      <c r="K57" s="56"/>
      <c r="L57" s="132">
        <f t="shared" si="45"/>
        <v>0</v>
      </c>
      <c r="M57" s="317"/>
      <c r="N57" s="56"/>
      <c r="O57" s="110">
        <f>M57+N57</f>
        <v>0</v>
      </c>
      <c r="P57" s="107"/>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v>0</v>
      </c>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v>0</v>
      </c>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v>0</v>
      </c>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v>0</v>
      </c>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v>0</v>
      </c>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v>0</v>
      </c>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v>0</v>
      </c>
      <c r="E65" s="56"/>
      <c r="F65" s="143">
        <f t="shared" si="50"/>
        <v>0</v>
      </c>
      <c r="G65" s="226"/>
      <c r="H65" s="257"/>
      <c r="I65" s="110">
        <f t="shared" si="51"/>
        <v>0</v>
      </c>
      <c r="J65" s="257"/>
      <c r="K65" s="56"/>
      <c r="L65" s="132">
        <f t="shared" si="52"/>
        <v>0</v>
      </c>
      <c r="M65" s="317"/>
      <c r="N65" s="56"/>
      <c r="O65" s="110">
        <f t="shared" si="53"/>
        <v>0</v>
      </c>
      <c r="P65" s="107"/>
    </row>
    <row r="66" spans="1:16" ht="36" hidden="1" x14ac:dyDescent="0.25">
      <c r="A66" s="103">
        <v>1150</v>
      </c>
      <c r="B66" s="74" t="s">
        <v>59</v>
      </c>
      <c r="C66" s="80">
        <f>F66+I66+L66+O66</f>
        <v>0</v>
      </c>
      <c r="D66" s="228">
        <v>0</v>
      </c>
      <c r="E66" s="111"/>
      <c r="F66" s="280">
        <f t="shared" si="50"/>
        <v>0</v>
      </c>
      <c r="G66" s="228"/>
      <c r="H66" s="258"/>
      <c r="I66" s="105">
        <f t="shared" si="51"/>
        <v>0</v>
      </c>
      <c r="J66" s="258"/>
      <c r="K66" s="111"/>
      <c r="L66" s="133">
        <f t="shared" si="52"/>
        <v>0</v>
      </c>
      <c r="M66" s="318"/>
      <c r="N66" s="111"/>
      <c r="O66" s="105">
        <f t="shared" si="53"/>
        <v>0</v>
      </c>
      <c r="P66" s="112"/>
    </row>
    <row r="67" spans="1:16" ht="24" hidden="1" x14ac:dyDescent="0.25">
      <c r="A67" s="41">
        <v>1200</v>
      </c>
      <c r="B67" s="101" t="s">
        <v>296</v>
      </c>
      <c r="C67" s="42">
        <f t="shared" si="4"/>
        <v>0</v>
      </c>
      <c r="D67" s="224">
        <f>SUM(D68:D69)</f>
        <v>0</v>
      </c>
      <c r="E67" s="46">
        <f t="shared" ref="E67:F67" si="54">SUM(E68:E69)</f>
        <v>0</v>
      </c>
      <c r="F67" s="279">
        <f t="shared" si="54"/>
        <v>0</v>
      </c>
      <c r="G67" s="224">
        <f>SUM(G68:G69)</f>
        <v>0</v>
      </c>
      <c r="H67" s="102">
        <f t="shared" ref="H67:I67" si="55">SUM(H68:H69)</f>
        <v>0</v>
      </c>
      <c r="I67" s="113">
        <f t="shared" si="55"/>
        <v>0</v>
      </c>
      <c r="J67" s="102">
        <f>SUM(J68:J69)</f>
        <v>0</v>
      </c>
      <c r="K67" s="46">
        <f t="shared" ref="K67:L67" si="56">SUM(K68:K69)</f>
        <v>0</v>
      </c>
      <c r="L67" s="122">
        <f t="shared" si="56"/>
        <v>0</v>
      </c>
      <c r="M67" s="42">
        <f>SUM(M68:M69)</f>
        <v>0</v>
      </c>
      <c r="N67" s="46">
        <f t="shared" ref="N67:O67" si="57">SUM(N68:N69)</f>
        <v>0</v>
      </c>
      <c r="O67" s="113">
        <f t="shared" si="57"/>
        <v>0</v>
      </c>
      <c r="P67" s="119"/>
    </row>
    <row r="68" spans="1:16" ht="24" hidden="1" x14ac:dyDescent="0.25">
      <c r="A68" s="1098">
        <v>1210</v>
      </c>
      <c r="B68" s="48" t="s">
        <v>60</v>
      </c>
      <c r="C68" s="49">
        <f t="shared" si="4"/>
        <v>0</v>
      </c>
      <c r="D68" s="225">
        <v>0</v>
      </c>
      <c r="E68" s="51"/>
      <c r="F68" s="281">
        <f>D68+E68</f>
        <v>0</v>
      </c>
      <c r="G68" s="225"/>
      <c r="H68" s="256"/>
      <c r="I68" s="116">
        <f>G68+H68</f>
        <v>0</v>
      </c>
      <c r="J68" s="256"/>
      <c r="K68" s="51"/>
      <c r="L68" s="136">
        <f>J68+K68</f>
        <v>0</v>
      </c>
      <c r="M68" s="316"/>
      <c r="N68" s="51"/>
      <c r="O68" s="116">
        <f>M68+N68</f>
        <v>0</v>
      </c>
      <c r="P68" s="106"/>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v>0</v>
      </c>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row>
    <row r="71" spans="1:16" hidden="1" x14ac:dyDescent="0.25">
      <c r="A71" s="38">
        <v>1223</v>
      </c>
      <c r="B71" s="53" t="s">
        <v>62</v>
      </c>
      <c r="C71" s="54">
        <f t="shared" si="4"/>
        <v>0</v>
      </c>
      <c r="D71" s="226">
        <v>0</v>
      </c>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v>0</v>
      </c>
      <c r="E72" s="56"/>
      <c r="F72" s="143">
        <f t="shared" si="62"/>
        <v>0</v>
      </c>
      <c r="G72" s="226"/>
      <c r="H72" s="257"/>
      <c r="I72" s="110">
        <f t="shared" si="63"/>
        <v>0</v>
      </c>
      <c r="J72" s="257"/>
      <c r="K72" s="56"/>
      <c r="L72" s="132">
        <f t="shared" si="64"/>
        <v>0</v>
      </c>
      <c r="M72" s="317"/>
      <c r="N72" s="56"/>
      <c r="O72" s="110">
        <f t="shared" si="65"/>
        <v>0</v>
      </c>
      <c r="P72" s="107"/>
    </row>
    <row r="73" spans="1:16" ht="36" hidden="1" x14ac:dyDescent="0.25">
      <c r="A73" s="38">
        <v>1227</v>
      </c>
      <c r="B73" s="53" t="s">
        <v>64</v>
      </c>
      <c r="C73" s="54">
        <f t="shared" si="4"/>
        <v>0</v>
      </c>
      <c r="D73" s="226">
        <v>0</v>
      </c>
      <c r="E73" s="56"/>
      <c r="F73" s="143">
        <f t="shared" si="62"/>
        <v>0</v>
      </c>
      <c r="G73" s="226"/>
      <c r="H73" s="257"/>
      <c r="I73" s="110">
        <f t="shared" si="63"/>
        <v>0</v>
      </c>
      <c r="J73" s="257"/>
      <c r="K73" s="56"/>
      <c r="L73" s="132">
        <f t="shared" si="64"/>
        <v>0</v>
      </c>
      <c r="M73" s="317"/>
      <c r="N73" s="56"/>
      <c r="O73" s="110">
        <f t="shared" si="65"/>
        <v>0</v>
      </c>
      <c r="P73" s="107"/>
    </row>
    <row r="74" spans="1:16" ht="48" hidden="1" x14ac:dyDescent="0.25">
      <c r="A74" s="38">
        <v>1228</v>
      </c>
      <c r="B74" s="53" t="s">
        <v>298</v>
      </c>
      <c r="C74" s="54">
        <f t="shared" si="4"/>
        <v>0</v>
      </c>
      <c r="D74" s="226">
        <v>0</v>
      </c>
      <c r="E74" s="56"/>
      <c r="F74" s="143">
        <f t="shared" si="62"/>
        <v>0</v>
      </c>
      <c r="G74" s="226"/>
      <c r="H74" s="257"/>
      <c r="I74" s="110">
        <f t="shared" si="63"/>
        <v>0</v>
      </c>
      <c r="J74" s="257"/>
      <c r="K74" s="56"/>
      <c r="L74" s="132">
        <f t="shared" si="64"/>
        <v>0</v>
      </c>
      <c r="M74" s="317"/>
      <c r="N74" s="56"/>
      <c r="O74" s="110">
        <f t="shared" si="65"/>
        <v>0</v>
      </c>
      <c r="P74" s="107"/>
    </row>
    <row r="75" spans="1:16" x14ac:dyDescent="0.25">
      <c r="A75" s="97">
        <v>2000</v>
      </c>
      <c r="B75" s="97" t="s">
        <v>65</v>
      </c>
      <c r="C75" s="98">
        <f t="shared" si="4"/>
        <v>309609</v>
      </c>
      <c r="D75" s="223">
        <f>SUM(D76,D83,D130,D164,D165,D172)</f>
        <v>306665</v>
      </c>
      <c r="E75" s="437">
        <f t="shared" ref="E75:F75" si="66">SUM(E76,E83,E130,E164,E165,E172)</f>
        <v>0</v>
      </c>
      <c r="F75" s="438">
        <f t="shared" si="66"/>
        <v>306665</v>
      </c>
      <c r="G75" s="223">
        <f>SUM(G76,G83,G130,G164,G165,G172)</f>
        <v>0</v>
      </c>
      <c r="H75" s="134">
        <f t="shared" ref="H75:I75" si="67">SUM(H76,H83,H130,H164,H165,H172)</f>
        <v>0</v>
      </c>
      <c r="I75" s="438">
        <f t="shared" si="67"/>
        <v>0</v>
      </c>
      <c r="J75" s="255">
        <f>SUM(J76,J83,J130,J164,J165,J172)</f>
        <v>2944</v>
      </c>
      <c r="K75" s="437">
        <f t="shared" ref="K75:L75" si="68">SUM(K76,K83,K130,K164,K165,K172)</f>
        <v>0</v>
      </c>
      <c r="L75" s="438">
        <f t="shared" si="68"/>
        <v>2944</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row>
    <row r="77" spans="1:16" ht="24" hidden="1" x14ac:dyDescent="0.25">
      <c r="A77" s="1098">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v>0</v>
      </c>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row>
    <row r="79" spans="1:16" ht="24" hidden="1" x14ac:dyDescent="0.25">
      <c r="A79" s="38">
        <v>2112</v>
      </c>
      <c r="B79" s="53" t="s">
        <v>69</v>
      </c>
      <c r="C79" s="54">
        <f t="shared" si="4"/>
        <v>0</v>
      </c>
      <c r="D79" s="226">
        <v>0</v>
      </c>
      <c r="E79" s="56"/>
      <c r="F79" s="143">
        <f t="shared" si="78"/>
        <v>0</v>
      </c>
      <c r="G79" s="226"/>
      <c r="H79" s="257"/>
      <c r="I79" s="110">
        <f t="shared" si="79"/>
        <v>0</v>
      </c>
      <c r="J79" s="257"/>
      <c r="K79" s="56"/>
      <c r="L79" s="132">
        <f t="shared" si="80"/>
        <v>0</v>
      </c>
      <c r="M79" s="317"/>
      <c r="N79" s="56"/>
      <c r="O79" s="110">
        <f t="shared" si="81"/>
        <v>0</v>
      </c>
      <c r="P79" s="107"/>
    </row>
    <row r="80" spans="1:16"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v>0</v>
      </c>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row>
    <row r="82" spans="1:16" ht="24" hidden="1" x14ac:dyDescent="0.25">
      <c r="A82" s="38">
        <v>2122</v>
      </c>
      <c r="B82" s="53" t="s">
        <v>69</v>
      </c>
      <c r="C82" s="54">
        <f t="shared" si="4"/>
        <v>0</v>
      </c>
      <c r="D82" s="226">
        <v>0</v>
      </c>
      <c r="E82" s="56"/>
      <c r="F82" s="143">
        <f t="shared" si="86"/>
        <v>0</v>
      </c>
      <c r="G82" s="226"/>
      <c r="H82" s="257"/>
      <c r="I82" s="110">
        <f t="shared" si="87"/>
        <v>0</v>
      </c>
      <c r="J82" s="257"/>
      <c r="K82" s="56"/>
      <c r="L82" s="132">
        <f t="shared" si="88"/>
        <v>0</v>
      </c>
      <c r="M82" s="317"/>
      <c r="N82" s="56"/>
      <c r="O82" s="110">
        <f t="shared" si="89"/>
        <v>0</v>
      </c>
      <c r="P82" s="107"/>
    </row>
    <row r="83" spans="1:16" x14ac:dyDescent="0.25">
      <c r="A83" s="41">
        <v>2200</v>
      </c>
      <c r="B83" s="101" t="s">
        <v>71</v>
      </c>
      <c r="C83" s="42">
        <f t="shared" si="4"/>
        <v>274859</v>
      </c>
      <c r="D83" s="224">
        <f>SUM(D84,D89,D95,D103,D112,D116,D122,D128)</f>
        <v>274859</v>
      </c>
      <c r="E83" s="439">
        <f t="shared" ref="E83:F83" si="90">SUM(E84,E89,E95,E103,E112,E116,E122,E128)</f>
        <v>0</v>
      </c>
      <c r="F83" s="406">
        <f t="shared" si="90"/>
        <v>274859</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row>
    <row r="84" spans="1:16" ht="24" x14ac:dyDescent="0.25">
      <c r="A84" s="103">
        <v>2210</v>
      </c>
      <c r="B84" s="74" t="s">
        <v>72</v>
      </c>
      <c r="C84" s="80">
        <f t="shared" si="4"/>
        <v>47000</v>
      </c>
      <c r="D84" s="128">
        <f>SUM(D85:D88)</f>
        <v>47000</v>
      </c>
      <c r="E84" s="440">
        <f t="shared" ref="E84:F84" si="94">SUM(E85:E88)</f>
        <v>0</v>
      </c>
      <c r="F84" s="441">
        <f t="shared" si="94"/>
        <v>47000</v>
      </c>
      <c r="G84" s="128">
        <f>SUM(G85:G88)</f>
        <v>0</v>
      </c>
      <c r="H84" s="133">
        <f t="shared" ref="H84:I84" si="95">SUM(H85:H88)</f>
        <v>0</v>
      </c>
      <c r="I84" s="441">
        <f t="shared" si="95"/>
        <v>0</v>
      </c>
      <c r="J84" s="203">
        <f>SUM(J85:J88)</f>
        <v>0</v>
      </c>
      <c r="K84" s="440">
        <f t="shared" ref="K84:L84" si="96">SUM(K85:K88)</f>
        <v>0</v>
      </c>
      <c r="L84" s="441">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v>0</v>
      </c>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x14ac:dyDescent="0.25">
      <c r="A86" s="38">
        <v>2212</v>
      </c>
      <c r="B86" s="53" t="s">
        <v>74</v>
      </c>
      <c r="C86" s="54">
        <f t="shared" si="98"/>
        <v>47000</v>
      </c>
      <c r="D86" s="226">
        <v>47000</v>
      </c>
      <c r="E86" s="444"/>
      <c r="F86" s="401">
        <f t="shared" si="99"/>
        <v>47000</v>
      </c>
      <c r="G86" s="226"/>
      <c r="H86" s="580"/>
      <c r="I86" s="401">
        <f t="shared" si="100"/>
        <v>0</v>
      </c>
      <c r="J86" s="257"/>
      <c r="K86" s="444"/>
      <c r="L86" s="401">
        <f t="shared" si="101"/>
        <v>0</v>
      </c>
      <c r="M86" s="317"/>
      <c r="N86" s="56"/>
      <c r="O86" s="110">
        <f t="shared" si="102"/>
        <v>0</v>
      </c>
      <c r="P86" s="107"/>
    </row>
    <row r="87" spans="1:16" ht="24" hidden="1" x14ac:dyDescent="0.25">
      <c r="A87" s="38">
        <v>2214</v>
      </c>
      <c r="B87" s="53" t="s">
        <v>75</v>
      </c>
      <c r="C87" s="54">
        <f t="shared" si="98"/>
        <v>0</v>
      </c>
      <c r="D87" s="226">
        <v>0</v>
      </c>
      <c r="E87" s="56"/>
      <c r="F87" s="143">
        <f t="shared" si="99"/>
        <v>0</v>
      </c>
      <c r="G87" s="226"/>
      <c r="H87" s="257"/>
      <c r="I87" s="110">
        <f t="shared" si="100"/>
        <v>0</v>
      </c>
      <c r="J87" s="257"/>
      <c r="K87" s="56"/>
      <c r="L87" s="132">
        <f t="shared" si="101"/>
        <v>0</v>
      </c>
      <c r="M87" s="317"/>
      <c r="N87" s="56"/>
      <c r="O87" s="110">
        <f t="shared" si="102"/>
        <v>0</v>
      </c>
      <c r="P87" s="107"/>
    </row>
    <row r="88" spans="1:16" hidden="1" x14ac:dyDescent="0.25">
      <c r="A88" s="38">
        <v>2219</v>
      </c>
      <c r="B88" s="53" t="s">
        <v>76</v>
      </c>
      <c r="C88" s="54">
        <f t="shared" si="98"/>
        <v>0</v>
      </c>
      <c r="D88" s="226">
        <v>0</v>
      </c>
      <c r="E88" s="56"/>
      <c r="F88" s="143">
        <f t="shared" si="99"/>
        <v>0</v>
      </c>
      <c r="G88" s="226"/>
      <c r="H88" s="257"/>
      <c r="I88" s="110">
        <f t="shared" si="100"/>
        <v>0</v>
      </c>
      <c r="J88" s="257"/>
      <c r="K88" s="56"/>
      <c r="L88" s="132">
        <f t="shared" si="101"/>
        <v>0</v>
      </c>
      <c r="M88" s="317"/>
      <c r="N88" s="56"/>
      <c r="O88" s="110">
        <f t="shared" si="102"/>
        <v>0</v>
      </c>
      <c r="P88" s="107"/>
    </row>
    <row r="89" spans="1:16" ht="24" x14ac:dyDescent="0.25">
      <c r="A89" s="108">
        <v>2220</v>
      </c>
      <c r="B89" s="53" t="s">
        <v>77</v>
      </c>
      <c r="C89" s="54">
        <f t="shared" si="98"/>
        <v>200</v>
      </c>
      <c r="D89" s="227">
        <f>SUM(D90:D94)</f>
        <v>200</v>
      </c>
      <c r="E89" s="445">
        <f t="shared" ref="E89:F89" si="103">SUM(E90:E94)</f>
        <v>0</v>
      </c>
      <c r="F89" s="401">
        <f t="shared" si="103"/>
        <v>200</v>
      </c>
      <c r="G89" s="227">
        <f>SUM(G90:G94)</f>
        <v>0</v>
      </c>
      <c r="H89" s="132">
        <f t="shared" ref="H89:I89" si="104">SUM(H90:H94)</f>
        <v>0</v>
      </c>
      <c r="I89" s="401">
        <f t="shared" si="104"/>
        <v>0</v>
      </c>
      <c r="J89" s="117">
        <f>SUM(J90:J94)</f>
        <v>0</v>
      </c>
      <c r="K89" s="445">
        <f t="shared" ref="K89:L89" si="105">SUM(K90:K94)</f>
        <v>0</v>
      </c>
      <c r="L89" s="401">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v>0</v>
      </c>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row>
    <row r="91" spans="1:16" hidden="1" x14ac:dyDescent="0.25">
      <c r="A91" s="38">
        <v>2222</v>
      </c>
      <c r="B91" s="53" t="s">
        <v>78</v>
      </c>
      <c r="C91" s="54">
        <f t="shared" si="98"/>
        <v>0</v>
      </c>
      <c r="D91" s="226">
        <v>0</v>
      </c>
      <c r="E91" s="56"/>
      <c r="F91" s="143">
        <f t="shared" si="107"/>
        <v>0</v>
      </c>
      <c r="G91" s="226"/>
      <c r="H91" s="257"/>
      <c r="I91" s="110">
        <f t="shared" si="108"/>
        <v>0</v>
      </c>
      <c r="J91" s="257"/>
      <c r="K91" s="56"/>
      <c r="L91" s="132">
        <f t="shared" si="109"/>
        <v>0</v>
      </c>
      <c r="M91" s="317"/>
      <c r="N91" s="56"/>
      <c r="O91" s="110">
        <f t="shared" si="110"/>
        <v>0</v>
      </c>
      <c r="P91" s="107"/>
    </row>
    <row r="92" spans="1:16" x14ac:dyDescent="0.25">
      <c r="A92" s="38">
        <v>2223</v>
      </c>
      <c r="B92" s="53" t="s">
        <v>79</v>
      </c>
      <c r="C92" s="54">
        <f t="shared" si="98"/>
        <v>200</v>
      </c>
      <c r="D92" s="226">
        <f>1000-800</f>
        <v>200</v>
      </c>
      <c r="E92" s="444"/>
      <c r="F92" s="401">
        <f t="shared" si="107"/>
        <v>200</v>
      </c>
      <c r="G92" s="226"/>
      <c r="H92" s="580"/>
      <c r="I92" s="401">
        <f t="shared" si="108"/>
        <v>0</v>
      </c>
      <c r="J92" s="257"/>
      <c r="K92" s="444"/>
      <c r="L92" s="401">
        <f t="shared" si="109"/>
        <v>0</v>
      </c>
      <c r="M92" s="317"/>
      <c r="N92" s="56"/>
      <c r="O92" s="110">
        <f t="shared" si="110"/>
        <v>0</v>
      </c>
      <c r="P92" s="107"/>
    </row>
    <row r="93" spans="1:16" ht="48" hidden="1" x14ac:dyDescent="0.25">
      <c r="A93" s="38">
        <v>2224</v>
      </c>
      <c r="B93" s="53" t="s">
        <v>299</v>
      </c>
      <c r="C93" s="54">
        <f t="shared" si="98"/>
        <v>0</v>
      </c>
      <c r="D93" s="226">
        <v>0</v>
      </c>
      <c r="E93" s="56"/>
      <c r="F93" s="143">
        <f t="shared" si="107"/>
        <v>0</v>
      </c>
      <c r="G93" s="226"/>
      <c r="H93" s="257"/>
      <c r="I93" s="110">
        <f t="shared" si="108"/>
        <v>0</v>
      </c>
      <c r="J93" s="257"/>
      <c r="K93" s="56"/>
      <c r="L93" s="132">
        <f t="shared" si="109"/>
        <v>0</v>
      </c>
      <c r="M93" s="317"/>
      <c r="N93" s="56"/>
      <c r="O93" s="110">
        <f t="shared" si="110"/>
        <v>0</v>
      </c>
      <c r="P93" s="107"/>
    </row>
    <row r="94" spans="1:16" ht="24" hidden="1" x14ac:dyDescent="0.25">
      <c r="A94" s="38">
        <v>2229</v>
      </c>
      <c r="B94" s="53" t="s">
        <v>80</v>
      </c>
      <c r="C94" s="54">
        <f t="shared" si="98"/>
        <v>0</v>
      </c>
      <c r="D94" s="226">
        <v>0</v>
      </c>
      <c r="E94" s="56"/>
      <c r="F94" s="143">
        <f t="shared" si="107"/>
        <v>0</v>
      </c>
      <c r="G94" s="226"/>
      <c r="H94" s="257"/>
      <c r="I94" s="110">
        <f t="shared" si="108"/>
        <v>0</v>
      </c>
      <c r="J94" s="257"/>
      <c r="K94" s="56"/>
      <c r="L94" s="132">
        <f t="shared" si="109"/>
        <v>0</v>
      </c>
      <c r="M94" s="317"/>
      <c r="N94" s="56"/>
      <c r="O94" s="110">
        <f t="shared" si="110"/>
        <v>0</v>
      </c>
      <c r="P94" s="107"/>
    </row>
    <row r="95" spans="1:16" ht="36" x14ac:dyDescent="0.25">
      <c r="A95" s="108">
        <v>2230</v>
      </c>
      <c r="B95" s="53" t="s">
        <v>81</v>
      </c>
      <c r="C95" s="54">
        <f t="shared" si="98"/>
        <v>4888</v>
      </c>
      <c r="D95" s="227">
        <f>SUM(D96:D102)</f>
        <v>4888</v>
      </c>
      <c r="E95" s="445">
        <f t="shared" ref="E95:F95" si="111">SUM(E96:E102)</f>
        <v>0</v>
      </c>
      <c r="F95" s="401">
        <f t="shared" si="111"/>
        <v>4888</v>
      </c>
      <c r="G95" s="227">
        <f>SUM(G96:G102)</f>
        <v>0</v>
      </c>
      <c r="H95" s="132">
        <f t="shared" ref="H95:I95" si="112">SUM(H96:H102)</f>
        <v>0</v>
      </c>
      <c r="I95" s="401">
        <f t="shared" si="112"/>
        <v>0</v>
      </c>
      <c r="J95" s="117">
        <f>SUM(J96:J102)</f>
        <v>0</v>
      </c>
      <c r="K95" s="445">
        <f t="shared" ref="K95:L95" si="113">SUM(K96:K102)</f>
        <v>0</v>
      </c>
      <c r="L95" s="401">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v>0</v>
      </c>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v>0</v>
      </c>
      <c r="E97" s="56"/>
      <c r="F97" s="143">
        <f t="shared" si="115"/>
        <v>0</v>
      </c>
      <c r="G97" s="226"/>
      <c r="H97" s="257"/>
      <c r="I97" s="110">
        <f t="shared" si="116"/>
        <v>0</v>
      </c>
      <c r="J97" s="257"/>
      <c r="K97" s="56"/>
      <c r="L97" s="132">
        <f t="shared" si="117"/>
        <v>0</v>
      </c>
      <c r="M97" s="317"/>
      <c r="N97" s="56"/>
      <c r="O97" s="110">
        <f t="shared" si="118"/>
        <v>0</v>
      </c>
      <c r="P97" s="107"/>
    </row>
    <row r="98" spans="1:16" ht="24" hidden="1" x14ac:dyDescent="0.25">
      <c r="A98" s="33">
        <v>2233</v>
      </c>
      <c r="B98" s="48" t="s">
        <v>84</v>
      </c>
      <c r="C98" s="49">
        <f t="shared" si="98"/>
        <v>0</v>
      </c>
      <c r="D98" s="225">
        <v>0</v>
      </c>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v>0</v>
      </c>
      <c r="E99" s="56"/>
      <c r="F99" s="143">
        <f t="shared" si="115"/>
        <v>0</v>
      </c>
      <c r="G99" s="226"/>
      <c r="H99" s="257"/>
      <c r="I99" s="110">
        <f t="shared" si="116"/>
        <v>0</v>
      </c>
      <c r="J99" s="257"/>
      <c r="K99" s="56"/>
      <c r="L99" s="132">
        <f t="shared" si="117"/>
        <v>0</v>
      </c>
      <c r="M99" s="317"/>
      <c r="N99" s="56"/>
      <c r="O99" s="110">
        <f t="shared" si="118"/>
        <v>0</v>
      </c>
      <c r="P99" s="107"/>
    </row>
    <row r="100" spans="1:16" ht="24" hidden="1" x14ac:dyDescent="0.25">
      <c r="A100" s="38">
        <v>2235</v>
      </c>
      <c r="B100" s="53" t="s">
        <v>86</v>
      </c>
      <c r="C100" s="54">
        <f t="shared" si="98"/>
        <v>0</v>
      </c>
      <c r="D100" s="226">
        <v>0</v>
      </c>
      <c r="E100" s="56"/>
      <c r="F100" s="143">
        <f t="shared" si="115"/>
        <v>0</v>
      </c>
      <c r="G100" s="226"/>
      <c r="H100" s="257"/>
      <c r="I100" s="110">
        <f t="shared" si="116"/>
        <v>0</v>
      </c>
      <c r="J100" s="257"/>
      <c r="K100" s="56"/>
      <c r="L100" s="132">
        <f t="shared" si="117"/>
        <v>0</v>
      </c>
      <c r="M100" s="317"/>
      <c r="N100" s="56"/>
      <c r="O100" s="110">
        <f t="shared" si="118"/>
        <v>0</v>
      </c>
      <c r="P100" s="107"/>
    </row>
    <row r="101" spans="1:16" hidden="1" x14ac:dyDescent="0.25">
      <c r="A101" s="38">
        <v>2236</v>
      </c>
      <c r="B101" s="53" t="s">
        <v>87</v>
      </c>
      <c r="C101" s="54">
        <f t="shared" si="98"/>
        <v>0</v>
      </c>
      <c r="D101" s="226">
        <v>0</v>
      </c>
      <c r="E101" s="56"/>
      <c r="F101" s="143">
        <f t="shared" si="115"/>
        <v>0</v>
      </c>
      <c r="G101" s="226"/>
      <c r="H101" s="257"/>
      <c r="I101" s="110">
        <f t="shared" si="116"/>
        <v>0</v>
      </c>
      <c r="J101" s="257"/>
      <c r="K101" s="56"/>
      <c r="L101" s="132">
        <f t="shared" si="117"/>
        <v>0</v>
      </c>
      <c r="M101" s="317"/>
      <c r="N101" s="56"/>
      <c r="O101" s="110">
        <f t="shared" si="118"/>
        <v>0</v>
      </c>
      <c r="P101" s="107"/>
    </row>
    <row r="102" spans="1:16" ht="15" customHeight="1" x14ac:dyDescent="0.25">
      <c r="A102" s="38">
        <v>2239</v>
      </c>
      <c r="B102" s="53" t="s">
        <v>88</v>
      </c>
      <c r="C102" s="54">
        <f t="shared" si="98"/>
        <v>4888</v>
      </c>
      <c r="D102" s="226">
        <v>4888</v>
      </c>
      <c r="E102" s="444"/>
      <c r="F102" s="401">
        <f t="shared" si="115"/>
        <v>4888</v>
      </c>
      <c r="G102" s="226"/>
      <c r="H102" s="580"/>
      <c r="I102" s="401">
        <f t="shared" si="116"/>
        <v>0</v>
      </c>
      <c r="J102" s="257"/>
      <c r="K102" s="444"/>
      <c r="L102" s="401">
        <f t="shared" si="117"/>
        <v>0</v>
      </c>
      <c r="M102" s="317"/>
      <c r="N102" s="56"/>
      <c r="O102" s="110">
        <f t="shared" si="118"/>
        <v>0</v>
      </c>
      <c r="P102" s="107"/>
    </row>
    <row r="103" spans="1:16" ht="25.5" customHeight="1" x14ac:dyDescent="0.25">
      <c r="A103" s="108">
        <v>2240</v>
      </c>
      <c r="B103" s="53" t="s">
        <v>89</v>
      </c>
      <c r="C103" s="54">
        <f t="shared" si="98"/>
        <v>1200</v>
      </c>
      <c r="D103" s="227">
        <f>SUM(D104:D111)</f>
        <v>1200</v>
      </c>
      <c r="E103" s="445">
        <f t="shared" ref="E103:F103" si="119">SUM(E104:E111)</f>
        <v>0</v>
      </c>
      <c r="F103" s="401">
        <f t="shared" si="119"/>
        <v>1200</v>
      </c>
      <c r="G103" s="227">
        <f>SUM(G104:G111)</f>
        <v>0</v>
      </c>
      <c r="H103" s="132">
        <f t="shared" ref="H103:I103" si="120">SUM(H104:H111)</f>
        <v>0</v>
      </c>
      <c r="I103" s="401">
        <f t="shared" si="120"/>
        <v>0</v>
      </c>
      <c r="J103" s="117">
        <f>SUM(J104:J111)</f>
        <v>0</v>
      </c>
      <c r="K103" s="445">
        <f t="shared" ref="K103:L103" si="121">SUM(K104:K111)</f>
        <v>0</v>
      </c>
      <c r="L103" s="401">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v>0</v>
      </c>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v>0</v>
      </c>
      <c r="E105" s="56"/>
      <c r="F105" s="143">
        <f t="shared" si="123"/>
        <v>0</v>
      </c>
      <c r="G105" s="226"/>
      <c r="H105" s="257"/>
      <c r="I105" s="110">
        <f t="shared" si="124"/>
        <v>0</v>
      </c>
      <c r="J105" s="257"/>
      <c r="K105" s="56"/>
      <c r="L105" s="132">
        <f t="shared" si="125"/>
        <v>0</v>
      </c>
      <c r="M105" s="317"/>
      <c r="N105" s="56"/>
      <c r="O105" s="110">
        <f t="shared" si="126"/>
        <v>0</v>
      </c>
      <c r="P105" s="107"/>
    </row>
    <row r="106" spans="1:16" ht="24" x14ac:dyDescent="0.25">
      <c r="A106" s="38">
        <v>2243</v>
      </c>
      <c r="B106" s="53" t="s">
        <v>92</v>
      </c>
      <c r="C106" s="54">
        <f t="shared" si="98"/>
        <v>1200</v>
      </c>
      <c r="D106" s="226">
        <v>1200</v>
      </c>
      <c r="E106" s="444"/>
      <c r="F106" s="401">
        <f t="shared" si="123"/>
        <v>1200</v>
      </c>
      <c r="G106" s="226"/>
      <c r="H106" s="580"/>
      <c r="I106" s="401">
        <f t="shared" si="124"/>
        <v>0</v>
      </c>
      <c r="J106" s="257"/>
      <c r="K106" s="444"/>
      <c r="L106" s="401">
        <f t="shared" si="125"/>
        <v>0</v>
      </c>
      <c r="M106" s="317"/>
      <c r="N106" s="56"/>
      <c r="O106" s="110">
        <f t="shared" si="126"/>
        <v>0</v>
      </c>
      <c r="P106" s="107"/>
    </row>
    <row r="107" spans="1:16" hidden="1" x14ac:dyDescent="0.25">
      <c r="A107" s="38">
        <v>2244</v>
      </c>
      <c r="B107" s="53" t="s">
        <v>93</v>
      </c>
      <c r="C107" s="54">
        <f t="shared" si="98"/>
        <v>0</v>
      </c>
      <c r="D107" s="226">
        <v>0</v>
      </c>
      <c r="E107" s="56"/>
      <c r="F107" s="143">
        <f t="shared" si="123"/>
        <v>0</v>
      </c>
      <c r="G107" s="226"/>
      <c r="H107" s="257"/>
      <c r="I107" s="110">
        <f t="shared" si="124"/>
        <v>0</v>
      </c>
      <c r="J107" s="257"/>
      <c r="K107" s="56"/>
      <c r="L107" s="132">
        <f t="shared" si="125"/>
        <v>0</v>
      </c>
      <c r="M107" s="317"/>
      <c r="N107" s="56"/>
      <c r="O107" s="110">
        <f t="shared" si="126"/>
        <v>0</v>
      </c>
      <c r="P107" s="107"/>
    </row>
    <row r="108" spans="1:16" ht="24" hidden="1" x14ac:dyDescent="0.25">
      <c r="A108" s="38">
        <v>2246</v>
      </c>
      <c r="B108" s="53" t="s">
        <v>94</v>
      </c>
      <c r="C108" s="54">
        <f t="shared" si="98"/>
        <v>0</v>
      </c>
      <c r="D108" s="226">
        <v>0</v>
      </c>
      <c r="E108" s="56"/>
      <c r="F108" s="143">
        <f t="shared" si="123"/>
        <v>0</v>
      </c>
      <c r="G108" s="226"/>
      <c r="H108" s="257"/>
      <c r="I108" s="110">
        <f t="shared" si="124"/>
        <v>0</v>
      </c>
      <c r="J108" s="257"/>
      <c r="K108" s="56"/>
      <c r="L108" s="132">
        <f t="shared" si="125"/>
        <v>0</v>
      </c>
      <c r="M108" s="317"/>
      <c r="N108" s="56"/>
      <c r="O108" s="110">
        <f t="shared" si="126"/>
        <v>0</v>
      </c>
      <c r="P108" s="107"/>
    </row>
    <row r="109" spans="1:16" hidden="1" x14ac:dyDescent="0.25">
      <c r="A109" s="38">
        <v>2247</v>
      </c>
      <c r="B109" s="53" t="s">
        <v>95</v>
      </c>
      <c r="C109" s="54">
        <f t="shared" si="98"/>
        <v>0</v>
      </c>
      <c r="D109" s="226">
        <v>0</v>
      </c>
      <c r="E109" s="56"/>
      <c r="F109" s="143">
        <f t="shared" si="123"/>
        <v>0</v>
      </c>
      <c r="G109" s="226"/>
      <c r="H109" s="257"/>
      <c r="I109" s="110">
        <f t="shared" si="124"/>
        <v>0</v>
      </c>
      <c r="J109" s="257"/>
      <c r="K109" s="56"/>
      <c r="L109" s="132">
        <f t="shared" si="125"/>
        <v>0</v>
      </c>
      <c r="M109" s="317"/>
      <c r="N109" s="56"/>
      <c r="O109" s="110">
        <f t="shared" si="126"/>
        <v>0</v>
      </c>
      <c r="P109" s="107"/>
    </row>
    <row r="110" spans="1:16" ht="24" hidden="1" x14ac:dyDescent="0.25">
      <c r="A110" s="38">
        <v>2248</v>
      </c>
      <c r="B110" s="53" t="s">
        <v>300</v>
      </c>
      <c r="C110" s="54">
        <f t="shared" si="98"/>
        <v>0</v>
      </c>
      <c r="D110" s="226">
        <v>0</v>
      </c>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5">
      <c r="A111" s="38">
        <v>2249</v>
      </c>
      <c r="B111" s="53" t="s">
        <v>96</v>
      </c>
      <c r="C111" s="54">
        <f t="shared" si="98"/>
        <v>0</v>
      </c>
      <c r="D111" s="226">
        <v>0</v>
      </c>
      <c r="E111" s="56"/>
      <c r="F111" s="143">
        <f t="shared" si="123"/>
        <v>0</v>
      </c>
      <c r="G111" s="226"/>
      <c r="H111" s="257"/>
      <c r="I111" s="110">
        <f t="shared" si="124"/>
        <v>0</v>
      </c>
      <c r="J111" s="257"/>
      <c r="K111" s="56"/>
      <c r="L111" s="132">
        <f t="shared" si="125"/>
        <v>0</v>
      </c>
      <c r="M111" s="317"/>
      <c r="N111" s="56"/>
      <c r="O111" s="110">
        <f t="shared" si="126"/>
        <v>0</v>
      </c>
      <c r="P111" s="107"/>
    </row>
    <row r="112" spans="1:16" x14ac:dyDescent="0.25">
      <c r="A112" s="108">
        <v>2250</v>
      </c>
      <c r="B112" s="53" t="s">
        <v>97</v>
      </c>
      <c r="C112" s="54">
        <f t="shared" si="98"/>
        <v>221571</v>
      </c>
      <c r="D112" s="227">
        <f>SUM(D113:D115)</f>
        <v>221571</v>
      </c>
      <c r="E112" s="445">
        <f t="shared" ref="E112:F112" si="127">SUM(E113:E115)</f>
        <v>0</v>
      </c>
      <c r="F112" s="401">
        <f t="shared" si="127"/>
        <v>221571</v>
      </c>
      <c r="G112" s="227">
        <f>SUM(G113:G115)</f>
        <v>0</v>
      </c>
      <c r="H112" s="132">
        <f t="shared" ref="H112:I112" si="128">SUM(H113:H115)</f>
        <v>0</v>
      </c>
      <c r="I112" s="401">
        <f t="shared" si="128"/>
        <v>0</v>
      </c>
      <c r="J112" s="117">
        <f>SUM(J113:J115)</f>
        <v>0</v>
      </c>
      <c r="K112" s="445">
        <f t="shared" ref="K112:L112" si="129">SUM(K113:K115)</f>
        <v>0</v>
      </c>
      <c r="L112" s="401">
        <f t="shared" si="129"/>
        <v>0</v>
      </c>
      <c r="M112" s="54">
        <f>SUM(M113:M115)</f>
        <v>0</v>
      </c>
      <c r="N112" s="109">
        <f t="shared" ref="N112:O112" si="130">SUM(N113:N115)</f>
        <v>0</v>
      </c>
      <c r="O112" s="110">
        <f t="shared" si="130"/>
        <v>0</v>
      </c>
      <c r="P112" s="107"/>
    </row>
    <row r="113" spans="1:16" x14ac:dyDescent="0.25">
      <c r="A113" s="38">
        <v>2251</v>
      </c>
      <c r="B113" s="53" t="s">
        <v>98</v>
      </c>
      <c r="C113" s="54">
        <f t="shared" si="98"/>
        <v>108646</v>
      </c>
      <c r="D113" s="226">
        <v>108646</v>
      </c>
      <c r="E113" s="444"/>
      <c r="F113" s="401">
        <f t="shared" ref="F113:F115" si="131">D113+E113</f>
        <v>108646</v>
      </c>
      <c r="G113" s="226"/>
      <c r="H113" s="580"/>
      <c r="I113" s="401">
        <f t="shared" ref="I113:I115" si="132">G113+H113</f>
        <v>0</v>
      </c>
      <c r="J113" s="257"/>
      <c r="K113" s="444"/>
      <c r="L113" s="401">
        <f t="shared" ref="L113:L115" si="133">J113+K113</f>
        <v>0</v>
      </c>
      <c r="M113" s="317"/>
      <c r="N113" s="56"/>
      <c r="O113" s="110">
        <f t="shared" ref="O113:O115" si="134">M113+N113</f>
        <v>0</v>
      </c>
      <c r="P113" s="107"/>
    </row>
    <row r="114" spans="1:16" ht="24" x14ac:dyDescent="0.25">
      <c r="A114" s="38">
        <v>2252</v>
      </c>
      <c r="B114" s="53" t="s">
        <v>99</v>
      </c>
      <c r="C114" s="54">
        <f t="shared" si="98"/>
        <v>100630</v>
      </c>
      <c r="D114" s="226">
        <v>100630</v>
      </c>
      <c r="E114" s="444"/>
      <c r="F114" s="401">
        <f t="shared" si="131"/>
        <v>100630</v>
      </c>
      <c r="G114" s="226"/>
      <c r="H114" s="580"/>
      <c r="I114" s="401">
        <f t="shared" si="132"/>
        <v>0</v>
      </c>
      <c r="J114" s="257"/>
      <c r="K114" s="444"/>
      <c r="L114" s="401">
        <f t="shared" si="133"/>
        <v>0</v>
      </c>
      <c r="M114" s="317"/>
      <c r="N114" s="56"/>
      <c r="O114" s="110">
        <f t="shared" si="134"/>
        <v>0</v>
      </c>
      <c r="P114" s="107"/>
    </row>
    <row r="115" spans="1:16" ht="24" x14ac:dyDescent="0.25">
      <c r="A115" s="38">
        <v>2259</v>
      </c>
      <c r="B115" s="53" t="s">
        <v>100</v>
      </c>
      <c r="C115" s="54">
        <f t="shared" si="98"/>
        <v>12295</v>
      </c>
      <c r="D115" s="226">
        <v>12295</v>
      </c>
      <c r="E115" s="444"/>
      <c r="F115" s="401">
        <f t="shared" si="131"/>
        <v>12295</v>
      </c>
      <c r="G115" s="226"/>
      <c r="H115" s="580"/>
      <c r="I115" s="401">
        <f t="shared" si="132"/>
        <v>0</v>
      </c>
      <c r="J115" s="257"/>
      <c r="K115" s="444"/>
      <c r="L115" s="401">
        <f t="shared" si="133"/>
        <v>0</v>
      </c>
      <c r="M115" s="317"/>
      <c r="N115" s="56"/>
      <c r="O115" s="110">
        <f t="shared" si="134"/>
        <v>0</v>
      </c>
      <c r="P115" s="107"/>
    </row>
    <row r="116" spans="1:16" hidden="1" x14ac:dyDescent="0.25">
      <c r="A116" s="108">
        <v>2260</v>
      </c>
      <c r="B116" s="53" t="s">
        <v>101</v>
      </c>
      <c r="C116" s="54">
        <f t="shared" si="98"/>
        <v>0</v>
      </c>
      <c r="D116" s="227">
        <f>SUM(D117:D121)</f>
        <v>0</v>
      </c>
      <c r="E116" s="109">
        <f t="shared" ref="E116:F116" si="135">SUM(E117:E121)</f>
        <v>0</v>
      </c>
      <c r="F116" s="143">
        <f t="shared" si="135"/>
        <v>0</v>
      </c>
      <c r="G116" s="227">
        <f>SUM(G117:G121)</f>
        <v>0</v>
      </c>
      <c r="H116" s="117">
        <f t="shared" ref="H116:I116" si="136">SUM(H117:H121)</f>
        <v>0</v>
      </c>
      <c r="I116" s="110">
        <f t="shared" si="136"/>
        <v>0</v>
      </c>
      <c r="J116" s="117">
        <f>SUM(J117:J121)</f>
        <v>0</v>
      </c>
      <c r="K116" s="109">
        <f t="shared" ref="K116:L116" si="137">SUM(K117:K121)</f>
        <v>0</v>
      </c>
      <c r="L116" s="132">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v>0</v>
      </c>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hidden="1" x14ac:dyDescent="0.25">
      <c r="A118" s="38">
        <v>2262</v>
      </c>
      <c r="B118" s="53" t="s">
        <v>103</v>
      </c>
      <c r="C118" s="54">
        <f t="shared" si="98"/>
        <v>0</v>
      </c>
      <c r="D118" s="226">
        <v>0</v>
      </c>
      <c r="E118" s="56"/>
      <c r="F118" s="143">
        <f t="shared" si="139"/>
        <v>0</v>
      </c>
      <c r="G118" s="226"/>
      <c r="H118" s="257"/>
      <c r="I118" s="110">
        <f t="shared" si="140"/>
        <v>0</v>
      </c>
      <c r="J118" s="257"/>
      <c r="K118" s="56"/>
      <c r="L118" s="132">
        <f t="shared" si="141"/>
        <v>0</v>
      </c>
      <c r="M118" s="317"/>
      <c r="N118" s="56"/>
      <c r="O118" s="110">
        <f t="shared" si="142"/>
        <v>0</v>
      </c>
      <c r="P118" s="107"/>
    </row>
    <row r="119" spans="1:16" hidden="1" x14ac:dyDescent="0.25">
      <c r="A119" s="38">
        <v>2263</v>
      </c>
      <c r="B119" s="53" t="s">
        <v>104</v>
      </c>
      <c r="C119" s="54">
        <f t="shared" si="98"/>
        <v>0</v>
      </c>
      <c r="D119" s="226">
        <v>0</v>
      </c>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v>0</v>
      </c>
      <c r="E120" s="56"/>
      <c r="F120" s="143">
        <f t="shared" si="139"/>
        <v>0</v>
      </c>
      <c r="G120" s="226"/>
      <c r="H120" s="257"/>
      <c r="I120" s="110">
        <f t="shared" si="140"/>
        <v>0</v>
      </c>
      <c r="J120" s="257"/>
      <c r="K120" s="56"/>
      <c r="L120" s="132">
        <f t="shared" si="141"/>
        <v>0</v>
      </c>
      <c r="M120" s="317"/>
      <c r="N120" s="56"/>
      <c r="O120" s="110">
        <f t="shared" si="142"/>
        <v>0</v>
      </c>
      <c r="P120" s="107"/>
    </row>
    <row r="121" spans="1:16" hidden="1" x14ac:dyDescent="0.25">
      <c r="A121" s="38">
        <v>2269</v>
      </c>
      <c r="B121" s="53" t="s">
        <v>106</v>
      </c>
      <c r="C121" s="54">
        <f t="shared" si="98"/>
        <v>0</v>
      </c>
      <c r="D121" s="226">
        <v>0</v>
      </c>
      <c r="E121" s="56"/>
      <c r="F121" s="143">
        <f t="shared" si="139"/>
        <v>0</v>
      </c>
      <c r="G121" s="226"/>
      <c r="H121" s="257"/>
      <c r="I121" s="110">
        <f t="shared" si="140"/>
        <v>0</v>
      </c>
      <c r="J121" s="257"/>
      <c r="K121" s="56"/>
      <c r="L121" s="132">
        <f t="shared" si="141"/>
        <v>0</v>
      </c>
      <c r="M121" s="317"/>
      <c r="N121" s="56"/>
      <c r="O121" s="110">
        <f t="shared" si="142"/>
        <v>0</v>
      </c>
      <c r="P121" s="107"/>
    </row>
    <row r="122" spans="1:16" hidden="1" x14ac:dyDescent="0.25">
      <c r="A122" s="108">
        <v>2270</v>
      </c>
      <c r="B122" s="53" t="s">
        <v>107</v>
      </c>
      <c r="C122" s="54">
        <f t="shared" si="98"/>
        <v>0</v>
      </c>
      <c r="D122" s="227">
        <f>SUM(D123:D127)</f>
        <v>0</v>
      </c>
      <c r="E122" s="109">
        <f t="shared" ref="E122:F122" si="143">SUM(E123:E127)</f>
        <v>0</v>
      </c>
      <c r="F122" s="143">
        <f t="shared" si="143"/>
        <v>0</v>
      </c>
      <c r="G122" s="227">
        <f>SUM(G123:G127)</f>
        <v>0</v>
      </c>
      <c r="H122" s="117">
        <f t="shared" ref="H122:I122" si="144">SUM(H123:H127)</f>
        <v>0</v>
      </c>
      <c r="I122" s="110">
        <f t="shared" si="144"/>
        <v>0</v>
      </c>
      <c r="J122" s="117">
        <f>SUM(J123:J127)</f>
        <v>0</v>
      </c>
      <c r="K122" s="109">
        <f t="shared" ref="K122:L122" si="145">SUM(K123:K127)</f>
        <v>0</v>
      </c>
      <c r="L122" s="132">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v>0</v>
      </c>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v>0</v>
      </c>
      <c r="E124" s="56"/>
      <c r="F124" s="143">
        <f t="shared" si="147"/>
        <v>0</v>
      </c>
      <c r="G124" s="226"/>
      <c r="H124" s="257"/>
      <c r="I124" s="110">
        <f t="shared" si="148"/>
        <v>0</v>
      </c>
      <c r="J124" s="257"/>
      <c r="K124" s="56"/>
      <c r="L124" s="132">
        <f t="shared" si="149"/>
        <v>0</v>
      </c>
      <c r="M124" s="317"/>
      <c r="N124" s="56"/>
      <c r="O124" s="110">
        <f t="shared" si="150"/>
        <v>0</v>
      </c>
      <c r="P124" s="107"/>
    </row>
    <row r="125" spans="1:16" ht="24" hidden="1" x14ac:dyDescent="0.25">
      <c r="A125" s="38">
        <v>2275</v>
      </c>
      <c r="B125" s="53" t="s">
        <v>109</v>
      </c>
      <c r="C125" s="54">
        <f t="shared" si="98"/>
        <v>0</v>
      </c>
      <c r="D125" s="226">
        <v>0</v>
      </c>
      <c r="E125" s="56"/>
      <c r="F125" s="143">
        <f t="shared" si="147"/>
        <v>0</v>
      </c>
      <c r="G125" s="226"/>
      <c r="H125" s="257"/>
      <c r="I125" s="110">
        <f t="shared" si="148"/>
        <v>0</v>
      </c>
      <c r="J125" s="257"/>
      <c r="K125" s="56"/>
      <c r="L125" s="132">
        <f t="shared" si="149"/>
        <v>0</v>
      </c>
      <c r="M125" s="317"/>
      <c r="N125" s="56"/>
      <c r="O125" s="110">
        <f t="shared" si="150"/>
        <v>0</v>
      </c>
      <c r="P125" s="107"/>
    </row>
    <row r="126" spans="1:16" ht="36" hidden="1" x14ac:dyDescent="0.25">
      <c r="A126" s="38">
        <v>2276</v>
      </c>
      <c r="B126" s="53" t="s">
        <v>110</v>
      </c>
      <c r="C126" s="54">
        <f t="shared" si="98"/>
        <v>0</v>
      </c>
      <c r="D126" s="226">
        <v>0</v>
      </c>
      <c r="E126" s="56"/>
      <c r="F126" s="143">
        <f t="shared" si="147"/>
        <v>0</v>
      </c>
      <c r="G126" s="226"/>
      <c r="H126" s="257"/>
      <c r="I126" s="110">
        <f t="shared" si="148"/>
        <v>0</v>
      </c>
      <c r="J126" s="257"/>
      <c r="K126" s="56"/>
      <c r="L126" s="132">
        <f t="shared" si="149"/>
        <v>0</v>
      </c>
      <c r="M126" s="317"/>
      <c r="N126" s="56"/>
      <c r="O126" s="110">
        <f t="shared" si="150"/>
        <v>0</v>
      </c>
      <c r="P126" s="107"/>
    </row>
    <row r="127" spans="1:16" ht="24" hidden="1" x14ac:dyDescent="0.25">
      <c r="A127" s="38">
        <v>2279</v>
      </c>
      <c r="B127" s="53" t="s">
        <v>111</v>
      </c>
      <c r="C127" s="54">
        <f t="shared" si="98"/>
        <v>0</v>
      </c>
      <c r="D127" s="226">
        <v>0</v>
      </c>
      <c r="E127" s="56"/>
      <c r="F127" s="143">
        <f t="shared" si="147"/>
        <v>0</v>
      </c>
      <c r="G127" s="226"/>
      <c r="H127" s="257"/>
      <c r="I127" s="110">
        <f t="shared" si="148"/>
        <v>0</v>
      </c>
      <c r="J127" s="257"/>
      <c r="K127" s="56"/>
      <c r="L127" s="132">
        <f t="shared" si="149"/>
        <v>0</v>
      </c>
      <c r="M127" s="317"/>
      <c r="N127" s="56"/>
      <c r="O127" s="110">
        <f t="shared" si="150"/>
        <v>0</v>
      </c>
      <c r="P127" s="107"/>
    </row>
    <row r="128" spans="1:16" ht="24" hidden="1" x14ac:dyDescent="0.25">
      <c r="A128" s="1098">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v>0</v>
      </c>
      <c r="E129" s="56"/>
      <c r="F129" s="143">
        <f>D129+E129</f>
        <v>0</v>
      </c>
      <c r="G129" s="226"/>
      <c r="H129" s="257"/>
      <c r="I129" s="110">
        <f>G129+H129</f>
        <v>0</v>
      </c>
      <c r="J129" s="257"/>
      <c r="K129" s="56"/>
      <c r="L129" s="132">
        <f>J129+K129</f>
        <v>0</v>
      </c>
      <c r="M129" s="317"/>
      <c r="N129" s="56"/>
      <c r="O129" s="110">
        <f>M129+N129</f>
        <v>0</v>
      </c>
      <c r="P129" s="107"/>
    </row>
    <row r="130" spans="1:16" ht="38.25" customHeight="1" x14ac:dyDescent="0.25">
      <c r="A130" s="41">
        <v>2300</v>
      </c>
      <c r="B130" s="101" t="s">
        <v>113</v>
      </c>
      <c r="C130" s="42">
        <f t="shared" si="98"/>
        <v>34750</v>
      </c>
      <c r="D130" s="224">
        <f>SUM(D131,D136,D140,D141,D144,D151,D159,D160,D163)</f>
        <v>31806</v>
      </c>
      <c r="E130" s="439">
        <f t="shared" ref="E130:F130" si="152">SUM(E131,E136,E140,E141,E144,E151,E159,E160,E163)</f>
        <v>0</v>
      </c>
      <c r="F130" s="406">
        <f t="shared" si="152"/>
        <v>31806</v>
      </c>
      <c r="G130" s="224">
        <f>SUM(G131,G136,G140,G141,G144,G151,G159,G160,G163)</f>
        <v>0</v>
      </c>
      <c r="H130" s="122">
        <f t="shared" ref="H130:I130" si="153">SUM(H131,H136,H140,H141,H144,H151,H159,H160,H163)</f>
        <v>0</v>
      </c>
      <c r="I130" s="406">
        <f t="shared" si="153"/>
        <v>0</v>
      </c>
      <c r="J130" s="102">
        <f>SUM(J131,J136,J140,J141,J144,J151,J159,J160,J163)</f>
        <v>2944</v>
      </c>
      <c r="K130" s="439">
        <f t="shared" ref="K130:L130" si="154">SUM(K131,K136,K140,K141,K144,K151,K159,K160,K163)</f>
        <v>0</v>
      </c>
      <c r="L130" s="406">
        <f t="shared" si="154"/>
        <v>2944</v>
      </c>
      <c r="M130" s="42">
        <f>SUM(M131,M136,M140,M141,M144,M151,M159,M160,M163)</f>
        <v>0</v>
      </c>
      <c r="N130" s="46">
        <f t="shared" ref="N130:O130" si="155">SUM(N131,N136,N140,N141,N144,N151,N159,N160,N163)</f>
        <v>0</v>
      </c>
      <c r="O130" s="113">
        <f t="shared" si="155"/>
        <v>0</v>
      </c>
      <c r="P130" s="119"/>
    </row>
    <row r="131" spans="1:16" ht="24" x14ac:dyDescent="0.25">
      <c r="A131" s="1098">
        <v>2310</v>
      </c>
      <c r="B131" s="48" t="s">
        <v>114</v>
      </c>
      <c r="C131" s="49">
        <f t="shared" si="98"/>
        <v>19470</v>
      </c>
      <c r="D131" s="229">
        <f>SUM(D132:D135)</f>
        <v>17010</v>
      </c>
      <c r="E131" s="447">
        <f t="shared" ref="E131:O131" si="156">SUM(E132:E135)</f>
        <v>0</v>
      </c>
      <c r="F131" s="443">
        <f t="shared" si="156"/>
        <v>17010</v>
      </c>
      <c r="G131" s="229">
        <f t="shared" si="156"/>
        <v>0</v>
      </c>
      <c r="H131" s="136">
        <f t="shared" si="156"/>
        <v>0</v>
      </c>
      <c r="I131" s="443">
        <f t="shared" si="156"/>
        <v>0</v>
      </c>
      <c r="J131" s="259">
        <f t="shared" si="156"/>
        <v>2460</v>
      </c>
      <c r="K131" s="447">
        <f t="shared" si="156"/>
        <v>0</v>
      </c>
      <c r="L131" s="443">
        <f t="shared" si="156"/>
        <v>2460</v>
      </c>
      <c r="M131" s="49">
        <f t="shared" si="156"/>
        <v>0</v>
      </c>
      <c r="N131" s="115">
        <f t="shared" si="156"/>
        <v>0</v>
      </c>
      <c r="O131" s="116">
        <f t="shared" si="156"/>
        <v>0</v>
      </c>
      <c r="P131" s="106"/>
    </row>
    <row r="132" spans="1:16" x14ac:dyDescent="0.25">
      <c r="A132" s="38">
        <v>2311</v>
      </c>
      <c r="B132" s="53" t="s">
        <v>115</v>
      </c>
      <c r="C132" s="54">
        <f t="shared" si="98"/>
        <v>19470</v>
      </c>
      <c r="D132" s="226">
        <f>13970+3040</f>
        <v>17010</v>
      </c>
      <c r="E132" s="444"/>
      <c r="F132" s="401">
        <f t="shared" ref="F132:F135" si="157">D132+E132</f>
        <v>17010</v>
      </c>
      <c r="G132" s="226"/>
      <c r="H132" s="580"/>
      <c r="I132" s="401">
        <f t="shared" ref="I132:I135" si="158">G132+H132</f>
        <v>0</v>
      </c>
      <c r="J132" s="257">
        <v>2460</v>
      </c>
      <c r="K132" s="444"/>
      <c r="L132" s="401">
        <f t="shared" ref="L132:L135" si="159">J132+K132</f>
        <v>2460</v>
      </c>
      <c r="M132" s="317"/>
      <c r="N132" s="56"/>
      <c r="O132" s="110">
        <f t="shared" ref="O132:O135" si="160">M132+N132</f>
        <v>0</v>
      </c>
      <c r="P132" s="107"/>
    </row>
    <row r="133" spans="1:16" hidden="1" x14ac:dyDescent="0.25">
      <c r="A133" s="38">
        <v>2312</v>
      </c>
      <c r="B133" s="53" t="s">
        <v>116</v>
      </c>
      <c r="C133" s="54">
        <f t="shared" si="98"/>
        <v>0</v>
      </c>
      <c r="D133" s="226">
        <v>0</v>
      </c>
      <c r="E133" s="56"/>
      <c r="F133" s="143">
        <f t="shared" si="157"/>
        <v>0</v>
      </c>
      <c r="G133" s="226"/>
      <c r="H133" s="257"/>
      <c r="I133" s="110">
        <f t="shared" si="158"/>
        <v>0</v>
      </c>
      <c r="J133" s="257"/>
      <c r="K133" s="56"/>
      <c r="L133" s="132">
        <f t="shared" si="159"/>
        <v>0</v>
      </c>
      <c r="M133" s="317"/>
      <c r="N133" s="56"/>
      <c r="O133" s="110">
        <f t="shared" si="160"/>
        <v>0</v>
      </c>
      <c r="P133" s="107"/>
    </row>
    <row r="134" spans="1:16" hidden="1" x14ac:dyDescent="0.25">
      <c r="A134" s="38">
        <v>2313</v>
      </c>
      <c r="B134" s="53" t="s">
        <v>117</v>
      </c>
      <c r="C134" s="54">
        <f t="shared" si="98"/>
        <v>0</v>
      </c>
      <c r="D134" s="226">
        <v>0</v>
      </c>
      <c r="E134" s="56"/>
      <c r="F134" s="143">
        <f t="shared" si="157"/>
        <v>0</v>
      </c>
      <c r="G134" s="226"/>
      <c r="H134" s="257"/>
      <c r="I134" s="110">
        <f t="shared" si="158"/>
        <v>0</v>
      </c>
      <c r="J134" s="257"/>
      <c r="K134" s="56"/>
      <c r="L134" s="132">
        <f t="shared" si="159"/>
        <v>0</v>
      </c>
      <c r="M134" s="317"/>
      <c r="N134" s="56"/>
      <c r="O134" s="110">
        <f t="shared" si="160"/>
        <v>0</v>
      </c>
      <c r="P134" s="107"/>
    </row>
    <row r="135" spans="1:16" ht="36" hidden="1" customHeight="1" x14ac:dyDescent="0.25">
      <c r="A135" s="38">
        <v>2314</v>
      </c>
      <c r="B135" s="53" t="s">
        <v>291</v>
      </c>
      <c r="C135" s="54">
        <f t="shared" si="98"/>
        <v>0</v>
      </c>
      <c r="D135" s="226">
        <v>0</v>
      </c>
      <c r="E135" s="56"/>
      <c r="F135" s="143">
        <f t="shared" si="157"/>
        <v>0</v>
      </c>
      <c r="G135" s="226"/>
      <c r="H135" s="257"/>
      <c r="I135" s="110">
        <f t="shared" si="158"/>
        <v>0</v>
      </c>
      <c r="J135" s="257"/>
      <c r="K135" s="56"/>
      <c r="L135" s="132">
        <f t="shared" si="159"/>
        <v>0</v>
      </c>
      <c r="M135" s="317"/>
      <c r="N135" s="56"/>
      <c r="O135" s="110">
        <f t="shared" si="160"/>
        <v>0</v>
      </c>
      <c r="P135" s="107"/>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v>0</v>
      </c>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row>
    <row r="138" spans="1:16" hidden="1" x14ac:dyDescent="0.25">
      <c r="A138" s="38">
        <v>2322</v>
      </c>
      <c r="B138" s="53" t="s">
        <v>120</v>
      </c>
      <c r="C138" s="54">
        <f t="shared" si="98"/>
        <v>0</v>
      </c>
      <c r="D138" s="226">
        <v>0</v>
      </c>
      <c r="E138" s="56"/>
      <c r="F138" s="143">
        <f t="shared" si="165"/>
        <v>0</v>
      </c>
      <c r="G138" s="226"/>
      <c r="H138" s="257"/>
      <c r="I138" s="110">
        <f t="shared" si="166"/>
        <v>0</v>
      </c>
      <c r="J138" s="257"/>
      <c r="K138" s="56"/>
      <c r="L138" s="132">
        <f t="shared" si="167"/>
        <v>0</v>
      </c>
      <c r="M138" s="317"/>
      <c r="N138" s="56"/>
      <c r="O138" s="110">
        <f t="shared" si="168"/>
        <v>0</v>
      </c>
      <c r="P138" s="107"/>
    </row>
    <row r="139" spans="1:16" ht="10.5" hidden="1" customHeight="1" x14ac:dyDescent="0.25">
      <c r="A139" s="38">
        <v>2329</v>
      </c>
      <c r="B139" s="53" t="s">
        <v>121</v>
      </c>
      <c r="C139" s="54">
        <f t="shared" si="98"/>
        <v>0</v>
      </c>
      <c r="D139" s="226">
        <v>0</v>
      </c>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v>0</v>
      </c>
      <c r="E140" s="56"/>
      <c r="F140" s="143">
        <f t="shared" si="165"/>
        <v>0</v>
      </c>
      <c r="G140" s="226"/>
      <c r="H140" s="257"/>
      <c r="I140" s="110">
        <f t="shared" si="166"/>
        <v>0</v>
      </c>
      <c r="J140" s="257"/>
      <c r="K140" s="56"/>
      <c r="L140" s="132">
        <f t="shared" si="167"/>
        <v>0</v>
      </c>
      <c r="M140" s="317"/>
      <c r="N140" s="56"/>
      <c r="O140" s="110">
        <f t="shared" si="168"/>
        <v>0</v>
      </c>
      <c r="P140" s="107"/>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v>0</v>
      </c>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v>0</v>
      </c>
      <c r="E143" s="56"/>
      <c r="F143" s="143">
        <f t="shared" si="173"/>
        <v>0</v>
      </c>
      <c r="G143" s="226"/>
      <c r="H143" s="257"/>
      <c r="I143" s="110">
        <f t="shared" si="174"/>
        <v>0</v>
      </c>
      <c r="J143" s="257"/>
      <c r="K143" s="56"/>
      <c r="L143" s="132">
        <f t="shared" si="175"/>
        <v>0</v>
      </c>
      <c r="M143" s="317"/>
      <c r="N143" s="56"/>
      <c r="O143" s="110">
        <f t="shared" si="176"/>
        <v>0</v>
      </c>
      <c r="P143" s="107"/>
    </row>
    <row r="144" spans="1:16" ht="24" x14ac:dyDescent="0.25">
      <c r="A144" s="103">
        <v>2350</v>
      </c>
      <c r="B144" s="74" t="s">
        <v>125</v>
      </c>
      <c r="C144" s="80">
        <f t="shared" si="98"/>
        <v>15280</v>
      </c>
      <c r="D144" s="128">
        <f>SUM(D145:D150)</f>
        <v>14796</v>
      </c>
      <c r="E144" s="440">
        <f t="shared" ref="E144:F144" si="177">SUM(E145:E150)</f>
        <v>0</v>
      </c>
      <c r="F144" s="441">
        <f t="shared" si="177"/>
        <v>14796</v>
      </c>
      <c r="G144" s="128">
        <f>SUM(G145:G150)</f>
        <v>0</v>
      </c>
      <c r="H144" s="133">
        <f t="shared" ref="H144:I144" si="178">SUM(H145:H150)</f>
        <v>0</v>
      </c>
      <c r="I144" s="441">
        <f t="shared" si="178"/>
        <v>0</v>
      </c>
      <c r="J144" s="203">
        <f>SUM(J145:J150)</f>
        <v>484</v>
      </c>
      <c r="K144" s="440">
        <f t="shared" ref="K144:L144" si="179">SUM(K145:K150)</f>
        <v>0</v>
      </c>
      <c r="L144" s="441">
        <f t="shared" si="179"/>
        <v>484</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v>0</v>
      </c>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row>
    <row r="146" spans="1:16" hidden="1" x14ac:dyDescent="0.25">
      <c r="A146" s="38">
        <v>2352</v>
      </c>
      <c r="B146" s="53" t="s">
        <v>127</v>
      </c>
      <c r="C146" s="54">
        <f t="shared" si="98"/>
        <v>0</v>
      </c>
      <c r="D146" s="226">
        <v>0</v>
      </c>
      <c r="E146" s="56"/>
      <c r="F146" s="143">
        <f t="shared" si="181"/>
        <v>0</v>
      </c>
      <c r="G146" s="226"/>
      <c r="H146" s="257"/>
      <c r="I146" s="110">
        <f t="shared" si="182"/>
        <v>0</v>
      </c>
      <c r="J146" s="257"/>
      <c r="K146" s="56"/>
      <c r="L146" s="132">
        <f t="shared" si="183"/>
        <v>0</v>
      </c>
      <c r="M146" s="317"/>
      <c r="N146" s="56"/>
      <c r="O146" s="110">
        <f t="shared" si="184"/>
        <v>0</v>
      </c>
      <c r="P146" s="107"/>
    </row>
    <row r="147" spans="1:16" ht="24" hidden="1" x14ac:dyDescent="0.25">
      <c r="A147" s="38">
        <v>2353</v>
      </c>
      <c r="B147" s="53" t="s">
        <v>128</v>
      </c>
      <c r="C147" s="54">
        <f t="shared" si="98"/>
        <v>0</v>
      </c>
      <c r="D147" s="226">
        <v>0</v>
      </c>
      <c r="E147" s="56"/>
      <c r="F147" s="143">
        <f t="shared" si="181"/>
        <v>0</v>
      </c>
      <c r="G147" s="226"/>
      <c r="H147" s="257"/>
      <c r="I147" s="110">
        <f t="shared" si="182"/>
        <v>0</v>
      </c>
      <c r="J147" s="257"/>
      <c r="K147" s="56"/>
      <c r="L147" s="132">
        <f t="shared" si="183"/>
        <v>0</v>
      </c>
      <c r="M147" s="317"/>
      <c r="N147" s="56"/>
      <c r="O147" s="110">
        <f t="shared" si="184"/>
        <v>0</v>
      </c>
      <c r="P147" s="107"/>
    </row>
    <row r="148" spans="1:16" ht="24" hidden="1" x14ac:dyDescent="0.25">
      <c r="A148" s="38">
        <v>2354</v>
      </c>
      <c r="B148" s="53" t="s">
        <v>129</v>
      </c>
      <c r="C148" s="54">
        <f t="shared" si="98"/>
        <v>0</v>
      </c>
      <c r="D148" s="226">
        <v>0</v>
      </c>
      <c r="E148" s="56"/>
      <c r="F148" s="143">
        <f t="shared" si="181"/>
        <v>0</v>
      </c>
      <c r="G148" s="226"/>
      <c r="H148" s="257"/>
      <c r="I148" s="110">
        <f t="shared" si="182"/>
        <v>0</v>
      </c>
      <c r="J148" s="257"/>
      <c r="K148" s="56"/>
      <c r="L148" s="132">
        <f t="shared" si="183"/>
        <v>0</v>
      </c>
      <c r="M148" s="317"/>
      <c r="N148" s="56"/>
      <c r="O148" s="110">
        <f t="shared" si="184"/>
        <v>0</v>
      </c>
      <c r="P148" s="107"/>
    </row>
    <row r="149" spans="1:16" ht="24" x14ac:dyDescent="0.25">
      <c r="A149" s="38">
        <v>2355</v>
      </c>
      <c r="B149" s="53" t="s">
        <v>130</v>
      </c>
      <c r="C149" s="54">
        <f t="shared" ref="C149:C212" si="185">F149+I149+L149+O149</f>
        <v>15280</v>
      </c>
      <c r="D149" s="226">
        <f>13768+1028</f>
        <v>14796</v>
      </c>
      <c r="E149" s="444"/>
      <c r="F149" s="401">
        <f t="shared" si="181"/>
        <v>14796</v>
      </c>
      <c r="G149" s="226"/>
      <c r="H149" s="580"/>
      <c r="I149" s="401">
        <f t="shared" si="182"/>
        <v>0</v>
      </c>
      <c r="J149" s="257">
        <v>484</v>
      </c>
      <c r="K149" s="444"/>
      <c r="L149" s="401">
        <f t="shared" si="183"/>
        <v>484</v>
      </c>
      <c r="M149" s="317"/>
      <c r="N149" s="56"/>
      <c r="O149" s="110">
        <f t="shared" si="184"/>
        <v>0</v>
      </c>
      <c r="P149" s="107"/>
    </row>
    <row r="150" spans="1:16" ht="24" hidden="1" x14ac:dyDescent="0.25">
      <c r="A150" s="38">
        <v>2359</v>
      </c>
      <c r="B150" s="53" t="s">
        <v>131</v>
      </c>
      <c r="C150" s="54">
        <f t="shared" si="185"/>
        <v>0</v>
      </c>
      <c r="D150" s="226">
        <v>0</v>
      </c>
      <c r="E150" s="56"/>
      <c r="F150" s="143">
        <f t="shared" si="181"/>
        <v>0</v>
      </c>
      <c r="G150" s="226"/>
      <c r="H150" s="257"/>
      <c r="I150" s="110">
        <f t="shared" si="182"/>
        <v>0</v>
      </c>
      <c r="J150" s="257"/>
      <c r="K150" s="56"/>
      <c r="L150" s="132">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v>0</v>
      </c>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v>0</v>
      </c>
      <c r="E153" s="56"/>
      <c r="F153" s="143">
        <f t="shared" si="190"/>
        <v>0</v>
      </c>
      <c r="G153" s="226"/>
      <c r="H153" s="257"/>
      <c r="I153" s="110">
        <f t="shared" si="191"/>
        <v>0</v>
      </c>
      <c r="J153" s="257"/>
      <c r="K153" s="56"/>
      <c r="L153" s="132">
        <f t="shared" si="192"/>
        <v>0</v>
      </c>
      <c r="M153" s="317"/>
      <c r="N153" s="56"/>
      <c r="O153" s="110">
        <f t="shared" si="193"/>
        <v>0</v>
      </c>
      <c r="P153" s="107"/>
    </row>
    <row r="154" spans="1:16" hidden="1" x14ac:dyDescent="0.25">
      <c r="A154" s="37">
        <v>2363</v>
      </c>
      <c r="B154" s="53" t="s">
        <v>135</v>
      </c>
      <c r="C154" s="54">
        <f t="shared" si="185"/>
        <v>0</v>
      </c>
      <c r="D154" s="226">
        <v>0</v>
      </c>
      <c r="E154" s="56"/>
      <c r="F154" s="143">
        <f t="shared" si="190"/>
        <v>0</v>
      </c>
      <c r="G154" s="226"/>
      <c r="H154" s="257"/>
      <c r="I154" s="110">
        <f t="shared" si="191"/>
        <v>0</v>
      </c>
      <c r="J154" s="257"/>
      <c r="K154" s="56"/>
      <c r="L154" s="132">
        <f t="shared" si="192"/>
        <v>0</v>
      </c>
      <c r="M154" s="317"/>
      <c r="N154" s="56"/>
      <c r="O154" s="110">
        <f t="shared" si="193"/>
        <v>0</v>
      </c>
      <c r="P154" s="107"/>
    </row>
    <row r="155" spans="1:16" hidden="1" x14ac:dyDescent="0.25">
      <c r="A155" s="37">
        <v>2364</v>
      </c>
      <c r="B155" s="53" t="s">
        <v>136</v>
      </c>
      <c r="C155" s="54">
        <f t="shared" si="185"/>
        <v>0</v>
      </c>
      <c r="D155" s="226">
        <v>0</v>
      </c>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v>0</v>
      </c>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v>0</v>
      </c>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v>0</v>
      </c>
      <c r="E158" s="56"/>
      <c r="F158" s="143">
        <f t="shared" si="190"/>
        <v>0</v>
      </c>
      <c r="G158" s="226"/>
      <c r="H158" s="257"/>
      <c r="I158" s="110">
        <f t="shared" si="191"/>
        <v>0</v>
      </c>
      <c r="J158" s="257"/>
      <c r="K158" s="56"/>
      <c r="L158" s="132">
        <f t="shared" si="192"/>
        <v>0</v>
      </c>
      <c r="M158" s="317"/>
      <c r="N158" s="56"/>
      <c r="O158" s="110">
        <f t="shared" si="193"/>
        <v>0</v>
      </c>
      <c r="P158" s="107"/>
    </row>
    <row r="159" spans="1:16" hidden="1" x14ac:dyDescent="0.25">
      <c r="A159" s="103">
        <v>2370</v>
      </c>
      <c r="B159" s="74" t="s">
        <v>140</v>
      </c>
      <c r="C159" s="80">
        <f t="shared" si="185"/>
        <v>0</v>
      </c>
      <c r="D159" s="228">
        <v>0</v>
      </c>
      <c r="E159" s="111"/>
      <c r="F159" s="280">
        <f t="shared" si="190"/>
        <v>0</v>
      </c>
      <c r="G159" s="228"/>
      <c r="H159" s="258"/>
      <c r="I159" s="105">
        <f t="shared" si="191"/>
        <v>0</v>
      </c>
      <c r="J159" s="258"/>
      <c r="K159" s="111"/>
      <c r="L159" s="133">
        <f t="shared" si="192"/>
        <v>0</v>
      </c>
      <c r="M159" s="318"/>
      <c r="N159" s="111"/>
      <c r="O159" s="105">
        <f t="shared" si="193"/>
        <v>0</v>
      </c>
      <c r="P159" s="11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v>0</v>
      </c>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v>0</v>
      </c>
      <c r="E162" s="56"/>
      <c r="F162" s="143">
        <f t="shared" si="198"/>
        <v>0</v>
      </c>
      <c r="G162" s="226"/>
      <c r="H162" s="257"/>
      <c r="I162" s="110">
        <f t="shared" si="199"/>
        <v>0</v>
      </c>
      <c r="J162" s="257"/>
      <c r="K162" s="56"/>
      <c r="L162" s="132">
        <f t="shared" si="200"/>
        <v>0</v>
      </c>
      <c r="M162" s="317"/>
      <c r="N162" s="56"/>
      <c r="O162" s="110">
        <f t="shared" si="201"/>
        <v>0</v>
      </c>
      <c r="P162" s="107"/>
    </row>
    <row r="163" spans="1:16" hidden="1" x14ac:dyDescent="0.25">
      <c r="A163" s="103">
        <v>2390</v>
      </c>
      <c r="B163" s="74" t="s">
        <v>144</v>
      </c>
      <c r="C163" s="80">
        <f t="shared" si="185"/>
        <v>0</v>
      </c>
      <c r="D163" s="228">
        <v>0</v>
      </c>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v>0</v>
      </c>
      <c r="E164" s="118"/>
      <c r="F164" s="279">
        <f t="shared" si="198"/>
        <v>0</v>
      </c>
      <c r="G164" s="230"/>
      <c r="H164" s="260"/>
      <c r="I164" s="113">
        <f t="shared" si="199"/>
        <v>0</v>
      </c>
      <c r="J164" s="260"/>
      <c r="K164" s="118"/>
      <c r="L164" s="122">
        <f t="shared" si="200"/>
        <v>0</v>
      </c>
      <c r="M164" s="319"/>
      <c r="N164" s="118"/>
      <c r="O164" s="113">
        <f t="shared" si="201"/>
        <v>0</v>
      </c>
      <c r="P164" s="119"/>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row>
    <row r="166" spans="1:16" ht="16.5" hidden="1" customHeight="1" x14ac:dyDescent="0.25">
      <c r="A166" s="1098">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v>0</v>
      </c>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v>0</v>
      </c>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v>0</v>
      </c>
      <c r="E169" s="56"/>
      <c r="F169" s="143">
        <f t="shared" si="204"/>
        <v>0</v>
      </c>
      <c r="G169" s="226"/>
      <c r="H169" s="257"/>
      <c r="I169" s="110">
        <f t="shared" si="205"/>
        <v>0</v>
      </c>
      <c r="J169" s="257"/>
      <c r="K169" s="56"/>
      <c r="L169" s="132">
        <f t="shared" si="206"/>
        <v>0</v>
      </c>
      <c r="M169" s="317"/>
      <c r="N169" s="56"/>
      <c r="O169" s="110">
        <f t="shared" si="207"/>
        <v>0</v>
      </c>
      <c r="P169" s="107"/>
    </row>
    <row r="170" spans="1:16" ht="24" hidden="1" x14ac:dyDescent="0.25">
      <c r="A170" s="38">
        <v>2519</v>
      </c>
      <c r="B170" s="53" t="s">
        <v>151</v>
      </c>
      <c r="C170" s="54">
        <f t="shared" si="185"/>
        <v>0</v>
      </c>
      <c r="D170" s="226">
        <v>0</v>
      </c>
      <c r="E170" s="56"/>
      <c r="F170" s="143">
        <f t="shared" si="204"/>
        <v>0</v>
      </c>
      <c r="G170" s="226"/>
      <c r="H170" s="257"/>
      <c r="I170" s="110">
        <f t="shared" si="205"/>
        <v>0</v>
      </c>
      <c r="J170" s="257"/>
      <c r="K170" s="56"/>
      <c r="L170" s="132">
        <f t="shared" si="206"/>
        <v>0</v>
      </c>
      <c r="M170" s="317"/>
      <c r="N170" s="56"/>
      <c r="O170" s="110">
        <f t="shared" si="207"/>
        <v>0</v>
      </c>
      <c r="P170" s="107"/>
    </row>
    <row r="171" spans="1:16" ht="24" hidden="1" x14ac:dyDescent="0.25">
      <c r="A171" s="108">
        <v>2520</v>
      </c>
      <c r="B171" s="53" t="s">
        <v>152</v>
      </c>
      <c r="C171" s="54">
        <f t="shared" si="185"/>
        <v>0</v>
      </c>
      <c r="D171" s="226">
        <v>0</v>
      </c>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v>0</v>
      </c>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1098">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v>0</v>
      </c>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v>0</v>
      </c>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v>0</v>
      </c>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1098">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60" hidden="1" x14ac:dyDescent="0.25">
      <c r="A180" s="38">
        <v>3291</v>
      </c>
      <c r="B180" s="53" t="s">
        <v>160</v>
      </c>
      <c r="C180" s="54">
        <f t="shared" si="185"/>
        <v>0</v>
      </c>
      <c r="D180" s="226">
        <v>0</v>
      </c>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v>0</v>
      </c>
      <c r="E181" s="56"/>
      <c r="F181" s="143">
        <f t="shared" si="222"/>
        <v>0</v>
      </c>
      <c r="G181" s="226"/>
      <c r="H181" s="257"/>
      <c r="I181" s="110">
        <f t="shared" si="223"/>
        <v>0</v>
      </c>
      <c r="J181" s="257"/>
      <c r="K181" s="56"/>
      <c r="L181" s="132">
        <f t="shared" si="224"/>
        <v>0</v>
      </c>
      <c r="M181" s="317"/>
      <c r="N181" s="56"/>
      <c r="O181" s="110">
        <f t="shared" si="225"/>
        <v>0</v>
      </c>
      <c r="P181" s="107"/>
    </row>
    <row r="182" spans="1:16" ht="60" hidden="1" x14ac:dyDescent="0.25">
      <c r="A182" s="38">
        <v>3293</v>
      </c>
      <c r="B182" s="53" t="s">
        <v>162</v>
      </c>
      <c r="C182" s="54">
        <f t="shared" si="185"/>
        <v>0</v>
      </c>
      <c r="D182" s="226">
        <v>0</v>
      </c>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v>0</v>
      </c>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v>0</v>
      </c>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v>0</v>
      </c>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1098">
        <v>4240</v>
      </c>
      <c r="B189" s="48" t="s">
        <v>169</v>
      </c>
      <c r="C189" s="49">
        <f t="shared" si="185"/>
        <v>0</v>
      </c>
      <c r="D189" s="225">
        <v>0</v>
      </c>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v>0</v>
      </c>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1098">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v>0</v>
      </c>
      <c r="E193" s="56"/>
      <c r="F193" s="143">
        <f>D193+E193</f>
        <v>0</v>
      </c>
      <c r="G193" s="226"/>
      <c r="H193" s="257"/>
      <c r="I193" s="110">
        <f>G193+H193</f>
        <v>0</v>
      </c>
      <c r="J193" s="257"/>
      <c r="K193" s="56"/>
      <c r="L193" s="132">
        <f>J193+K193</f>
        <v>0</v>
      </c>
      <c r="M193" s="317"/>
      <c r="N193" s="56"/>
      <c r="O193" s="110">
        <f>M193+N193</f>
        <v>0</v>
      </c>
      <c r="P193" s="107"/>
    </row>
    <row r="194" spans="1:16" s="21" customFormat="1" ht="24" x14ac:dyDescent="0.25">
      <c r="A194" s="131"/>
      <c r="B194" s="17" t="s">
        <v>174</v>
      </c>
      <c r="C194" s="94">
        <f t="shared" si="185"/>
        <v>217350</v>
      </c>
      <c r="D194" s="222">
        <f>SUM(D195,D230,D269)</f>
        <v>207600</v>
      </c>
      <c r="E194" s="435">
        <f t="shared" ref="E194:F194" si="251">SUM(E195,E230,E269)</f>
        <v>9750</v>
      </c>
      <c r="F194" s="436">
        <f t="shared" si="251"/>
        <v>217350</v>
      </c>
      <c r="G194" s="222">
        <f>SUM(G195,G230,G269)</f>
        <v>0</v>
      </c>
      <c r="H194" s="202">
        <f t="shared" ref="H194:I194" si="252">SUM(H195,H230,H269)</f>
        <v>0</v>
      </c>
      <c r="I194" s="436">
        <f t="shared" si="252"/>
        <v>0</v>
      </c>
      <c r="J194" s="254">
        <f>SUM(J195,J230,J269)</f>
        <v>0</v>
      </c>
      <c r="K194" s="435">
        <f t="shared" ref="K194:L194" si="253">SUM(K195,K230,K269)</f>
        <v>0</v>
      </c>
      <c r="L194" s="43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217350</v>
      </c>
      <c r="D195" s="223">
        <f>D196+D204</f>
        <v>207600</v>
      </c>
      <c r="E195" s="437">
        <f t="shared" ref="E195:F195" si="255">E196+E204</f>
        <v>9750</v>
      </c>
      <c r="F195" s="438">
        <f t="shared" si="255"/>
        <v>217350</v>
      </c>
      <c r="G195" s="223">
        <f>G196+G204</f>
        <v>0</v>
      </c>
      <c r="H195" s="134">
        <f t="shared" ref="H195:I195" si="256">H196+H204</f>
        <v>0</v>
      </c>
      <c r="I195" s="438">
        <f t="shared" si="256"/>
        <v>0</v>
      </c>
      <c r="J195" s="255">
        <f>J196+J204</f>
        <v>0</v>
      </c>
      <c r="K195" s="437">
        <f t="shared" ref="K195:L195" si="257">K196+K204</f>
        <v>0</v>
      </c>
      <c r="L195" s="438">
        <f t="shared" si="257"/>
        <v>0</v>
      </c>
      <c r="M195" s="98">
        <f>M196+M204</f>
        <v>0</v>
      </c>
      <c r="N195" s="99">
        <f t="shared" ref="N195:O195" si="258">N196+N204</f>
        <v>0</v>
      </c>
      <c r="O195" s="100">
        <f t="shared" si="258"/>
        <v>0</v>
      </c>
      <c r="P195" s="339"/>
    </row>
    <row r="196" spans="1:16" x14ac:dyDescent="0.25">
      <c r="A196" s="41">
        <v>5100</v>
      </c>
      <c r="B196" s="101" t="s">
        <v>176</v>
      </c>
      <c r="C196" s="42">
        <f t="shared" si="185"/>
        <v>127100</v>
      </c>
      <c r="D196" s="224">
        <f>D197+D198+D201+D202+D203</f>
        <v>127100</v>
      </c>
      <c r="E196" s="439">
        <f t="shared" ref="E196:F196" si="259">E197+E198+E201+E202+E203</f>
        <v>0</v>
      </c>
      <c r="F196" s="406">
        <f t="shared" si="259"/>
        <v>127100</v>
      </c>
      <c r="G196" s="224">
        <f>G197+G198+G201+G202+G203</f>
        <v>0</v>
      </c>
      <c r="H196" s="122">
        <f t="shared" ref="H196:I196" si="260">H197+H198+H201+H202+H203</f>
        <v>0</v>
      </c>
      <c r="I196" s="406">
        <f t="shared" si="260"/>
        <v>0</v>
      </c>
      <c r="J196" s="102">
        <f>J197+J198+J201+J202+J203</f>
        <v>0</v>
      </c>
      <c r="K196" s="439">
        <f t="shared" ref="K196:L196" si="261">K197+K198+K201+K202+K203</f>
        <v>0</v>
      </c>
      <c r="L196" s="406">
        <f t="shared" si="261"/>
        <v>0</v>
      </c>
      <c r="M196" s="42">
        <f>M197+M198+M201+M202+M203</f>
        <v>0</v>
      </c>
      <c r="N196" s="46">
        <f t="shared" ref="N196:O196" si="262">N197+N198+N201+N202+N203</f>
        <v>0</v>
      </c>
      <c r="O196" s="113">
        <f t="shared" si="262"/>
        <v>0</v>
      </c>
      <c r="P196" s="119"/>
    </row>
    <row r="197" spans="1:16" hidden="1" x14ac:dyDescent="0.25">
      <c r="A197" s="1098">
        <v>5110</v>
      </c>
      <c r="B197" s="48" t="s">
        <v>177</v>
      </c>
      <c r="C197" s="49">
        <f t="shared" si="185"/>
        <v>0</v>
      </c>
      <c r="D197" s="225">
        <v>0</v>
      </c>
      <c r="E197" s="51"/>
      <c r="F197" s="281">
        <f>D197+E197</f>
        <v>0</v>
      </c>
      <c r="G197" s="225"/>
      <c r="H197" s="256"/>
      <c r="I197" s="116">
        <f>G197+H197</f>
        <v>0</v>
      </c>
      <c r="J197" s="256"/>
      <c r="K197" s="51"/>
      <c r="L197" s="136">
        <f>J197+K197</f>
        <v>0</v>
      </c>
      <c r="M197" s="316"/>
      <c r="N197" s="51"/>
      <c r="O197" s="116">
        <f>M197+N197</f>
        <v>0</v>
      </c>
      <c r="P197" s="106"/>
    </row>
    <row r="198" spans="1:16" ht="24" x14ac:dyDescent="0.25">
      <c r="A198" s="108">
        <v>5120</v>
      </c>
      <c r="B198" s="53" t="s">
        <v>178</v>
      </c>
      <c r="C198" s="54">
        <f t="shared" si="185"/>
        <v>127100</v>
      </c>
      <c r="D198" s="227">
        <f>D199+D200</f>
        <v>127100</v>
      </c>
      <c r="E198" s="445">
        <f t="shared" ref="E198:F198" si="263">E199+E200</f>
        <v>0</v>
      </c>
      <c r="F198" s="401">
        <f t="shared" si="263"/>
        <v>127100</v>
      </c>
      <c r="G198" s="227">
        <f>G199+G200</f>
        <v>0</v>
      </c>
      <c r="H198" s="132">
        <f t="shared" ref="H198:I198" si="264">H199+H200</f>
        <v>0</v>
      </c>
      <c r="I198" s="401">
        <f t="shared" si="264"/>
        <v>0</v>
      </c>
      <c r="J198" s="117">
        <f>J199+J200</f>
        <v>0</v>
      </c>
      <c r="K198" s="445">
        <f t="shared" ref="K198:L198" si="265">K199+K200</f>
        <v>0</v>
      </c>
      <c r="L198" s="401">
        <f t="shared" si="265"/>
        <v>0</v>
      </c>
      <c r="M198" s="54">
        <f>M199+M200</f>
        <v>0</v>
      </c>
      <c r="N198" s="109">
        <f t="shared" ref="N198:O198" si="266">N199+N200</f>
        <v>0</v>
      </c>
      <c r="O198" s="110">
        <f t="shared" si="266"/>
        <v>0</v>
      </c>
      <c r="P198" s="107"/>
    </row>
    <row r="199" spans="1:16" x14ac:dyDescent="0.25">
      <c r="A199" s="38">
        <v>5121</v>
      </c>
      <c r="B199" s="53" t="s">
        <v>179</v>
      </c>
      <c r="C199" s="54">
        <f t="shared" si="185"/>
        <v>127100</v>
      </c>
      <c r="D199" s="226">
        <v>127100</v>
      </c>
      <c r="E199" s="444"/>
      <c r="F199" s="401">
        <f t="shared" ref="F199:F203" si="267">D199+E199</f>
        <v>127100</v>
      </c>
      <c r="G199" s="226"/>
      <c r="H199" s="580"/>
      <c r="I199" s="401">
        <f t="shared" ref="I199:I203" si="268">G199+H199</f>
        <v>0</v>
      </c>
      <c r="J199" s="257"/>
      <c r="K199" s="444"/>
      <c r="L199" s="401">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v>0</v>
      </c>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v>0</v>
      </c>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v>0</v>
      </c>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v>0</v>
      </c>
      <c r="E203" s="56"/>
      <c r="F203" s="143">
        <f t="shared" si="267"/>
        <v>0</v>
      </c>
      <c r="G203" s="226"/>
      <c r="H203" s="257"/>
      <c r="I203" s="110">
        <f t="shared" si="268"/>
        <v>0</v>
      </c>
      <c r="J203" s="257"/>
      <c r="K203" s="56"/>
      <c r="L203" s="132">
        <f t="shared" si="269"/>
        <v>0</v>
      </c>
      <c r="M203" s="317"/>
      <c r="N203" s="56"/>
      <c r="O203" s="110">
        <f t="shared" si="270"/>
        <v>0</v>
      </c>
      <c r="P203" s="107"/>
    </row>
    <row r="204" spans="1:16" x14ac:dyDescent="0.25">
      <c r="A204" s="41">
        <v>5200</v>
      </c>
      <c r="B204" s="101" t="s">
        <v>184</v>
      </c>
      <c r="C204" s="42">
        <f t="shared" si="185"/>
        <v>90250</v>
      </c>
      <c r="D204" s="224">
        <f>D205+D215+D216+D225+D226+D227+D229</f>
        <v>80500</v>
      </c>
      <c r="E204" s="439">
        <f t="shared" ref="E204:F204" si="271">E205+E215+E216+E225+E226+E227+E229</f>
        <v>9750</v>
      </c>
      <c r="F204" s="406">
        <f t="shared" si="271"/>
        <v>90250</v>
      </c>
      <c r="G204" s="224">
        <f>G205+G215+G216+G225+G226+G227+G229</f>
        <v>0</v>
      </c>
      <c r="H204" s="122">
        <f t="shared" ref="H204:I204" si="272">H205+H215+H216+H225+H226+H227+H229</f>
        <v>0</v>
      </c>
      <c r="I204" s="406">
        <f t="shared" si="272"/>
        <v>0</v>
      </c>
      <c r="J204" s="102">
        <f>J205+J215+J216+J225+J226+J227+J229</f>
        <v>0</v>
      </c>
      <c r="K204" s="439">
        <f t="shared" ref="K204:L204" si="273">K205+K215+K216+K225+K226+K227+K229</f>
        <v>0</v>
      </c>
      <c r="L204" s="406">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v>0</v>
      </c>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v>0</v>
      </c>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v>0</v>
      </c>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v>0</v>
      </c>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v>0</v>
      </c>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v>0</v>
      </c>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v>0</v>
      </c>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v>0</v>
      </c>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v>0</v>
      </c>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v>0</v>
      </c>
      <c r="E215" s="56"/>
      <c r="F215" s="143">
        <f t="shared" si="279"/>
        <v>0</v>
      </c>
      <c r="G215" s="226"/>
      <c r="H215" s="257"/>
      <c r="I215" s="110">
        <f t="shared" si="280"/>
        <v>0</v>
      </c>
      <c r="J215" s="257"/>
      <c r="K215" s="56"/>
      <c r="L215" s="132">
        <f t="shared" si="281"/>
        <v>0</v>
      </c>
      <c r="M215" s="317"/>
      <c r="N215" s="56"/>
      <c r="O215" s="110">
        <f t="shared" si="282"/>
        <v>0</v>
      </c>
      <c r="P215" s="107"/>
    </row>
    <row r="216" spans="1:16" x14ac:dyDescent="0.25">
      <c r="A216" s="108">
        <v>5230</v>
      </c>
      <c r="B216" s="53" t="s">
        <v>196</v>
      </c>
      <c r="C216" s="54">
        <f t="shared" si="283"/>
        <v>12100</v>
      </c>
      <c r="D216" s="227">
        <f>SUM(D217:D224)</f>
        <v>12100</v>
      </c>
      <c r="E216" s="445">
        <f t="shared" ref="E216:F216" si="284">SUM(E217:E224)</f>
        <v>0</v>
      </c>
      <c r="F216" s="401">
        <f t="shared" si="284"/>
        <v>12100</v>
      </c>
      <c r="G216" s="227">
        <f>SUM(G217:G224)</f>
        <v>0</v>
      </c>
      <c r="H216" s="132">
        <f t="shared" ref="H216:I216" si="285">SUM(H217:H224)</f>
        <v>0</v>
      </c>
      <c r="I216" s="401">
        <f t="shared" si="285"/>
        <v>0</v>
      </c>
      <c r="J216" s="117">
        <f>SUM(J217:J224)</f>
        <v>0</v>
      </c>
      <c r="K216" s="445">
        <f t="shared" ref="K216:L216" si="286">SUM(K217:K224)</f>
        <v>0</v>
      </c>
      <c r="L216" s="401">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v>0</v>
      </c>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hidden="1" x14ac:dyDescent="0.25">
      <c r="A218" s="38">
        <v>5232</v>
      </c>
      <c r="B218" s="53" t="s">
        <v>198</v>
      </c>
      <c r="C218" s="54">
        <f t="shared" si="283"/>
        <v>0</v>
      </c>
      <c r="D218" s="226">
        <v>0</v>
      </c>
      <c r="E218" s="56"/>
      <c r="F218" s="143">
        <f t="shared" si="288"/>
        <v>0</v>
      </c>
      <c r="G218" s="226"/>
      <c r="H218" s="257"/>
      <c r="I218" s="110">
        <f t="shared" si="289"/>
        <v>0</v>
      </c>
      <c r="J218" s="257"/>
      <c r="K218" s="56"/>
      <c r="L218" s="132">
        <f t="shared" si="290"/>
        <v>0</v>
      </c>
      <c r="M218" s="317"/>
      <c r="N218" s="56"/>
      <c r="O218" s="110">
        <f t="shared" si="291"/>
        <v>0</v>
      </c>
      <c r="P218" s="107"/>
    </row>
    <row r="219" spans="1:16" hidden="1" x14ac:dyDescent="0.25">
      <c r="A219" s="38">
        <v>5233</v>
      </c>
      <c r="B219" s="53" t="s">
        <v>199</v>
      </c>
      <c r="C219" s="54">
        <f t="shared" si="283"/>
        <v>0</v>
      </c>
      <c r="D219" s="226">
        <v>0</v>
      </c>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v>0</v>
      </c>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v>0</v>
      </c>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v>0</v>
      </c>
      <c r="E222" s="56"/>
      <c r="F222" s="143">
        <f t="shared" si="288"/>
        <v>0</v>
      </c>
      <c r="G222" s="226"/>
      <c r="H222" s="257"/>
      <c r="I222" s="110">
        <f t="shared" si="289"/>
        <v>0</v>
      </c>
      <c r="J222" s="257"/>
      <c r="K222" s="56"/>
      <c r="L222" s="132">
        <f t="shared" si="290"/>
        <v>0</v>
      </c>
      <c r="M222" s="317"/>
      <c r="N222" s="56"/>
      <c r="O222" s="110">
        <f t="shared" si="291"/>
        <v>0</v>
      </c>
      <c r="P222" s="107"/>
    </row>
    <row r="223" spans="1:16" ht="24" hidden="1" x14ac:dyDescent="0.25">
      <c r="A223" s="38">
        <v>5238</v>
      </c>
      <c r="B223" s="53" t="s">
        <v>203</v>
      </c>
      <c r="C223" s="54">
        <f t="shared" si="283"/>
        <v>0</v>
      </c>
      <c r="D223" s="226">
        <v>0</v>
      </c>
      <c r="E223" s="56"/>
      <c r="F223" s="143">
        <f t="shared" si="288"/>
        <v>0</v>
      </c>
      <c r="G223" s="226"/>
      <c r="H223" s="257"/>
      <c r="I223" s="110">
        <f t="shared" si="289"/>
        <v>0</v>
      </c>
      <c r="J223" s="257"/>
      <c r="K223" s="56"/>
      <c r="L223" s="132">
        <f t="shared" si="290"/>
        <v>0</v>
      </c>
      <c r="M223" s="317"/>
      <c r="N223" s="56"/>
      <c r="O223" s="110">
        <f t="shared" si="291"/>
        <v>0</v>
      </c>
      <c r="P223" s="107"/>
    </row>
    <row r="224" spans="1:16" ht="24" x14ac:dyDescent="0.25">
      <c r="A224" s="38">
        <v>5239</v>
      </c>
      <c r="B224" s="53" t="s">
        <v>204</v>
      </c>
      <c r="C224" s="54">
        <f t="shared" si="283"/>
        <v>12100</v>
      </c>
      <c r="D224" s="226">
        <f>70900-58800</f>
        <v>12100</v>
      </c>
      <c r="E224" s="444"/>
      <c r="F224" s="401">
        <f t="shared" si="288"/>
        <v>12100</v>
      </c>
      <c r="G224" s="226"/>
      <c r="H224" s="580"/>
      <c r="I224" s="401">
        <f t="shared" si="289"/>
        <v>0</v>
      </c>
      <c r="J224" s="257"/>
      <c r="K224" s="444"/>
      <c r="L224" s="401">
        <f t="shared" si="290"/>
        <v>0</v>
      </c>
      <c r="M224" s="317"/>
      <c r="N224" s="56"/>
      <c r="O224" s="110">
        <f t="shared" si="291"/>
        <v>0</v>
      </c>
      <c r="P224" s="107"/>
    </row>
    <row r="225" spans="1:16" ht="24" x14ac:dyDescent="0.25">
      <c r="A225" s="108">
        <v>5240</v>
      </c>
      <c r="B225" s="53" t="s">
        <v>205</v>
      </c>
      <c r="C225" s="54">
        <f t="shared" si="283"/>
        <v>78150</v>
      </c>
      <c r="D225" s="226">
        <f>10000+58400</f>
        <v>68400</v>
      </c>
      <c r="E225" s="444">
        <v>9750</v>
      </c>
      <c r="F225" s="401">
        <f t="shared" si="288"/>
        <v>78150</v>
      </c>
      <c r="G225" s="226"/>
      <c r="H225" s="580"/>
      <c r="I225" s="401">
        <f t="shared" si="289"/>
        <v>0</v>
      </c>
      <c r="J225" s="257"/>
      <c r="K225" s="444"/>
      <c r="L225" s="401">
        <f t="shared" si="290"/>
        <v>0</v>
      </c>
      <c r="M225" s="317"/>
      <c r="N225" s="56"/>
      <c r="O225" s="110">
        <f t="shared" si="291"/>
        <v>0</v>
      </c>
      <c r="P225" s="107"/>
    </row>
    <row r="226" spans="1:16" hidden="1" x14ac:dyDescent="0.25">
      <c r="A226" s="108">
        <v>5250</v>
      </c>
      <c r="B226" s="53" t="s">
        <v>206</v>
      </c>
      <c r="C226" s="54">
        <f t="shared" si="283"/>
        <v>0</v>
      </c>
      <c r="D226" s="226">
        <v>0</v>
      </c>
      <c r="E226" s="56"/>
      <c r="F226" s="143">
        <f t="shared" si="288"/>
        <v>0</v>
      </c>
      <c r="G226" s="226"/>
      <c r="H226" s="257"/>
      <c r="I226" s="110">
        <f t="shared" si="289"/>
        <v>0</v>
      </c>
      <c r="J226" s="257"/>
      <c r="K226" s="56"/>
      <c r="L226" s="132">
        <f t="shared" si="290"/>
        <v>0</v>
      </c>
      <c r="M226" s="317"/>
      <c r="N226" s="56"/>
      <c r="O226" s="110">
        <f t="shared" si="291"/>
        <v>0</v>
      </c>
      <c r="P226" s="107"/>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v>0</v>
      </c>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v>0</v>
      </c>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1098">
        <v>6220</v>
      </c>
      <c r="B232" s="48" t="s">
        <v>212</v>
      </c>
      <c r="C232" s="49">
        <f t="shared" si="283"/>
        <v>0</v>
      </c>
      <c r="D232" s="225">
        <v>0</v>
      </c>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SUM(D234)</f>
        <v>0</v>
      </c>
      <c r="E233" s="109">
        <f t="shared" ref="E233:O233" si="308">SUM(E234)</f>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idden="1" x14ac:dyDescent="0.25">
      <c r="A234" s="38">
        <v>6239</v>
      </c>
      <c r="B234" s="48" t="s">
        <v>214</v>
      </c>
      <c r="C234" s="54">
        <f t="shared" si="283"/>
        <v>0</v>
      </c>
      <c r="D234" s="225">
        <v>0</v>
      </c>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v>0</v>
      </c>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v>0</v>
      </c>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v>0</v>
      </c>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v>0</v>
      </c>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v>0</v>
      </c>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v>0</v>
      </c>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v>0</v>
      </c>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v>0</v>
      </c>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v>0</v>
      </c>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1098">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v>0</v>
      </c>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v>0</v>
      </c>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v>0</v>
      </c>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v>0</v>
      </c>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1098">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v>0</v>
      </c>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v>0</v>
      </c>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v>0</v>
      </c>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v>0</v>
      </c>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v>0</v>
      </c>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v>0</v>
      </c>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1098">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v>0</v>
      </c>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v>0</v>
      </c>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v>0</v>
      </c>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v>0</v>
      </c>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v>0</v>
      </c>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v>0</v>
      </c>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v>0</v>
      </c>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1098">
        <v>7210</v>
      </c>
      <c r="B271" s="48" t="s">
        <v>248</v>
      </c>
      <c r="C271" s="49">
        <f t="shared" si="283"/>
        <v>0</v>
      </c>
      <c r="D271" s="225">
        <v>0</v>
      </c>
      <c r="E271" s="51"/>
      <c r="F271" s="281">
        <f>D271+E271</f>
        <v>0</v>
      </c>
      <c r="G271" s="225"/>
      <c r="H271" s="256"/>
      <c r="I271" s="116">
        <f>G271+H271</f>
        <v>0</v>
      </c>
      <c r="J271" s="256"/>
      <c r="K271" s="51"/>
      <c r="L271" s="13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v>0</v>
      </c>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v>0</v>
      </c>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v>0</v>
      </c>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SUM(D277:D279)</f>
        <v>0</v>
      </c>
      <c r="E276" s="109">
        <f t="shared" ref="E276:O276" si="366">SUM(E277:E279)</f>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v>0</v>
      </c>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v>0</v>
      </c>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v>0</v>
      </c>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1098">
        <v>7260</v>
      </c>
      <c r="B280" s="48" t="s">
        <v>255</v>
      </c>
      <c r="C280" s="49">
        <f t="shared" si="368"/>
        <v>0</v>
      </c>
      <c r="D280" s="225">
        <v>0</v>
      </c>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D282</f>
        <v>0</v>
      </c>
      <c r="E281" s="163">
        <f t="shared" ref="E281:O281" si="373">E282</f>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v>0</v>
      </c>
      <c r="E282" s="62"/>
      <c r="F282" s="141">
        <f>D282+E282</f>
        <v>0</v>
      </c>
      <c r="G282" s="235"/>
      <c r="H282" s="265"/>
      <c r="I282" s="302">
        <f>G282+H282</f>
        <v>0</v>
      </c>
      <c r="J282" s="265"/>
      <c r="K282" s="62"/>
      <c r="L282" s="197">
        <f>J282+K282</f>
        <v>0</v>
      </c>
      <c r="M282" s="323"/>
      <c r="N282" s="62"/>
      <c r="O282" s="302">
        <f>M282+N282</f>
        <v>0</v>
      </c>
      <c r="P282" s="151"/>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v>0</v>
      </c>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v>0</v>
      </c>
      <c r="E285" s="51"/>
      <c r="F285" s="281">
        <f t="shared" si="378"/>
        <v>0</v>
      </c>
      <c r="G285" s="225"/>
      <c r="H285" s="256"/>
      <c r="I285" s="116">
        <f t="shared" si="379"/>
        <v>0</v>
      </c>
      <c r="J285" s="256"/>
      <c r="K285" s="51"/>
      <c r="L285" s="136">
        <f t="shared" si="380"/>
        <v>0</v>
      </c>
      <c r="M285" s="316"/>
      <c r="N285" s="51"/>
      <c r="O285" s="116">
        <f t="shared" si="381"/>
        <v>0</v>
      </c>
      <c r="P285" s="106"/>
    </row>
    <row r="286" spans="1:16" ht="12.75" thickBot="1" x14ac:dyDescent="0.3">
      <c r="A286" s="170"/>
      <c r="B286" s="170" t="s">
        <v>261</v>
      </c>
      <c r="C286" s="306">
        <f t="shared" si="368"/>
        <v>526959</v>
      </c>
      <c r="D286" s="236">
        <f t="shared" ref="D286:O286" si="382">SUM(D283,D269,D230,D195,D187,D173,D75,D53)</f>
        <v>514265</v>
      </c>
      <c r="E286" s="457">
        <f t="shared" si="382"/>
        <v>9750</v>
      </c>
      <c r="F286" s="458">
        <f t="shared" si="382"/>
        <v>524015</v>
      </c>
      <c r="G286" s="236">
        <f t="shared" si="382"/>
        <v>0</v>
      </c>
      <c r="H286" s="205">
        <f t="shared" si="382"/>
        <v>0</v>
      </c>
      <c r="I286" s="458">
        <f t="shared" si="382"/>
        <v>0</v>
      </c>
      <c r="J286" s="172">
        <f t="shared" si="382"/>
        <v>2944</v>
      </c>
      <c r="K286" s="457">
        <f t="shared" si="382"/>
        <v>0</v>
      </c>
      <c r="L286" s="458">
        <f t="shared" si="382"/>
        <v>2944</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12.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12.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36.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G2X7fLnrPGZ2t6dN9aQGEDyWDWdRQWF/JNbXaN/LQXjDAHrsvt4UnN70hPOWbxyKTJQako+mySnqyYnaWiKykQ==" saltValue="jcvqIuT2v/KVDR1O+S/TJw==" spinCount="100000" sheet="1" objects="1" scenarios="1" formatCells="0" formatColumns="0" formatRows="0"/>
  <autoFilter ref="A18:P298">
    <filterColumn colId="2">
      <filters blank="1">
        <filter val="1 200"/>
        <filter val="100 630"/>
        <filter val="108 646"/>
        <filter val="12 100"/>
        <filter val="12 295"/>
        <filter val="127 100"/>
        <filter val="15 280"/>
        <filter val="19 470"/>
        <filter val="2 944"/>
        <filter val="200"/>
        <filter val="217 350"/>
        <filter val="221 571"/>
        <filter val="274 859"/>
        <filter val="309 609"/>
        <filter val="34 750"/>
        <filter val="4 888"/>
        <filter val="47 000"/>
        <filter val="524 015"/>
        <filter val="526 959"/>
        <filter val="78 150"/>
        <filter val="90 25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2018.gada 14.jūnija saistošajiem noteikumiem Nr.24
(protokols Nr.9, 4.punkts)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92D050"/>
  </sheetPr>
  <dimension ref="A1:Q315"/>
  <sheetViews>
    <sheetView view="pageLayout" zoomScaleNormal="100" workbookViewId="0">
      <selection activeCell="T9" sqref="T9"/>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1246</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1247</v>
      </c>
      <c r="D6" s="1122"/>
      <c r="E6" s="1122"/>
      <c r="F6" s="1122"/>
      <c r="G6" s="1122"/>
      <c r="H6" s="1122"/>
      <c r="I6" s="1122"/>
      <c r="J6" s="1122"/>
      <c r="K6" s="1122"/>
      <c r="L6" s="1122"/>
      <c r="M6" s="1122"/>
      <c r="N6" s="1122"/>
      <c r="O6" s="1122"/>
      <c r="P6" s="1123"/>
      <c r="Q6" s="390"/>
    </row>
    <row r="7" spans="1:17" ht="15" customHeight="1" x14ac:dyDescent="0.25">
      <c r="A7" s="2" t="s">
        <v>4</v>
      </c>
      <c r="B7" s="3"/>
      <c r="C7" s="1120" t="s">
        <v>1248</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155111</v>
      </c>
      <c r="D20" s="208">
        <f>SUM(D21,D24,D25,D41,D43)</f>
        <v>153116</v>
      </c>
      <c r="E20" s="394">
        <f t="shared" ref="E20:F20" si="0">SUM(E21,E24,E25,E41,E43)</f>
        <v>1995</v>
      </c>
      <c r="F20" s="395">
        <f t="shared" si="0"/>
        <v>155111</v>
      </c>
      <c r="G20" s="208">
        <f>SUM(G21,G24,G43)</f>
        <v>0</v>
      </c>
      <c r="H20" s="193">
        <f t="shared" ref="H20:I20" si="1">SUM(H21,H24,H43)</f>
        <v>0</v>
      </c>
      <c r="I20" s="395">
        <f t="shared" si="1"/>
        <v>0</v>
      </c>
      <c r="J20" s="242">
        <f>SUM(J21,J26,J43)</f>
        <v>0</v>
      </c>
      <c r="K20" s="394">
        <f t="shared" ref="K20:L20" si="2">SUM(K21,K26,K43)</f>
        <v>0</v>
      </c>
      <c r="L20" s="395">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row>
    <row r="24" spans="1:16" s="21" customFormat="1" ht="25.5" thickTop="1" thickBot="1" x14ac:dyDescent="0.3">
      <c r="A24" s="369">
        <v>19300</v>
      </c>
      <c r="B24" s="369" t="s">
        <v>304</v>
      </c>
      <c r="C24" s="370">
        <f>F24+I24</f>
        <v>155111</v>
      </c>
      <c r="D24" s="371">
        <v>153116</v>
      </c>
      <c r="E24" s="402">
        <v>1995</v>
      </c>
      <c r="F24" s="403">
        <f>D24+E24</f>
        <v>155111</v>
      </c>
      <c r="G24" s="371"/>
      <c r="H24" s="596"/>
      <c r="I24" s="403">
        <f>G24+H24</f>
        <v>0</v>
      </c>
      <c r="J24" s="376" t="s">
        <v>23</v>
      </c>
      <c r="K24" s="597" t="s">
        <v>23</v>
      </c>
      <c r="L24" s="603" t="s">
        <v>23</v>
      </c>
      <c r="M24" s="379" t="s">
        <v>23</v>
      </c>
      <c r="N24" s="377" t="s">
        <v>23</v>
      </c>
      <c r="O24" s="380" t="s">
        <v>23</v>
      </c>
      <c r="P24" s="404"/>
    </row>
    <row r="25" spans="1:16"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row>
    <row r="26" spans="1:16"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row>
    <row r="37" spans="1:16"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ht="12.75" thickTop="1"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155110.91999999998</v>
      </c>
      <c r="D50" s="220">
        <f>SUM(D51,D283)</f>
        <v>153115.91999999998</v>
      </c>
      <c r="E50" s="431">
        <f t="shared" ref="E50:F50" si="19">SUM(E51,E283)</f>
        <v>1995</v>
      </c>
      <c r="F50" s="432">
        <f t="shared" si="19"/>
        <v>155110.91999999998</v>
      </c>
      <c r="G50" s="220">
        <f>SUM(G51,G283)</f>
        <v>0</v>
      </c>
      <c r="H50" s="177">
        <f t="shared" ref="H50:I50" si="20">SUM(H51,H283)</f>
        <v>0</v>
      </c>
      <c r="I50" s="432">
        <f t="shared" si="20"/>
        <v>0</v>
      </c>
      <c r="J50" s="252">
        <f>SUM(J51,J283)</f>
        <v>0</v>
      </c>
      <c r="K50" s="431">
        <f t="shared" ref="K50:L50" si="21">SUM(K51,K283)</f>
        <v>0</v>
      </c>
      <c r="L50" s="432">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155110.91999999998</v>
      </c>
      <c r="D51" s="221">
        <f>SUM(D52,D194)</f>
        <v>153115.91999999998</v>
      </c>
      <c r="E51" s="433">
        <f t="shared" ref="E51:F51" si="23">SUM(E52,E194)</f>
        <v>1995</v>
      </c>
      <c r="F51" s="434">
        <f t="shared" si="23"/>
        <v>155110.91999999998</v>
      </c>
      <c r="G51" s="221">
        <f>SUM(G52,G194)</f>
        <v>0</v>
      </c>
      <c r="H51" s="201">
        <f t="shared" ref="H51:I51" si="24">SUM(H52,H194)</f>
        <v>0</v>
      </c>
      <c r="I51" s="434">
        <f t="shared" si="24"/>
        <v>0</v>
      </c>
      <c r="J51" s="253">
        <f>SUM(J52,J194)</f>
        <v>0</v>
      </c>
      <c r="K51" s="433">
        <f t="shared" ref="K51:L51" si="25">SUM(K52,K194)</f>
        <v>0</v>
      </c>
      <c r="L51" s="434">
        <f t="shared" si="25"/>
        <v>0</v>
      </c>
      <c r="M51" s="90">
        <f>SUM(M52,M194)</f>
        <v>0</v>
      </c>
      <c r="N51" s="91">
        <f t="shared" ref="N51:O51" si="26">SUM(N52,N194)</f>
        <v>0</v>
      </c>
      <c r="O51" s="92">
        <f t="shared" si="26"/>
        <v>0</v>
      </c>
      <c r="P51" s="337"/>
    </row>
    <row r="52" spans="1:16" s="21" customFormat="1" ht="24" x14ac:dyDescent="0.25">
      <c r="A52" s="93"/>
      <c r="B52" s="16" t="s">
        <v>46</v>
      </c>
      <c r="C52" s="94">
        <f t="shared" si="4"/>
        <v>20000</v>
      </c>
      <c r="D52" s="222">
        <f>SUM(D53,D75,D173,D187)</f>
        <v>20000</v>
      </c>
      <c r="E52" s="435">
        <f t="shared" ref="E52:F52" si="27">SUM(E53,E75,E173,E187)</f>
        <v>0</v>
      </c>
      <c r="F52" s="436">
        <f t="shared" si="27"/>
        <v>20000</v>
      </c>
      <c r="G52" s="222">
        <f>SUM(G53,G75,G173,G187)</f>
        <v>0</v>
      </c>
      <c r="H52" s="202">
        <f t="shared" ref="H52:I52" si="28">SUM(H53,H75,H173,H187)</f>
        <v>0</v>
      </c>
      <c r="I52" s="436">
        <f t="shared" si="28"/>
        <v>0</v>
      </c>
      <c r="J52" s="254">
        <f>SUM(J53,J75,J173,J187)</f>
        <v>0</v>
      </c>
      <c r="K52" s="435">
        <f t="shared" ref="K52:L52" si="29">SUM(K53,K75,K173,K187)</f>
        <v>0</v>
      </c>
      <c r="L52" s="43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99">
        <f t="shared" ref="E53:F53" si="31">SUM(E54,E67)</f>
        <v>0</v>
      </c>
      <c r="F53" s="278">
        <f t="shared" si="31"/>
        <v>0</v>
      </c>
      <c r="G53" s="223">
        <f>SUM(G54,G67)</f>
        <v>0</v>
      </c>
      <c r="H53" s="255">
        <f t="shared" ref="H53:I53" si="32">SUM(H54,H67)</f>
        <v>0</v>
      </c>
      <c r="I53" s="100">
        <f t="shared" si="32"/>
        <v>0</v>
      </c>
      <c r="J53" s="255">
        <f>SUM(J54,J67)</f>
        <v>0</v>
      </c>
      <c r="K53" s="99">
        <f t="shared" ref="K53:L53" si="33">SUM(K54,K67)</f>
        <v>0</v>
      </c>
      <c r="L53" s="134">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6">
        <f t="shared" ref="E54:F54" si="35">SUM(E55,E58,E66)</f>
        <v>0</v>
      </c>
      <c r="F54" s="279">
        <f t="shared" si="35"/>
        <v>0</v>
      </c>
      <c r="G54" s="224">
        <f>SUM(G55,G58,G66)</f>
        <v>0</v>
      </c>
      <c r="H54" s="102">
        <f t="shared" ref="H54:I54" si="36">SUM(H55,H58,H66)</f>
        <v>0</v>
      </c>
      <c r="I54" s="113">
        <f t="shared" si="36"/>
        <v>0</v>
      </c>
      <c r="J54" s="102">
        <f>SUM(J55,J58,J66)</f>
        <v>0</v>
      </c>
      <c r="K54" s="46">
        <f t="shared" ref="K54:L54" si="37">SUM(K55,K58,K66)</f>
        <v>0</v>
      </c>
      <c r="L54" s="122">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v>0</v>
      </c>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24" hidden="1" customHeight="1" x14ac:dyDescent="0.25">
      <c r="A57" s="38">
        <v>1119</v>
      </c>
      <c r="B57" s="53" t="s">
        <v>51</v>
      </c>
      <c r="C57" s="54">
        <f t="shared" si="4"/>
        <v>0</v>
      </c>
      <c r="D57" s="226">
        <v>0</v>
      </c>
      <c r="E57" s="56"/>
      <c r="F57" s="143">
        <f t="shared" si="43"/>
        <v>0</v>
      </c>
      <c r="G57" s="226"/>
      <c r="H57" s="257"/>
      <c r="I57" s="110">
        <f t="shared" si="44"/>
        <v>0</v>
      </c>
      <c r="J57" s="257"/>
      <c r="K57" s="56"/>
      <c r="L57" s="132">
        <f t="shared" si="45"/>
        <v>0</v>
      </c>
      <c r="M57" s="317"/>
      <c r="N57" s="56"/>
      <c r="O57" s="110">
        <f>M57+N57</f>
        <v>0</v>
      </c>
      <c r="P57" s="107"/>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v>0</v>
      </c>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v>0</v>
      </c>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v>0</v>
      </c>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v>0</v>
      </c>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v>0</v>
      </c>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v>0</v>
      </c>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v>0</v>
      </c>
      <c r="E65" s="56"/>
      <c r="F65" s="143">
        <f t="shared" si="50"/>
        <v>0</v>
      </c>
      <c r="G65" s="226"/>
      <c r="H65" s="257"/>
      <c r="I65" s="110">
        <f t="shared" si="51"/>
        <v>0</v>
      </c>
      <c r="J65" s="257"/>
      <c r="K65" s="56"/>
      <c r="L65" s="132">
        <f t="shared" si="52"/>
        <v>0</v>
      </c>
      <c r="M65" s="317"/>
      <c r="N65" s="56"/>
      <c r="O65" s="110">
        <f t="shared" si="53"/>
        <v>0</v>
      </c>
      <c r="P65" s="107"/>
    </row>
    <row r="66" spans="1:16" ht="36" hidden="1" x14ac:dyDescent="0.25">
      <c r="A66" s="103">
        <v>1150</v>
      </c>
      <c r="B66" s="74" t="s">
        <v>59</v>
      </c>
      <c r="C66" s="80">
        <f>F66+I66+L66+O66</f>
        <v>0</v>
      </c>
      <c r="D66" s="228">
        <v>0</v>
      </c>
      <c r="E66" s="111"/>
      <c r="F66" s="280">
        <f t="shared" si="50"/>
        <v>0</v>
      </c>
      <c r="G66" s="228"/>
      <c r="H66" s="258"/>
      <c r="I66" s="105">
        <f t="shared" si="51"/>
        <v>0</v>
      </c>
      <c r="J66" s="258"/>
      <c r="K66" s="111"/>
      <c r="L66" s="133">
        <f t="shared" si="52"/>
        <v>0</v>
      </c>
      <c r="M66" s="318"/>
      <c r="N66" s="111"/>
      <c r="O66" s="105">
        <f t="shared" si="53"/>
        <v>0</v>
      </c>
      <c r="P66" s="112"/>
    </row>
    <row r="67" spans="1:16" ht="24" hidden="1" x14ac:dyDescent="0.25">
      <c r="A67" s="41">
        <v>1200</v>
      </c>
      <c r="B67" s="101" t="s">
        <v>296</v>
      </c>
      <c r="C67" s="42">
        <f t="shared" si="4"/>
        <v>0</v>
      </c>
      <c r="D67" s="224">
        <f>SUM(D68:D69)</f>
        <v>0</v>
      </c>
      <c r="E67" s="46">
        <f t="shared" ref="E67:F67" si="54">SUM(E68:E69)</f>
        <v>0</v>
      </c>
      <c r="F67" s="279">
        <f t="shared" si="54"/>
        <v>0</v>
      </c>
      <c r="G67" s="224">
        <f>SUM(G68:G69)</f>
        <v>0</v>
      </c>
      <c r="H67" s="102">
        <f t="shared" ref="H67:I67" si="55">SUM(H68:H69)</f>
        <v>0</v>
      </c>
      <c r="I67" s="113">
        <f t="shared" si="55"/>
        <v>0</v>
      </c>
      <c r="J67" s="102">
        <f>SUM(J68:J69)</f>
        <v>0</v>
      </c>
      <c r="K67" s="46">
        <f t="shared" ref="K67:L67" si="56">SUM(K68:K69)</f>
        <v>0</v>
      </c>
      <c r="L67" s="122">
        <f t="shared" si="56"/>
        <v>0</v>
      </c>
      <c r="M67" s="42">
        <f>SUM(M68:M69)</f>
        <v>0</v>
      </c>
      <c r="N67" s="46">
        <f t="shared" ref="N67:O67" si="57">SUM(N68:N69)</f>
        <v>0</v>
      </c>
      <c r="O67" s="113">
        <f t="shared" si="57"/>
        <v>0</v>
      </c>
      <c r="P67" s="119"/>
    </row>
    <row r="68" spans="1:16" ht="24" hidden="1" x14ac:dyDescent="0.25">
      <c r="A68" s="1098">
        <v>1210</v>
      </c>
      <c r="B68" s="48" t="s">
        <v>60</v>
      </c>
      <c r="C68" s="49">
        <f t="shared" si="4"/>
        <v>0</v>
      </c>
      <c r="D68" s="225">
        <v>0</v>
      </c>
      <c r="E68" s="51"/>
      <c r="F68" s="281">
        <f>D68+E68</f>
        <v>0</v>
      </c>
      <c r="G68" s="225"/>
      <c r="H68" s="256"/>
      <c r="I68" s="116">
        <f>G68+H68</f>
        <v>0</v>
      </c>
      <c r="J68" s="256"/>
      <c r="K68" s="51"/>
      <c r="L68" s="136">
        <f>J68+K68</f>
        <v>0</v>
      </c>
      <c r="M68" s="316"/>
      <c r="N68" s="51"/>
      <c r="O68" s="116">
        <f>M68+N68</f>
        <v>0</v>
      </c>
      <c r="P68" s="106"/>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v>0</v>
      </c>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row>
    <row r="71" spans="1:16" hidden="1" x14ac:dyDescent="0.25">
      <c r="A71" s="38">
        <v>1223</v>
      </c>
      <c r="B71" s="53" t="s">
        <v>62</v>
      </c>
      <c r="C71" s="54">
        <f t="shared" si="4"/>
        <v>0</v>
      </c>
      <c r="D71" s="226">
        <v>0</v>
      </c>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v>0</v>
      </c>
      <c r="E72" s="56"/>
      <c r="F72" s="143">
        <f t="shared" si="62"/>
        <v>0</v>
      </c>
      <c r="G72" s="226"/>
      <c r="H72" s="257"/>
      <c r="I72" s="110">
        <f t="shared" si="63"/>
        <v>0</v>
      </c>
      <c r="J72" s="257"/>
      <c r="K72" s="56"/>
      <c r="L72" s="132">
        <f t="shared" si="64"/>
        <v>0</v>
      </c>
      <c r="M72" s="317"/>
      <c r="N72" s="56"/>
      <c r="O72" s="110">
        <f t="shared" si="65"/>
        <v>0</v>
      </c>
      <c r="P72" s="107"/>
    </row>
    <row r="73" spans="1:16" ht="36" hidden="1" x14ac:dyDescent="0.25">
      <c r="A73" s="38">
        <v>1227</v>
      </c>
      <c r="B73" s="53" t="s">
        <v>64</v>
      </c>
      <c r="C73" s="54">
        <f t="shared" si="4"/>
        <v>0</v>
      </c>
      <c r="D73" s="226">
        <v>0</v>
      </c>
      <c r="E73" s="56"/>
      <c r="F73" s="143">
        <f t="shared" si="62"/>
        <v>0</v>
      </c>
      <c r="G73" s="226"/>
      <c r="H73" s="257"/>
      <c r="I73" s="110">
        <f t="shared" si="63"/>
        <v>0</v>
      </c>
      <c r="J73" s="257"/>
      <c r="K73" s="56"/>
      <c r="L73" s="132">
        <f t="shared" si="64"/>
        <v>0</v>
      </c>
      <c r="M73" s="317"/>
      <c r="N73" s="56"/>
      <c r="O73" s="110">
        <f t="shared" si="65"/>
        <v>0</v>
      </c>
      <c r="P73" s="107"/>
    </row>
    <row r="74" spans="1:16" ht="48" hidden="1" x14ac:dyDescent="0.25">
      <c r="A74" s="38">
        <v>1228</v>
      </c>
      <c r="B74" s="53" t="s">
        <v>298</v>
      </c>
      <c r="C74" s="54">
        <f t="shared" si="4"/>
        <v>0</v>
      </c>
      <c r="D74" s="226">
        <v>0</v>
      </c>
      <c r="E74" s="56"/>
      <c r="F74" s="143">
        <f t="shared" si="62"/>
        <v>0</v>
      </c>
      <c r="G74" s="226"/>
      <c r="H74" s="257"/>
      <c r="I74" s="110">
        <f t="shared" si="63"/>
        <v>0</v>
      </c>
      <c r="J74" s="257"/>
      <c r="K74" s="56"/>
      <c r="L74" s="132">
        <f t="shared" si="64"/>
        <v>0</v>
      </c>
      <c r="M74" s="317"/>
      <c r="N74" s="56"/>
      <c r="O74" s="110">
        <f t="shared" si="65"/>
        <v>0</v>
      </c>
      <c r="P74" s="107"/>
    </row>
    <row r="75" spans="1:16" x14ac:dyDescent="0.25">
      <c r="A75" s="97">
        <v>2000</v>
      </c>
      <c r="B75" s="97" t="s">
        <v>65</v>
      </c>
      <c r="C75" s="98">
        <f t="shared" si="4"/>
        <v>20000</v>
      </c>
      <c r="D75" s="223">
        <f>SUM(D76,D83,D130,D164,D165,D172)</f>
        <v>20000</v>
      </c>
      <c r="E75" s="437">
        <f t="shared" ref="E75:F75" si="66">SUM(E76,E83,E130,E164,E165,E172)</f>
        <v>0</v>
      </c>
      <c r="F75" s="438">
        <f t="shared" si="66"/>
        <v>20000</v>
      </c>
      <c r="G75" s="223">
        <f>SUM(G76,G83,G130,G164,G165,G172)</f>
        <v>0</v>
      </c>
      <c r="H75" s="134">
        <f t="shared" ref="H75:I75" si="67">SUM(H76,H83,H130,H164,H165,H172)</f>
        <v>0</v>
      </c>
      <c r="I75" s="438">
        <f t="shared" si="67"/>
        <v>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row>
    <row r="77" spans="1:16" ht="24" hidden="1" x14ac:dyDescent="0.25">
      <c r="A77" s="1098">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v>0</v>
      </c>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row>
    <row r="79" spans="1:16" ht="24" hidden="1" x14ac:dyDescent="0.25">
      <c r="A79" s="38">
        <v>2112</v>
      </c>
      <c r="B79" s="53" t="s">
        <v>69</v>
      </c>
      <c r="C79" s="54">
        <f t="shared" si="4"/>
        <v>0</v>
      </c>
      <c r="D79" s="226">
        <v>0</v>
      </c>
      <c r="E79" s="56"/>
      <c r="F79" s="143">
        <f t="shared" si="78"/>
        <v>0</v>
      </c>
      <c r="G79" s="226"/>
      <c r="H79" s="257"/>
      <c r="I79" s="110">
        <f t="shared" si="79"/>
        <v>0</v>
      </c>
      <c r="J79" s="257"/>
      <c r="K79" s="56"/>
      <c r="L79" s="132">
        <f t="shared" si="80"/>
        <v>0</v>
      </c>
      <c r="M79" s="317"/>
      <c r="N79" s="56"/>
      <c r="O79" s="110">
        <f t="shared" si="81"/>
        <v>0</v>
      </c>
      <c r="P79" s="107"/>
    </row>
    <row r="80" spans="1:16"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v>0</v>
      </c>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row>
    <row r="82" spans="1:16" ht="24" hidden="1" x14ac:dyDescent="0.25">
      <c r="A82" s="38">
        <v>2122</v>
      </c>
      <c r="B82" s="53" t="s">
        <v>69</v>
      </c>
      <c r="C82" s="54">
        <f t="shared" si="4"/>
        <v>0</v>
      </c>
      <c r="D82" s="226">
        <v>0</v>
      </c>
      <c r="E82" s="56"/>
      <c r="F82" s="143">
        <f t="shared" si="86"/>
        <v>0</v>
      </c>
      <c r="G82" s="226"/>
      <c r="H82" s="257"/>
      <c r="I82" s="110">
        <f t="shared" si="87"/>
        <v>0</v>
      </c>
      <c r="J82" s="257"/>
      <c r="K82" s="56"/>
      <c r="L82" s="132">
        <f t="shared" si="88"/>
        <v>0</v>
      </c>
      <c r="M82" s="317"/>
      <c r="N82" s="56"/>
      <c r="O82" s="110">
        <f t="shared" si="89"/>
        <v>0</v>
      </c>
      <c r="P82" s="107"/>
    </row>
    <row r="83" spans="1:16" x14ac:dyDescent="0.25">
      <c r="A83" s="41">
        <v>2200</v>
      </c>
      <c r="B83" s="101" t="s">
        <v>71</v>
      </c>
      <c r="C83" s="42">
        <f t="shared" si="4"/>
        <v>20000</v>
      </c>
      <c r="D83" s="224">
        <f>SUM(D84,D89,D95,D103,D112,D116,D122,D128)</f>
        <v>20000</v>
      </c>
      <c r="E83" s="439">
        <f t="shared" ref="E83:F83" si="90">SUM(E84,E89,E95,E103,E112,E116,E122,E128)</f>
        <v>0</v>
      </c>
      <c r="F83" s="406">
        <f t="shared" si="90"/>
        <v>20000</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v>0</v>
      </c>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hidden="1" x14ac:dyDescent="0.25">
      <c r="A86" s="38">
        <v>2212</v>
      </c>
      <c r="B86" s="53" t="s">
        <v>74</v>
      </c>
      <c r="C86" s="54">
        <f t="shared" si="98"/>
        <v>0</v>
      </c>
      <c r="D86" s="226">
        <v>0</v>
      </c>
      <c r="E86" s="56"/>
      <c r="F86" s="143">
        <f t="shared" si="99"/>
        <v>0</v>
      </c>
      <c r="G86" s="226"/>
      <c r="H86" s="257"/>
      <c r="I86" s="110">
        <f t="shared" si="100"/>
        <v>0</v>
      </c>
      <c r="J86" s="257"/>
      <c r="K86" s="56"/>
      <c r="L86" s="132">
        <f t="shared" si="101"/>
        <v>0</v>
      </c>
      <c r="M86" s="317"/>
      <c r="N86" s="56"/>
      <c r="O86" s="110">
        <f t="shared" si="102"/>
        <v>0</v>
      </c>
      <c r="P86" s="107"/>
    </row>
    <row r="87" spans="1:16" ht="24" hidden="1" x14ac:dyDescent="0.25">
      <c r="A87" s="38">
        <v>2214</v>
      </c>
      <c r="B87" s="53" t="s">
        <v>75</v>
      </c>
      <c r="C87" s="54">
        <f t="shared" si="98"/>
        <v>0</v>
      </c>
      <c r="D87" s="226">
        <v>0</v>
      </c>
      <c r="E87" s="56"/>
      <c r="F87" s="143">
        <f t="shared" si="99"/>
        <v>0</v>
      </c>
      <c r="G87" s="226"/>
      <c r="H87" s="257"/>
      <c r="I87" s="110">
        <f t="shared" si="100"/>
        <v>0</v>
      </c>
      <c r="J87" s="257"/>
      <c r="K87" s="56"/>
      <c r="L87" s="132">
        <f t="shared" si="101"/>
        <v>0</v>
      </c>
      <c r="M87" s="317"/>
      <c r="N87" s="56"/>
      <c r="O87" s="110">
        <f t="shared" si="102"/>
        <v>0</v>
      </c>
      <c r="P87" s="107"/>
    </row>
    <row r="88" spans="1:16" hidden="1" x14ac:dyDescent="0.25">
      <c r="A88" s="38">
        <v>2219</v>
      </c>
      <c r="B88" s="53" t="s">
        <v>76</v>
      </c>
      <c r="C88" s="54">
        <f t="shared" si="98"/>
        <v>0</v>
      </c>
      <c r="D88" s="226">
        <v>0</v>
      </c>
      <c r="E88" s="56"/>
      <c r="F88" s="143">
        <f t="shared" si="99"/>
        <v>0</v>
      </c>
      <c r="G88" s="226"/>
      <c r="H88" s="257"/>
      <c r="I88" s="110">
        <f t="shared" si="100"/>
        <v>0</v>
      </c>
      <c r="J88" s="257"/>
      <c r="K88" s="56"/>
      <c r="L88" s="132">
        <f t="shared" si="101"/>
        <v>0</v>
      </c>
      <c r="M88" s="317"/>
      <c r="N88" s="56"/>
      <c r="O88" s="110">
        <f t="shared" si="102"/>
        <v>0</v>
      </c>
      <c r="P88" s="107"/>
    </row>
    <row r="89" spans="1:16"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v>0</v>
      </c>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row>
    <row r="91" spans="1:16" hidden="1" x14ac:dyDescent="0.25">
      <c r="A91" s="38">
        <v>2222</v>
      </c>
      <c r="B91" s="53" t="s">
        <v>78</v>
      </c>
      <c r="C91" s="54">
        <f t="shared" si="98"/>
        <v>0</v>
      </c>
      <c r="D91" s="226">
        <v>0</v>
      </c>
      <c r="E91" s="56"/>
      <c r="F91" s="143">
        <f t="shared" si="107"/>
        <v>0</v>
      </c>
      <c r="G91" s="226"/>
      <c r="H91" s="257"/>
      <c r="I91" s="110">
        <f t="shared" si="108"/>
        <v>0</v>
      </c>
      <c r="J91" s="257"/>
      <c r="K91" s="56"/>
      <c r="L91" s="132">
        <f t="shared" si="109"/>
        <v>0</v>
      </c>
      <c r="M91" s="317"/>
      <c r="N91" s="56"/>
      <c r="O91" s="110">
        <f t="shared" si="110"/>
        <v>0</v>
      </c>
      <c r="P91" s="107"/>
    </row>
    <row r="92" spans="1:16" hidden="1" x14ac:dyDescent="0.25">
      <c r="A92" s="38">
        <v>2223</v>
      </c>
      <c r="B92" s="53" t="s">
        <v>79</v>
      </c>
      <c r="C92" s="54">
        <f t="shared" si="98"/>
        <v>0</v>
      </c>
      <c r="D92" s="226">
        <v>0</v>
      </c>
      <c r="E92" s="56"/>
      <c r="F92" s="143">
        <f t="shared" si="107"/>
        <v>0</v>
      </c>
      <c r="G92" s="226"/>
      <c r="H92" s="257"/>
      <c r="I92" s="110">
        <f t="shared" si="108"/>
        <v>0</v>
      </c>
      <c r="J92" s="257"/>
      <c r="K92" s="56"/>
      <c r="L92" s="132">
        <f t="shared" si="109"/>
        <v>0</v>
      </c>
      <c r="M92" s="317"/>
      <c r="N92" s="56"/>
      <c r="O92" s="110">
        <f t="shared" si="110"/>
        <v>0</v>
      </c>
      <c r="P92" s="107"/>
    </row>
    <row r="93" spans="1:16" ht="48" hidden="1" x14ac:dyDescent="0.25">
      <c r="A93" s="38">
        <v>2224</v>
      </c>
      <c r="B93" s="53" t="s">
        <v>299</v>
      </c>
      <c r="C93" s="54">
        <f t="shared" si="98"/>
        <v>0</v>
      </c>
      <c r="D93" s="226">
        <v>0</v>
      </c>
      <c r="E93" s="56"/>
      <c r="F93" s="143">
        <f t="shared" si="107"/>
        <v>0</v>
      </c>
      <c r="G93" s="226"/>
      <c r="H93" s="257"/>
      <c r="I93" s="110">
        <f t="shared" si="108"/>
        <v>0</v>
      </c>
      <c r="J93" s="257"/>
      <c r="K93" s="56"/>
      <c r="L93" s="132">
        <f t="shared" si="109"/>
        <v>0</v>
      </c>
      <c r="M93" s="317"/>
      <c r="N93" s="56"/>
      <c r="O93" s="110">
        <f t="shared" si="110"/>
        <v>0</v>
      </c>
      <c r="P93" s="107"/>
    </row>
    <row r="94" spans="1:16" ht="24" hidden="1" x14ac:dyDescent="0.25">
      <c r="A94" s="38">
        <v>2229</v>
      </c>
      <c r="B94" s="53" t="s">
        <v>80</v>
      </c>
      <c r="C94" s="54">
        <f t="shared" si="98"/>
        <v>0</v>
      </c>
      <c r="D94" s="226">
        <v>0</v>
      </c>
      <c r="E94" s="56"/>
      <c r="F94" s="143">
        <f t="shared" si="107"/>
        <v>0</v>
      </c>
      <c r="G94" s="226"/>
      <c r="H94" s="257"/>
      <c r="I94" s="110">
        <f t="shared" si="108"/>
        <v>0</v>
      </c>
      <c r="J94" s="257"/>
      <c r="K94" s="56"/>
      <c r="L94" s="132">
        <f t="shared" si="109"/>
        <v>0</v>
      </c>
      <c r="M94" s="317"/>
      <c r="N94" s="56"/>
      <c r="O94" s="110">
        <f t="shared" si="110"/>
        <v>0</v>
      </c>
      <c r="P94" s="107"/>
    </row>
    <row r="95" spans="1:16" ht="36" x14ac:dyDescent="0.25">
      <c r="A95" s="108">
        <v>2230</v>
      </c>
      <c r="B95" s="53" t="s">
        <v>81</v>
      </c>
      <c r="C95" s="54">
        <f t="shared" si="98"/>
        <v>20000</v>
      </c>
      <c r="D95" s="227">
        <f>SUM(D96:D102)</f>
        <v>20000</v>
      </c>
      <c r="E95" s="445">
        <f t="shared" ref="E95:F95" si="111">SUM(E96:E102)</f>
        <v>0</v>
      </c>
      <c r="F95" s="401">
        <f t="shared" si="111"/>
        <v>20000</v>
      </c>
      <c r="G95" s="227">
        <f>SUM(G96:G102)</f>
        <v>0</v>
      </c>
      <c r="H95" s="132">
        <f t="shared" ref="H95:I95" si="112">SUM(H96:H102)</f>
        <v>0</v>
      </c>
      <c r="I95" s="401">
        <f t="shared" si="112"/>
        <v>0</v>
      </c>
      <c r="J95" s="117">
        <f>SUM(J96:J102)</f>
        <v>0</v>
      </c>
      <c r="K95" s="445">
        <f t="shared" ref="K95:L95" si="113">SUM(K96:K102)</f>
        <v>0</v>
      </c>
      <c r="L95" s="401">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v>0</v>
      </c>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v>0</v>
      </c>
      <c r="E97" s="56"/>
      <c r="F97" s="143">
        <f t="shared" si="115"/>
        <v>0</v>
      </c>
      <c r="G97" s="226"/>
      <c r="H97" s="257"/>
      <c r="I97" s="110">
        <f t="shared" si="116"/>
        <v>0</v>
      </c>
      <c r="J97" s="257"/>
      <c r="K97" s="56"/>
      <c r="L97" s="132">
        <f t="shared" si="117"/>
        <v>0</v>
      </c>
      <c r="M97" s="317"/>
      <c r="N97" s="56"/>
      <c r="O97" s="110">
        <f t="shared" si="118"/>
        <v>0</v>
      </c>
      <c r="P97" s="107"/>
    </row>
    <row r="98" spans="1:16" ht="24" hidden="1" x14ac:dyDescent="0.25">
      <c r="A98" s="33">
        <v>2233</v>
      </c>
      <c r="B98" s="48" t="s">
        <v>84</v>
      </c>
      <c r="C98" s="49">
        <f t="shared" si="98"/>
        <v>0</v>
      </c>
      <c r="D98" s="225">
        <v>0</v>
      </c>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v>0</v>
      </c>
      <c r="E99" s="56"/>
      <c r="F99" s="143">
        <f t="shared" si="115"/>
        <v>0</v>
      </c>
      <c r="G99" s="226"/>
      <c r="H99" s="257"/>
      <c r="I99" s="110">
        <f t="shared" si="116"/>
        <v>0</v>
      </c>
      <c r="J99" s="257"/>
      <c r="K99" s="56"/>
      <c r="L99" s="132">
        <f t="shared" si="117"/>
        <v>0</v>
      </c>
      <c r="M99" s="317"/>
      <c r="N99" s="56"/>
      <c r="O99" s="110">
        <f t="shared" si="118"/>
        <v>0</v>
      </c>
      <c r="P99" s="107"/>
    </row>
    <row r="100" spans="1:16" ht="24" hidden="1" x14ac:dyDescent="0.25">
      <c r="A100" s="38">
        <v>2235</v>
      </c>
      <c r="B100" s="53" t="s">
        <v>86</v>
      </c>
      <c r="C100" s="54">
        <f t="shared" si="98"/>
        <v>0</v>
      </c>
      <c r="D100" s="226">
        <v>0</v>
      </c>
      <c r="E100" s="56"/>
      <c r="F100" s="143">
        <f t="shared" si="115"/>
        <v>0</v>
      </c>
      <c r="G100" s="226"/>
      <c r="H100" s="257"/>
      <c r="I100" s="110">
        <f t="shared" si="116"/>
        <v>0</v>
      </c>
      <c r="J100" s="257"/>
      <c r="K100" s="56"/>
      <c r="L100" s="132">
        <f t="shared" si="117"/>
        <v>0</v>
      </c>
      <c r="M100" s="317"/>
      <c r="N100" s="56"/>
      <c r="O100" s="110">
        <f t="shared" si="118"/>
        <v>0</v>
      </c>
      <c r="P100" s="107"/>
    </row>
    <row r="101" spans="1:16" hidden="1" x14ac:dyDescent="0.25">
      <c r="A101" s="38">
        <v>2236</v>
      </c>
      <c r="B101" s="53" t="s">
        <v>87</v>
      </c>
      <c r="C101" s="54">
        <f t="shared" si="98"/>
        <v>0</v>
      </c>
      <c r="D101" s="226">
        <v>0</v>
      </c>
      <c r="E101" s="56"/>
      <c r="F101" s="143">
        <f t="shared" si="115"/>
        <v>0</v>
      </c>
      <c r="G101" s="226"/>
      <c r="H101" s="257"/>
      <c r="I101" s="110">
        <f t="shared" si="116"/>
        <v>0</v>
      </c>
      <c r="J101" s="257"/>
      <c r="K101" s="56"/>
      <c r="L101" s="132">
        <f t="shared" si="117"/>
        <v>0</v>
      </c>
      <c r="M101" s="317"/>
      <c r="N101" s="56"/>
      <c r="O101" s="110">
        <f t="shared" si="118"/>
        <v>0</v>
      </c>
      <c r="P101" s="107"/>
    </row>
    <row r="102" spans="1:16" ht="24" x14ac:dyDescent="0.25">
      <c r="A102" s="38">
        <v>2239</v>
      </c>
      <c r="B102" s="53" t="s">
        <v>88</v>
      </c>
      <c r="C102" s="54">
        <f t="shared" si="98"/>
        <v>20000</v>
      </c>
      <c r="D102" s="226">
        <v>20000</v>
      </c>
      <c r="E102" s="444"/>
      <c r="F102" s="401">
        <f t="shared" si="115"/>
        <v>20000</v>
      </c>
      <c r="G102" s="226"/>
      <c r="H102" s="580"/>
      <c r="I102" s="401">
        <f t="shared" si="116"/>
        <v>0</v>
      </c>
      <c r="J102" s="257"/>
      <c r="K102" s="444"/>
      <c r="L102" s="401">
        <f t="shared" si="117"/>
        <v>0</v>
      </c>
      <c r="M102" s="317"/>
      <c r="N102" s="56"/>
      <c r="O102" s="110">
        <f t="shared" si="118"/>
        <v>0</v>
      </c>
      <c r="P102" s="107"/>
    </row>
    <row r="103" spans="1:16" ht="36" hidden="1" x14ac:dyDescent="0.25">
      <c r="A103" s="108">
        <v>2240</v>
      </c>
      <c r="B103" s="53" t="s">
        <v>89</v>
      </c>
      <c r="C103" s="54">
        <f t="shared" si="98"/>
        <v>0</v>
      </c>
      <c r="D103" s="227">
        <f>SUM(D104:D111)</f>
        <v>0</v>
      </c>
      <c r="E103" s="109">
        <f t="shared" ref="E103:F103" si="119">SUM(E104:E111)</f>
        <v>0</v>
      </c>
      <c r="F103" s="143">
        <f t="shared" si="119"/>
        <v>0</v>
      </c>
      <c r="G103" s="227">
        <f>SUM(G104:G111)</f>
        <v>0</v>
      </c>
      <c r="H103" s="117">
        <f t="shared" ref="H103:I103" si="120">SUM(H104:H111)</f>
        <v>0</v>
      </c>
      <c r="I103" s="110">
        <f t="shared" si="120"/>
        <v>0</v>
      </c>
      <c r="J103" s="117">
        <f>SUM(J104:J111)</f>
        <v>0</v>
      </c>
      <c r="K103" s="109">
        <f t="shared" ref="K103:L103" si="121">SUM(K104:K111)</f>
        <v>0</v>
      </c>
      <c r="L103" s="132">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v>0</v>
      </c>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v>0</v>
      </c>
      <c r="E105" s="56"/>
      <c r="F105" s="143">
        <f t="shared" si="123"/>
        <v>0</v>
      </c>
      <c r="G105" s="226"/>
      <c r="H105" s="257"/>
      <c r="I105" s="110">
        <f t="shared" si="124"/>
        <v>0</v>
      </c>
      <c r="J105" s="257"/>
      <c r="K105" s="56"/>
      <c r="L105" s="132">
        <f t="shared" si="125"/>
        <v>0</v>
      </c>
      <c r="M105" s="317"/>
      <c r="N105" s="56"/>
      <c r="O105" s="110">
        <f t="shared" si="126"/>
        <v>0</v>
      </c>
      <c r="P105" s="107"/>
    </row>
    <row r="106" spans="1:16" ht="24" hidden="1" x14ac:dyDescent="0.25">
      <c r="A106" s="38">
        <v>2243</v>
      </c>
      <c r="B106" s="53" t="s">
        <v>92</v>
      </c>
      <c r="C106" s="54">
        <f t="shared" si="98"/>
        <v>0</v>
      </c>
      <c r="D106" s="226">
        <v>0</v>
      </c>
      <c r="E106" s="56"/>
      <c r="F106" s="143">
        <f t="shared" si="123"/>
        <v>0</v>
      </c>
      <c r="G106" s="226"/>
      <c r="H106" s="257"/>
      <c r="I106" s="110">
        <f t="shared" si="124"/>
        <v>0</v>
      </c>
      <c r="J106" s="257"/>
      <c r="K106" s="56"/>
      <c r="L106" s="132">
        <f t="shared" si="125"/>
        <v>0</v>
      </c>
      <c r="M106" s="317"/>
      <c r="N106" s="56"/>
      <c r="O106" s="110">
        <f t="shared" si="126"/>
        <v>0</v>
      </c>
      <c r="P106" s="107"/>
    </row>
    <row r="107" spans="1:16" hidden="1" x14ac:dyDescent="0.25">
      <c r="A107" s="38">
        <v>2244</v>
      </c>
      <c r="B107" s="53" t="s">
        <v>93</v>
      </c>
      <c r="C107" s="54">
        <f t="shared" si="98"/>
        <v>0</v>
      </c>
      <c r="D107" s="226">
        <v>0</v>
      </c>
      <c r="E107" s="56"/>
      <c r="F107" s="143">
        <f t="shared" si="123"/>
        <v>0</v>
      </c>
      <c r="G107" s="226"/>
      <c r="H107" s="257"/>
      <c r="I107" s="110">
        <f t="shared" si="124"/>
        <v>0</v>
      </c>
      <c r="J107" s="257"/>
      <c r="K107" s="56"/>
      <c r="L107" s="132">
        <f t="shared" si="125"/>
        <v>0</v>
      </c>
      <c r="M107" s="317"/>
      <c r="N107" s="56"/>
      <c r="O107" s="110">
        <f t="shared" si="126"/>
        <v>0</v>
      </c>
      <c r="P107" s="107"/>
    </row>
    <row r="108" spans="1:16" ht="24" hidden="1" x14ac:dyDescent="0.25">
      <c r="A108" s="38">
        <v>2246</v>
      </c>
      <c r="B108" s="53" t="s">
        <v>94</v>
      </c>
      <c r="C108" s="54">
        <f t="shared" si="98"/>
        <v>0</v>
      </c>
      <c r="D108" s="226">
        <v>0</v>
      </c>
      <c r="E108" s="56"/>
      <c r="F108" s="143">
        <f t="shared" si="123"/>
        <v>0</v>
      </c>
      <c r="G108" s="226"/>
      <c r="H108" s="257"/>
      <c r="I108" s="110">
        <f t="shared" si="124"/>
        <v>0</v>
      </c>
      <c r="J108" s="257"/>
      <c r="K108" s="56"/>
      <c r="L108" s="132">
        <f t="shared" si="125"/>
        <v>0</v>
      </c>
      <c r="M108" s="317"/>
      <c r="N108" s="56"/>
      <c r="O108" s="110">
        <f t="shared" si="126"/>
        <v>0</v>
      </c>
      <c r="P108" s="107"/>
    </row>
    <row r="109" spans="1:16" hidden="1" x14ac:dyDescent="0.25">
      <c r="A109" s="38">
        <v>2247</v>
      </c>
      <c r="B109" s="53" t="s">
        <v>95</v>
      </c>
      <c r="C109" s="54">
        <f t="shared" si="98"/>
        <v>0</v>
      </c>
      <c r="D109" s="226">
        <v>0</v>
      </c>
      <c r="E109" s="56"/>
      <c r="F109" s="143">
        <f t="shared" si="123"/>
        <v>0</v>
      </c>
      <c r="G109" s="226"/>
      <c r="H109" s="257"/>
      <c r="I109" s="110">
        <f t="shared" si="124"/>
        <v>0</v>
      </c>
      <c r="J109" s="257"/>
      <c r="K109" s="56"/>
      <c r="L109" s="132">
        <f t="shared" si="125"/>
        <v>0</v>
      </c>
      <c r="M109" s="317"/>
      <c r="N109" s="56"/>
      <c r="O109" s="110">
        <f t="shared" si="126"/>
        <v>0</v>
      </c>
      <c r="P109" s="107"/>
    </row>
    <row r="110" spans="1:16" ht="24" hidden="1" x14ac:dyDescent="0.25">
      <c r="A110" s="38">
        <v>2248</v>
      </c>
      <c r="B110" s="53" t="s">
        <v>300</v>
      </c>
      <c r="C110" s="54">
        <f t="shared" si="98"/>
        <v>0</v>
      </c>
      <c r="D110" s="226">
        <v>0</v>
      </c>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5">
      <c r="A111" s="38">
        <v>2249</v>
      </c>
      <c r="B111" s="53" t="s">
        <v>96</v>
      </c>
      <c r="C111" s="54">
        <f t="shared" si="98"/>
        <v>0</v>
      </c>
      <c r="D111" s="226">
        <v>0</v>
      </c>
      <c r="E111" s="56"/>
      <c r="F111" s="143">
        <f t="shared" si="123"/>
        <v>0</v>
      </c>
      <c r="G111" s="226"/>
      <c r="H111" s="257"/>
      <c r="I111" s="110">
        <f t="shared" si="124"/>
        <v>0</v>
      </c>
      <c r="J111" s="257"/>
      <c r="K111" s="56"/>
      <c r="L111" s="132">
        <f t="shared" si="125"/>
        <v>0</v>
      </c>
      <c r="M111" s="317"/>
      <c r="N111" s="56"/>
      <c r="O111" s="110">
        <f t="shared" si="126"/>
        <v>0</v>
      </c>
      <c r="P111" s="107"/>
    </row>
    <row r="112" spans="1:16"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v>0</v>
      </c>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v>0</v>
      </c>
      <c r="E114" s="56"/>
      <c r="F114" s="143">
        <f t="shared" si="131"/>
        <v>0</v>
      </c>
      <c r="G114" s="226"/>
      <c r="H114" s="257"/>
      <c r="I114" s="110">
        <f t="shared" si="132"/>
        <v>0</v>
      </c>
      <c r="J114" s="257"/>
      <c r="K114" s="56"/>
      <c r="L114" s="132">
        <f t="shared" si="133"/>
        <v>0</v>
      </c>
      <c r="M114" s="317"/>
      <c r="N114" s="56"/>
      <c r="O114" s="110">
        <f t="shared" si="134"/>
        <v>0</v>
      </c>
      <c r="P114" s="107"/>
    </row>
    <row r="115" spans="1:16" ht="24" hidden="1" x14ac:dyDescent="0.25">
      <c r="A115" s="38">
        <v>2259</v>
      </c>
      <c r="B115" s="53" t="s">
        <v>100</v>
      </c>
      <c r="C115" s="54">
        <f t="shared" si="98"/>
        <v>0</v>
      </c>
      <c r="D115" s="226">
        <v>0</v>
      </c>
      <c r="E115" s="56"/>
      <c r="F115" s="143">
        <f t="shared" si="131"/>
        <v>0</v>
      </c>
      <c r="G115" s="226"/>
      <c r="H115" s="257"/>
      <c r="I115" s="110">
        <f t="shared" si="132"/>
        <v>0</v>
      </c>
      <c r="J115" s="257"/>
      <c r="K115" s="56"/>
      <c r="L115" s="132">
        <f t="shared" si="133"/>
        <v>0</v>
      </c>
      <c r="M115" s="317"/>
      <c r="N115" s="56"/>
      <c r="O115" s="110">
        <f t="shared" si="134"/>
        <v>0</v>
      </c>
      <c r="P115" s="107"/>
    </row>
    <row r="116" spans="1:16" hidden="1" x14ac:dyDescent="0.25">
      <c r="A116" s="108">
        <v>2260</v>
      </c>
      <c r="B116" s="53" t="s">
        <v>101</v>
      </c>
      <c r="C116" s="54">
        <f t="shared" si="98"/>
        <v>0</v>
      </c>
      <c r="D116" s="227">
        <f>SUM(D117:D121)</f>
        <v>0</v>
      </c>
      <c r="E116" s="109">
        <f t="shared" ref="E116:F116" si="135">SUM(E117:E121)</f>
        <v>0</v>
      </c>
      <c r="F116" s="143">
        <f t="shared" si="135"/>
        <v>0</v>
      </c>
      <c r="G116" s="227">
        <f>SUM(G117:G121)</f>
        <v>0</v>
      </c>
      <c r="H116" s="117">
        <f t="shared" ref="H116:I116" si="136">SUM(H117:H121)</f>
        <v>0</v>
      </c>
      <c r="I116" s="110">
        <f t="shared" si="136"/>
        <v>0</v>
      </c>
      <c r="J116" s="117">
        <f>SUM(J117:J121)</f>
        <v>0</v>
      </c>
      <c r="K116" s="109">
        <f t="shared" ref="K116:L116" si="137">SUM(K117:K121)</f>
        <v>0</v>
      </c>
      <c r="L116" s="132">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v>0</v>
      </c>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hidden="1" x14ac:dyDescent="0.25">
      <c r="A118" s="38">
        <v>2262</v>
      </c>
      <c r="B118" s="53" t="s">
        <v>103</v>
      </c>
      <c r="C118" s="54">
        <f t="shared" si="98"/>
        <v>0</v>
      </c>
      <c r="D118" s="226">
        <v>0</v>
      </c>
      <c r="E118" s="56"/>
      <c r="F118" s="143">
        <f t="shared" si="139"/>
        <v>0</v>
      </c>
      <c r="G118" s="226"/>
      <c r="H118" s="257"/>
      <c r="I118" s="110">
        <f t="shared" si="140"/>
        <v>0</v>
      </c>
      <c r="J118" s="257"/>
      <c r="K118" s="56"/>
      <c r="L118" s="132">
        <f t="shared" si="141"/>
        <v>0</v>
      </c>
      <c r="M118" s="317"/>
      <c r="N118" s="56"/>
      <c r="O118" s="110">
        <f t="shared" si="142"/>
        <v>0</v>
      </c>
      <c r="P118" s="107"/>
    </row>
    <row r="119" spans="1:16" hidden="1" x14ac:dyDescent="0.25">
      <c r="A119" s="38">
        <v>2263</v>
      </c>
      <c r="B119" s="53" t="s">
        <v>104</v>
      </c>
      <c r="C119" s="54">
        <f t="shared" si="98"/>
        <v>0</v>
      </c>
      <c r="D119" s="226">
        <v>0</v>
      </c>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v>0</v>
      </c>
      <c r="E120" s="56"/>
      <c r="F120" s="143">
        <f t="shared" si="139"/>
        <v>0</v>
      </c>
      <c r="G120" s="226"/>
      <c r="H120" s="257"/>
      <c r="I120" s="110">
        <f t="shared" si="140"/>
        <v>0</v>
      </c>
      <c r="J120" s="257"/>
      <c r="K120" s="56"/>
      <c r="L120" s="132">
        <f t="shared" si="141"/>
        <v>0</v>
      </c>
      <c r="M120" s="317"/>
      <c r="N120" s="56"/>
      <c r="O120" s="110">
        <f t="shared" si="142"/>
        <v>0</v>
      </c>
      <c r="P120" s="107"/>
    </row>
    <row r="121" spans="1:16" hidden="1" x14ac:dyDescent="0.25">
      <c r="A121" s="38">
        <v>2269</v>
      </c>
      <c r="B121" s="53" t="s">
        <v>106</v>
      </c>
      <c r="C121" s="54">
        <f t="shared" si="98"/>
        <v>0</v>
      </c>
      <c r="D121" s="226">
        <v>0</v>
      </c>
      <c r="E121" s="56"/>
      <c r="F121" s="143">
        <f t="shared" si="139"/>
        <v>0</v>
      </c>
      <c r="G121" s="226"/>
      <c r="H121" s="257"/>
      <c r="I121" s="110">
        <f t="shared" si="140"/>
        <v>0</v>
      </c>
      <c r="J121" s="257"/>
      <c r="K121" s="56"/>
      <c r="L121" s="132">
        <f t="shared" si="141"/>
        <v>0</v>
      </c>
      <c r="M121" s="317"/>
      <c r="N121" s="56"/>
      <c r="O121" s="110">
        <f t="shared" si="142"/>
        <v>0</v>
      </c>
      <c r="P121" s="107"/>
    </row>
    <row r="122" spans="1:16" hidden="1" x14ac:dyDescent="0.25">
      <c r="A122" s="108">
        <v>2270</v>
      </c>
      <c r="B122" s="53" t="s">
        <v>107</v>
      </c>
      <c r="C122" s="54">
        <f t="shared" si="98"/>
        <v>0</v>
      </c>
      <c r="D122" s="227">
        <f>SUM(D123:D127)</f>
        <v>0</v>
      </c>
      <c r="E122" s="109">
        <f t="shared" ref="E122:F122" si="143">SUM(E123:E127)</f>
        <v>0</v>
      </c>
      <c r="F122" s="143">
        <f t="shared" si="143"/>
        <v>0</v>
      </c>
      <c r="G122" s="227">
        <f>SUM(G123:G127)</f>
        <v>0</v>
      </c>
      <c r="H122" s="117">
        <f t="shared" ref="H122:I122" si="144">SUM(H123:H127)</f>
        <v>0</v>
      </c>
      <c r="I122" s="110">
        <f t="shared" si="144"/>
        <v>0</v>
      </c>
      <c r="J122" s="117">
        <f>SUM(J123:J127)</f>
        <v>0</v>
      </c>
      <c r="K122" s="109">
        <f t="shared" ref="K122:L122" si="145">SUM(K123:K127)</f>
        <v>0</v>
      </c>
      <c r="L122" s="132">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v>0</v>
      </c>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v>0</v>
      </c>
      <c r="E124" s="56"/>
      <c r="F124" s="143">
        <f t="shared" si="147"/>
        <v>0</v>
      </c>
      <c r="G124" s="226"/>
      <c r="H124" s="257"/>
      <c r="I124" s="110">
        <f t="shared" si="148"/>
        <v>0</v>
      </c>
      <c r="J124" s="257"/>
      <c r="K124" s="56"/>
      <c r="L124" s="132">
        <f t="shared" si="149"/>
        <v>0</v>
      </c>
      <c r="M124" s="317"/>
      <c r="N124" s="56"/>
      <c r="O124" s="110">
        <f t="shared" si="150"/>
        <v>0</v>
      </c>
      <c r="P124" s="107"/>
    </row>
    <row r="125" spans="1:16" ht="24" hidden="1" x14ac:dyDescent="0.25">
      <c r="A125" s="38">
        <v>2275</v>
      </c>
      <c r="B125" s="53" t="s">
        <v>109</v>
      </c>
      <c r="C125" s="54">
        <f t="shared" si="98"/>
        <v>0</v>
      </c>
      <c r="D125" s="226">
        <v>0</v>
      </c>
      <c r="E125" s="56"/>
      <c r="F125" s="143">
        <f t="shared" si="147"/>
        <v>0</v>
      </c>
      <c r="G125" s="226"/>
      <c r="H125" s="257"/>
      <c r="I125" s="110">
        <f t="shared" si="148"/>
        <v>0</v>
      </c>
      <c r="J125" s="257"/>
      <c r="K125" s="56"/>
      <c r="L125" s="132">
        <f t="shared" si="149"/>
        <v>0</v>
      </c>
      <c r="M125" s="317"/>
      <c r="N125" s="56"/>
      <c r="O125" s="110">
        <f t="shared" si="150"/>
        <v>0</v>
      </c>
      <c r="P125" s="107"/>
    </row>
    <row r="126" spans="1:16" ht="36" hidden="1" x14ac:dyDescent="0.25">
      <c r="A126" s="38">
        <v>2276</v>
      </c>
      <c r="B126" s="53" t="s">
        <v>110</v>
      </c>
      <c r="C126" s="54">
        <f t="shared" si="98"/>
        <v>0</v>
      </c>
      <c r="D126" s="226">
        <v>0</v>
      </c>
      <c r="E126" s="56"/>
      <c r="F126" s="143">
        <f t="shared" si="147"/>
        <v>0</v>
      </c>
      <c r="G126" s="226"/>
      <c r="H126" s="257"/>
      <c r="I126" s="110">
        <f t="shared" si="148"/>
        <v>0</v>
      </c>
      <c r="J126" s="257"/>
      <c r="K126" s="56"/>
      <c r="L126" s="132">
        <f t="shared" si="149"/>
        <v>0</v>
      </c>
      <c r="M126" s="317"/>
      <c r="N126" s="56"/>
      <c r="O126" s="110">
        <f t="shared" si="150"/>
        <v>0</v>
      </c>
      <c r="P126" s="107"/>
    </row>
    <row r="127" spans="1:16" ht="24" hidden="1" x14ac:dyDescent="0.25">
      <c r="A127" s="38">
        <v>2279</v>
      </c>
      <c r="B127" s="53" t="s">
        <v>111</v>
      </c>
      <c r="C127" s="54">
        <f t="shared" si="98"/>
        <v>0</v>
      </c>
      <c r="D127" s="226">
        <v>0</v>
      </c>
      <c r="E127" s="56"/>
      <c r="F127" s="143">
        <f t="shared" si="147"/>
        <v>0</v>
      </c>
      <c r="G127" s="226"/>
      <c r="H127" s="257"/>
      <c r="I127" s="110">
        <f t="shared" si="148"/>
        <v>0</v>
      </c>
      <c r="J127" s="257"/>
      <c r="K127" s="56"/>
      <c r="L127" s="132">
        <f t="shared" si="149"/>
        <v>0</v>
      </c>
      <c r="M127" s="317"/>
      <c r="N127" s="56"/>
      <c r="O127" s="110">
        <f t="shared" si="150"/>
        <v>0</v>
      </c>
      <c r="P127" s="107"/>
    </row>
    <row r="128" spans="1:16" ht="24" hidden="1" x14ac:dyDescent="0.25">
      <c r="A128" s="1098">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v>0</v>
      </c>
      <c r="E129" s="56"/>
      <c r="F129" s="143">
        <f>D129+E129</f>
        <v>0</v>
      </c>
      <c r="G129" s="226"/>
      <c r="H129" s="257"/>
      <c r="I129" s="110">
        <f>G129+H129</f>
        <v>0</v>
      </c>
      <c r="J129" s="257"/>
      <c r="K129" s="56"/>
      <c r="L129" s="132">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6">
        <f t="shared" ref="E130:F130" si="152">SUM(E131,E136,E140,E141,E144,E151,E159,E160,E163)</f>
        <v>0</v>
      </c>
      <c r="F130" s="279">
        <f t="shared" si="152"/>
        <v>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22">
        <f t="shared" si="154"/>
        <v>0</v>
      </c>
      <c r="M130" s="42">
        <f>SUM(M131,M136,M140,M141,M144,M151,M159,M160,M163)</f>
        <v>0</v>
      </c>
      <c r="N130" s="46">
        <f t="shared" ref="N130:O130" si="155">SUM(N131,N136,N140,N141,N144,N151,N159,N160,N163)</f>
        <v>0</v>
      </c>
      <c r="O130" s="113">
        <f t="shared" si="155"/>
        <v>0</v>
      </c>
      <c r="P130" s="119"/>
    </row>
    <row r="131" spans="1:16" ht="24" hidden="1" x14ac:dyDescent="0.25">
      <c r="A131" s="1098">
        <v>2310</v>
      </c>
      <c r="B131" s="48" t="s">
        <v>114</v>
      </c>
      <c r="C131" s="49">
        <f t="shared" si="98"/>
        <v>0</v>
      </c>
      <c r="D131" s="229">
        <f t="shared" ref="D131:O131" si="156">SUM(D132:D135)</f>
        <v>0</v>
      </c>
      <c r="E131" s="115">
        <f t="shared" si="156"/>
        <v>0</v>
      </c>
      <c r="F131" s="281">
        <f t="shared" si="156"/>
        <v>0</v>
      </c>
      <c r="G131" s="229">
        <f t="shared" si="156"/>
        <v>0</v>
      </c>
      <c r="H131" s="259">
        <f t="shared" si="156"/>
        <v>0</v>
      </c>
      <c r="I131" s="116">
        <f t="shared" si="156"/>
        <v>0</v>
      </c>
      <c r="J131" s="259">
        <f t="shared" si="156"/>
        <v>0</v>
      </c>
      <c r="K131" s="115">
        <f t="shared" si="156"/>
        <v>0</v>
      </c>
      <c r="L131" s="136">
        <f t="shared" si="156"/>
        <v>0</v>
      </c>
      <c r="M131" s="49">
        <f t="shared" si="156"/>
        <v>0</v>
      </c>
      <c r="N131" s="115">
        <f t="shared" si="156"/>
        <v>0</v>
      </c>
      <c r="O131" s="116">
        <f t="shared" si="156"/>
        <v>0</v>
      </c>
      <c r="P131" s="106"/>
    </row>
    <row r="132" spans="1:16" hidden="1" x14ac:dyDescent="0.25">
      <c r="A132" s="38">
        <v>2311</v>
      </c>
      <c r="B132" s="53" t="s">
        <v>115</v>
      </c>
      <c r="C132" s="54">
        <f t="shared" si="98"/>
        <v>0</v>
      </c>
      <c r="D132" s="226">
        <v>0</v>
      </c>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107"/>
    </row>
    <row r="133" spans="1:16" hidden="1" x14ac:dyDescent="0.25">
      <c r="A133" s="38">
        <v>2312</v>
      </c>
      <c r="B133" s="53" t="s">
        <v>116</v>
      </c>
      <c r="C133" s="54">
        <f t="shared" si="98"/>
        <v>0</v>
      </c>
      <c r="D133" s="226">
        <v>0</v>
      </c>
      <c r="E133" s="56"/>
      <c r="F133" s="143">
        <f t="shared" si="157"/>
        <v>0</v>
      </c>
      <c r="G133" s="226"/>
      <c r="H133" s="257"/>
      <c r="I133" s="110">
        <f t="shared" si="158"/>
        <v>0</v>
      </c>
      <c r="J133" s="257"/>
      <c r="K133" s="56"/>
      <c r="L133" s="132">
        <f t="shared" si="159"/>
        <v>0</v>
      </c>
      <c r="M133" s="317"/>
      <c r="N133" s="56"/>
      <c r="O133" s="110">
        <f t="shared" si="160"/>
        <v>0</v>
      </c>
      <c r="P133" s="107"/>
    </row>
    <row r="134" spans="1:16" hidden="1" x14ac:dyDescent="0.25">
      <c r="A134" s="38">
        <v>2313</v>
      </c>
      <c r="B134" s="53" t="s">
        <v>117</v>
      </c>
      <c r="C134" s="54">
        <f t="shared" si="98"/>
        <v>0</v>
      </c>
      <c r="D134" s="226">
        <v>0</v>
      </c>
      <c r="E134" s="56"/>
      <c r="F134" s="143">
        <f t="shared" si="157"/>
        <v>0</v>
      </c>
      <c r="G134" s="226"/>
      <c r="H134" s="257"/>
      <c r="I134" s="110">
        <f t="shared" si="158"/>
        <v>0</v>
      </c>
      <c r="J134" s="257"/>
      <c r="K134" s="56"/>
      <c r="L134" s="132">
        <f t="shared" si="159"/>
        <v>0</v>
      </c>
      <c r="M134" s="317"/>
      <c r="N134" s="56"/>
      <c r="O134" s="110">
        <f t="shared" si="160"/>
        <v>0</v>
      </c>
      <c r="P134" s="107"/>
    </row>
    <row r="135" spans="1:16" ht="36" hidden="1" customHeight="1" x14ac:dyDescent="0.25">
      <c r="A135" s="38">
        <v>2314</v>
      </c>
      <c r="B135" s="53" t="s">
        <v>291</v>
      </c>
      <c r="C135" s="54">
        <f t="shared" si="98"/>
        <v>0</v>
      </c>
      <c r="D135" s="226">
        <v>0</v>
      </c>
      <c r="E135" s="56"/>
      <c r="F135" s="143">
        <f t="shared" si="157"/>
        <v>0</v>
      </c>
      <c r="G135" s="226"/>
      <c r="H135" s="257"/>
      <c r="I135" s="110">
        <f t="shared" si="158"/>
        <v>0</v>
      </c>
      <c r="J135" s="257"/>
      <c r="K135" s="56"/>
      <c r="L135" s="132">
        <f t="shared" si="159"/>
        <v>0</v>
      </c>
      <c r="M135" s="317"/>
      <c r="N135" s="56"/>
      <c r="O135" s="110">
        <f t="shared" si="160"/>
        <v>0</v>
      </c>
      <c r="P135" s="107"/>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v>0</v>
      </c>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row>
    <row r="138" spans="1:16" hidden="1" x14ac:dyDescent="0.25">
      <c r="A138" s="38">
        <v>2322</v>
      </c>
      <c r="B138" s="53" t="s">
        <v>120</v>
      </c>
      <c r="C138" s="54">
        <f t="shared" si="98"/>
        <v>0</v>
      </c>
      <c r="D138" s="226">
        <v>0</v>
      </c>
      <c r="E138" s="56"/>
      <c r="F138" s="143">
        <f t="shared" si="165"/>
        <v>0</v>
      </c>
      <c r="G138" s="226"/>
      <c r="H138" s="257"/>
      <c r="I138" s="110">
        <f t="shared" si="166"/>
        <v>0</v>
      </c>
      <c r="J138" s="257"/>
      <c r="K138" s="56"/>
      <c r="L138" s="132">
        <f t="shared" si="167"/>
        <v>0</v>
      </c>
      <c r="M138" s="317"/>
      <c r="N138" s="56"/>
      <c r="O138" s="110">
        <f t="shared" si="168"/>
        <v>0</v>
      </c>
      <c r="P138" s="107"/>
    </row>
    <row r="139" spans="1:16" ht="10.5" hidden="1" customHeight="1" x14ac:dyDescent="0.25">
      <c r="A139" s="38">
        <v>2329</v>
      </c>
      <c r="B139" s="53" t="s">
        <v>121</v>
      </c>
      <c r="C139" s="54">
        <f t="shared" si="98"/>
        <v>0</v>
      </c>
      <c r="D139" s="226">
        <v>0</v>
      </c>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v>0</v>
      </c>
      <c r="E140" s="56"/>
      <c r="F140" s="143">
        <f t="shared" si="165"/>
        <v>0</v>
      </c>
      <c r="G140" s="226"/>
      <c r="H140" s="257"/>
      <c r="I140" s="110">
        <f t="shared" si="166"/>
        <v>0</v>
      </c>
      <c r="J140" s="257"/>
      <c r="K140" s="56"/>
      <c r="L140" s="132">
        <f t="shared" si="167"/>
        <v>0</v>
      </c>
      <c r="M140" s="317"/>
      <c r="N140" s="56"/>
      <c r="O140" s="110">
        <f t="shared" si="168"/>
        <v>0</v>
      </c>
      <c r="P140" s="107"/>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v>0</v>
      </c>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v>0</v>
      </c>
      <c r="E143" s="56"/>
      <c r="F143" s="143">
        <f t="shared" si="173"/>
        <v>0</v>
      </c>
      <c r="G143" s="226"/>
      <c r="H143" s="257"/>
      <c r="I143" s="110">
        <f t="shared" si="174"/>
        <v>0</v>
      </c>
      <c r="J143" s="257"/>
      <c r="K143" s="56"/>
      <c r="L143" s="132">
        <f t="shared" si="175"/>
        <v>0</v>
      </c>
      <c r="M143" s="317"/>
      <c r="N143" s="56"/>
      <c r="O143" s="110">
        <f t="shared" si="176"/>
        <v>0</v>
      </c>
      <c r="P143" s="107"/>
    </row>
    <row r="144" spans="1:16"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v>0</v>
      </c>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row>
    <row r="146" spans="1:16" hidden="1" x14ac:dyDescent="0.25">
      <c r="A146" s="38">
        <v>2352</v>
      </c>
      <c r="B146" s="53" t="s">
        <v>127</v>
      </c>
      <c r="C146" s="54">
        <f t="shared" si="98"/>
        <v>0</v>
      </c>
      <c r="D146" s="226">
        <v>0</v>
      </c>
      <c r="E146" s="56"/>
      <c r="F146" s="143">
        <f t="shared" si="181"/>
        <v>0</v>
      </c>
      <c r="G146" s="226"/>
      <c r="H146" s="257"/>
      <c r="I146" s="110">
        <f t="shared" si="182"/>
        <v>0</v>
      </c>
      <c r="J146" s="257"/>
      <c r="K146" s="56"/>
      <c r="L146" s="132">
        <f t="shared" si="183"/>
        <v>0</v>
      </c>
      <c r="M146" s="317"/>
      <c r="N146" s="56"/>
      <c r="O146" s="110">
        <f t="shared" si="184"/>
        <v>0</v>
      </c>
      <c r="P146" s="107"/>
    </row>
    <row r="147" spans="1:16" ht="24" hidden="1" x14ac:dyDescent="0.25">
      <c r="A147" s="38">
        <v>2353</v>
      </c>
      <c r="B147" s="53" t="s">
        <v>128</v>
      </c>
      <c r="C147" s="54">
        <f t="shared" si="98"/>
        <v>0</v>
      </c>
      <c r="D147" s="226">
        <v>0</v>
      </c>
      <c r="E147" s="56"/>
      <c r="F147" s="143">
        <f t="shared" si="181"/>
        <v>0</v>
      </c>
      <c r="G147" s="226"/>
      <c r="H147" s="257"/>
      <c r="I147" s="110">
        <f t="shared" si="182"/>
        <v>0</v>
      </c>
      <c r="J147" s="257"/>
      <c r="K147" s="56"/>
      <c r="L147" s="132">
        <f t="shared" si="183"/>
        <v>0</v>
      </c>
      <c r="M147" s="317"/>
      <c r="N147" s="56"/>
      <c r="O147" s="110">
        <f t="shared" si="184"/>
        <v>0</v>
      </c>
      <c r="P147" s="107"/>
    </row>
    <row r="148" spans="1:16" ht="24" hidden="1" x14ac:dyDescent="0.25">
      <c r="A148" s="38">
        <v>2354</v>
      </c>
      <c r="B148" s="53" t="s">
        <v>129</v>
      </c>
      <c r="C148" s="54">
        <f t="shared" si="98"/>
        <v>0</v>
      </c>
      <c r="D148" s="226">
        <v>0</v>
      </c>
      <c r="E148" s="56"/>
      <c r="F148" s="143">
        <f t="shared" si="181"/>
        <v>0</v>
      </c>
      <c r="G148" s="226"/>
      <c r="H148" s="257"/>
      <c r="I148" s="110">
        <f t="shared" si="182"/>
        <v>0</v>
      </c>
      <c r="J148" s="257"/>
      <c r="K148" s="56"/>
      <c r="L148" s="132">
        <f t="shared" si="183"/>
        <v>0</v>
      </c>
      <c r="M148" s="317"/>
      <c r="N148" s="56"/>
      <c r="O148" s="110">
        <f t="shared" si="184"/>
        <v>0</v>
      </c>
      <c r="P148" s="107"/>
    </row>
    <row r="149" spans="1:16" ht="24" hidden="1" x14ac:dyDescent="0.25">
      <c r="A149" s="38">
        <v>2355</v>
      </c>
      <c r="B149" s="53" t="s">
        <v>130</v>
      </c>
      <c r="C149" s="54">
        <f t="shared" ref="C149:C212" si="185">F149+I149+L149+O149</f>
        <v>0</v>
      </c>
      <c r="D149" s="226">
        <v>0</v>
      </c>
      <c r="E149" s="56"/>
      <c r="F149" s="143">
        <f t="shared" si="181"/>
        <v>0</v>
      </c>
      <c r="G149" s="226"/>
      <c r="H149" s="257"/>
      <c r="I149" s="110">
        <f t="shared" si="182"/>
        <v>0</v>
      </c>
      <c r="J149" s="257"/>
      <c r="K149" s="56"/>
      <c r="L149" s="132">
        <f t="shared" si="183"/>
        <v>0</v>
      </c>
      <c r="M149" s="317"/>
      <c r="N149" s="56"/>
      <c r="O149" s="110">
        <f t="shared" si="184"/>
        <v>0</v>
      </c>
      <c r="P149" s="107"/>
    </row>
    <row r="150" spans="1:16" ht="24" hidden="1" x14ac:dyDescent="0.25">
      <c r="A150" s="38">
        <v>2359</v>
      </c>
      <c r="B150" s="53" t="s">
        <v>131</v>
      </c>
      <c r="C150" s="54">
        <f t="shared" si="185"/>
        <v>0</v>
      </c>
      <c r="D150" s="226">
        <v>0</v>
      </c>
      <c r="E150" s="56"/>
      <c r="F150" s="143">
        <f t="shared" si="181"/>
        <v>0</v>
      </c>
      <c r="G150" s="226"/>
      <c r="H150" s="257"/>
      <c r="I150" s="110">
        <f t="shared" si="182"/>
        <v>0</v>
      </c>
      <c r="J150" s="257"/>
      <c r="K150" s="56"/>
      <c r="L150" s="132">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v>0</v>
      </c>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v>0</v>
      </c>
      <c r="E153" s="56"/>
      <c r="F153" s="143">
        <f t="shared" si="190"/>
        <v>0</v>
      </c>
      <c r="G153" s="226"/>
      <c r="H153" s="257"/>
      <c r="I153" s="110">
        <f t="shared" si="191"/>
        <v>0</v>
      </c>
      <c r="J153" s="257"/>
      <c r="K153" s="56"/>
      <c r="L153" s="132">
        <f t="shared" si="192"/>
        <v>0</v>
      </c>
      <c r="M153" s="317"/>
      <c r="N153" s="56"/>
      <c r="O153" s="110">
        <f t="shared" si="193"/>
        <v>0</v>
      </c>
      <c r="P153" s="107"/>
    </row>
    <row r="154" spans="1:16" hidden="1" x14ac:dyDescent="0.25">
      <c r="A154" s="37">
        <v>2363</v>
      </c>
      <c r="B154" s="53" t="s">
        <v>135</v>
      </c>
      <c r="C154" s="54">
        <f t="shared" si="185"/>
        <v>0</v>
      </c>
      <c r="D154" s="226">
        <v>0</v>
      </c>
      <c r="E154" s="56"/>
      <c r="F154" s="143">
        <f t="shared" si="190"/>
        <v>0</v>
      </c>
      <c r="G154" s="226"/>
      <c r="H154" s="257"/>
      <c r="I154" s="110">
        <f t="shared" si="191"/>
        <v>0</v>
      </c>
      <c r="J154" s="257"/>
      <c r="K154" s="56"/>
      <c r="L154" s="132">
        <f t="shared" si="192"/>
        <v>0</v>
      </c>
      <c r="M154" s="317"/>
      <c r="N154" s="56"/>
      <c r="O154" s="110">
        <f t="shared" si="193"/>
        <v>0</v>
      </c>
      <c r="P154" s="107"/>
    </row>
    <row r="155" spans="1:16" hidden="1" x14ac:dyDescent="0.25">
      <c r="A155" s="37">
        <v>2364</v>
      </c>
      <c r="B155" s="53" t="s">
        <v>136</v>
      </c>
      <c r="C155" s="54">
        <f t="shared" si="185"/>
        <v>0</v>
      </c>
      <c r="D155" s="226">
        <v>0</v>
      </c>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v>0</v>
      </c>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v>0</v>
      </c>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v>0</v>
      </c>
      <c r="E158" s="56"/>
      <c r="F158" s="143">
        <f t="shared" si="190"/>
        <v>0</v>
      </c>
      <c r="G158" s="226"/>
      <c r="H158" s="257"/>
      <c r="I158" s="110">
        <f t="shared" si="191"/>
        <v>0</v>
      </c>
      <c r="J158" s="257"/>
      <c r="K158" s="56"/>
      <c r="L158" s="132">
        <f t="shared" si="192"/>
        <v>0</v>
      </c>
      <c r="M158" s="317"/>
      <c r="N158" s="56"/>
      <c r="O158" s="110">
        <f t="shared" si="193"/>
        <v>0</v>
      </c>
      <c r="P158" s="107"/>
    </row>
    <row r="159" spans="1:16" hidden="1" x14ac:dyDescent="0.25">
      <c r="A159" s="103">
        <v>2370</v>
      </c>
      <c r="B159" s="74" t="s">
        <v>140</v>
      </c>
      <c r="C159" s="80">
        <f t="shared" si="185"/>
        <v>0</v>
      </c>
      <c r="D159" s="228">
        <v>0</v>
      </c>
      <c r="E159" s="111"/>
      <c r="F159" s="280">
        <f t="shared" si="190"/>
        <v>0</v>
      </c>
      <c r="G159" s="228"/>
      <c r="H159" s="258"/>
      <c r="I159" s="105">
        <f t="shared" si="191"/>
        <v>0</v>
      </c>
      <c r="J159" s="258"/>
      <c r="K159" s="111"/>
      <c r="L159" s="133">
        <f t="shared" si="192"/>
        <v>0</v>
      </c>
      <c r="M159" s="318"/>
      <c r="N159" s="111"/>
      <c r="O159" s="105">
        <f t="shared" si="193"/>
        <v>0</v>
      </c>
      <c r="P159" s="11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v>0</v>
      </c>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v>0</v>
      </c>
      <c r="E162" s="56"/>
      <c r="F162" s="143">
        <f t="shared" si="198"/>
        <v>0</v>
      </c>
      <c r="G162" s="226"/>
      <c r="H162" s="257"/>
      <c r="I162" s="110">
        <f t="shared" si="199"/>
        <v>0</v>
      </c>
      <c r="J162" s="257"/>
      <c r="K162" s="56"/>
      <c r="L162" s="132">
        <f t="shared" si="200"/>
        <v>0</v>
      </c>
      <c r="M162" s="317"/>
      <c r="N162" s="56"/>
      <c r="O162" s="110">
        <f t="shared" si="201"/>
        <v>0</v>
      </c>
      <c r="P162" s="107"/>
    </row>
    <row r="163" spans="1:16" hidden="1" x14ac:dyDescent="0.25">
      <c r="A163" s="103">
        <v>2390</v>
      </c>
      <c r="B163" s="74" t="s">
        <v>144</v>
      </c>
      <c r="C163" s="80">
        <f t="shared" si="185"/>
        <v>0</v>
      </c>
      <c r="D163" s="228">
        <v>0</v>
      </c>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v>0</v>
      </c>
      <c r="E164" s="118"/>
      <c r="F164" s="279">
        <f t="shared" si="198"/>
        <v>0</v>
      </c>
      <c r="G164" s="230"/>
      <c r="H164" s="260"/>
      <c r="I164" s="113">
        <f t="shared" si="199"/>
        <v>0</v>
      </c>
      <c r="J164" s="260"/>
      <c r="K164" s="118"/>
      <c r="L164" s="122">
        <f t="shared" si="200"/>
        <v>0</v>
      </c>
      <c r="M164" s="319"/>
      <c r="N164" s="118"/>
      <c r="O164" s="113">
        <f t="shared" si="201"/>
        <v>0</v>
      </c>
      <c r="P164" s="119"/>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row>
    <row r="166" spans="1:16" ht="16.5" hidden="1" customHeight="1" x14ac:dyDescent="0.25">
      <c r="A166" s="1098">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v>0</v>
      </c>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v>0</v>
      </c>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v>0</v>
      </c>
      <c r="E169" s="56"/>
      <c r="F169" s="143">
        <f t="shared" si="204"/>
        <v>0</v>
      </c>
      <c r="G169" s="226"/>
      <c r="H169" s="257"/>
      <c r="I169" s="110">
        <f t="shared" si="205"/>
        <v>0</v>
      </c>
      <c r="J169" s="257"/>
      <c r="K169" s="56"/>
      <c r="L169" s="132">
        <f t="shared" si="206"/>
        <v>0</v>
      </c>
      <c r="M169" s="317"/>
      <c r="N169" s="56"/>
      <c r="O169" s="110">
        <f t="shared" si="207"/>
        <v>0</v>
      </c>
      <c r="P169" s="107"/>
    </row>
    <row r="170" spans="1:16" ht="24" hidden="1" x14ac:dyDescent="0.25">
      <c r="A170" s="38">
        <v>2519</v>
      </c>
      <c r="B170" s="53" t="s">
        <v>151</v>
      </c>
      <c r="C170" s="54">
        <f t="shared" si="185"/>
        <v>0</v>
      </c>
      <c r="D170" s="226">
        <v>0</v>
      </c>
      <c r="E170" s="56"/>
      <c r="F170" s="143">
        <f t="shared" si="204"/>
        <v>0</v>
      </c>
      <c r="G170" s="226"/>
      <c r="H170" s="257"/>
      <c r="I170" s="110">
        <f t="shared" si="205"/>
        <v>0</v>
      </c>
      <c r="J170" s="257"/>
      <c r="K170" s="56"/>
      <c r="L170" s="132">
        <f t="shared" si="206"/>
        <v>0</v>
      </c>
      <c r="M170" s="317"/>
      <c r="N170" s="56"/>
      <c r="O170" s="110">
        <f t="shared" si="207"/>
        <v>0</v>
      </c>
      <c r="P170" s="107"/>
    </row>
    <row r="171" spans="1:16" ht="24" hidden="1" x14ac:dyDescent="0.25">
      <c r="A171" s="108">
        <v>2520</v>
      </c>
      <c r="B171" s="53" t="s">
        <v>152</v>
      </c>
      <c r="C171" s="54">
        <f t="shared" si="185"/>
        <v>0</v>
      </c>
      <c r="D171" s="226">
        <v>0</v>
      </c>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v>0</v>
      </c>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1098">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v>0</v>
      </c>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v>0</v>
      </c>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v>0</v>
      </c>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1098">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v>0</v>
      </c>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v>0</v>
      </c>
      <c r="E181" s="56"/>
      <c r="F181" s="143">
        <f t="shared" si="222"/>
        <v>0</v>
      </c>
      <c r="G181" s="226"/>
      <c r="H181" s="257"/>
      <c r="I181" s="110">
        <f t="shared" si="223"/>
        <v>0</v>
      </c>
      <c r="J181" s="257"/>
      <c r="K181" s="56"/>
      <c r="L181" s="132">
        <f t="shared" si="224"/>
        <v>0</v>
      </c>
      <c r="M181" s="317"/>
      <c r="N181" s="56"/>
      <c r="O181" s="110">
        <f t="shared" si="225"/>
        <v>0</v>
      </c>
      <c r="P181" s="107"/>
    </row>
    <row r="182" spans="1:16" ht="72" hidden="1" x14ac:dyDescent="0.25">
      <c r="A182" s="38">
        <v>3293</v>
      </c>
      <c r="B182" s="53" t="s">
        <v>162</v>
      </c>
      <c r="C182" s="54">
        <f t="shared" si="185"/>
        <v>0</v>
      </c>
      <c r="D182" s="226">
        <v>0</v>
      </c>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v>0</v>
      </c>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v>0</v>
      </c>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v>0</v>
      </c>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1098">
        <v>4240</v>
      </c>
      <c r="B189" s="48" t="s">
        <v>169</v>
      </c>
      <c r="C189" s="49">
        <f t="shared" si="185"/>
        <v>0</v>
      </c>
      <c r="D189" s="225">
        <v>0</v>
      </c>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v>0</v>
      </c>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1098">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v>0</v>
      </c>
      <c r="E193" s="56"/>
      <c r="F193" s="143">
        <f>D193+E193</f>
        <v>0</v>
      </c>
      <c r="G193" s="226"/>
      <c r="H193" s="257"/>
      <c r="I193" s="110">
        <f>G193+H193</f>
        <v>0</v>
      </c>
      <c r="J193" s="257"/>
      <c r="K193" s="56"/>
      <c r="L193" s="132">
        <f>J193+K193</f>
        <v>0</v>
      </c>
      <c r="M193" s="317"/>
      <c r="N193" s="56"/>
      <c r="O193" s="110">
        <f>M193+N193</f>
        <v>0</v>
      </c>
      <c r="P193" s="107"/>
    </row>
    <row r="194" spans="1:16" s="21" customFormat="1" ht="24" x14ac:dyDescent="0.25">
      <c r="A194" s="131"/>
      <c r="B194" s="17" t="s">
        <v>174</v>
      </c>
      <c r="C194" s="94">
        <f t="shared" si="185"/>
        <v>135110.91999999998</v>
      </c>
      <c r="D194" s="222">
        <f>SUM(D195,D230,D269)</f>
        <v>133115.91999999998</v>
      </c>
      <c r="E194" s="435">
        <f t="shared" ref="E194:F194" si="251">SUM(E195,E230,E269)</f>
        <v>1995</v>
      </c>
      <c r="F194" s="436">
        <f t="shared" si="251"/>
        <v>135110.91999999998</v>
      </c>
      <c r="G194" s="222">
        <f>SUM(G195,G230,G269)</f>
        <v>0</v>
      </c>
      <c r="H194" s="202">
        <f t="shared" ref="H194:I194" si="252">SUM(H195,H230,H269)</f>
        <v>0</v>
      </c>
      <c r="I194" s="436">
        <f t="shared" si="252"/>
        <v>0</v>
      </c>
      <c r="J194" s="254">
        <f>SUM(J195,J230,J269)</f>
        <v>0</v>
      </c>
      <c r="K194" s="435">
        <f t="shared" ref="K194:L194" si="253">SUM(K195,K230,K269)</f>
        <v>0</v>
      </c>
      <c r="L194" s="43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135110.91999999998</v>
      </c>
      <c r="D195" s="223">
        <f>D196+D204</f>
        <v>133115.91999999998</v>
      </c>
      <c r="E195" s="437">
        <f t="shared" ref="E195:F195" si="255">E196+E204</f>
        <v>1995</v>
      </c>
      <c r="F195" s="438">
        <f t="shared" si="255"/>
        <v>135110.91999999998</v>
      </c>
      <c r="G195" s="223">
        <f>G196+G204</f>
        <v>0</v>
      </c>
      <c r="H195" s="134">
        <f t="shared" ref="H195:I195" si="256">H196+H204</f>
        <v>0</v>
      </c>
      <c r="I195" s="438">
        <f t="shared" si="256"/>
        <v>0</v>
      </c>
      <c r="J195" s="255">
        <f>J196+J204</f>
        <v>0</v>
      </c>
      <c r="K195" s="437">
        <f t="shared" ref="K195:L195" si="257">K196+K204</f>
        <v>0</v>
      </c>
      <c r="L195" s="438">
        <f t="shared" si="257"/>
        <v>0</v>
      </c>
      <c r="M195" s="98">
        <f>M196+M204</f>
        <v>0</v>
      </c>
      <c r="N195" s="99">
        <f t="shared" ref="N195:O195" si="258">N196+N204</f>
        <v>0</v>
      </c>
      <c r="O195" s="100">
        <f t="shared" si="258"/>
        <v>0</v>
      </c>
      <c r="P195" s="339"/>
    </row>
    <row r="196" spans="1:16" x14ac:dyDescent="0.25">
      <c r="A196" s="41">
        <v>5100</v>
      </c>
      <c r="B196" s="101" t="s">
        <v>176</v>
      </c>
      <c r="C196" s="42">
        <f t="shared" si="185"/>
        <v>92057.919999999998</v>
      </c>
      <c r="D196" s="224">
        <f>D197+D198+D201+D202+D203</f>
        <v>92057.919999999998</v>
      </c>
      <c r="E196" s="439">
        <f t="shared" ref="E196:F196" si="259">E197+E198+E201+E202+E203</f>
        <v>0</v>
      </c>
      <c r="F196" s="406">
        <f t="shared" si="259"/>
        <v>92057.919999999998</v>
      </c>
      <c r="G196" s="224">
        <f>G197+G198+G201+G202+G203</f>
        <v>0</v>
      </c>
      <c r="H196" s="122">
        <f t="shared" ref="H196:I196" si="260">H197+H198+H201+H202+H203</f>
        <v>0</v>
      </c>
      <c r="I196" s="406">
        <f t="shared" si="260"/>
        <v>0</v>
      </c>
      <c r="J196" s="102">
        <f>J197+J198+J201+J202+J203</f>
        <v>0</v>
      </c>
      <c r="K196" s="439">
        <f t="shared" ref="K196:L196" si="261">K197+K198+K201+K202+K203</f>
        <v>0</v>
      </c>
      <c r="L196" s="406">
        <f t="shared" si="261"/>
        <v>0</v>
      </c>
      <c r="M196" s="42">
        <f>M197+M198+M201+M202+M203</f>
        <v>0</v>
      </c>
      <c r="N196" s="46">
        <f t="shared" ref="N196:O196" si="262">N197+N198+N201+N202+N203</f>
        <v>0</v>
      </c>
      <c r="O196" s="113">
        <f t="shared" si="262"/>
        <v>0</v>
      </c>
      <c r="P196" s="119"/>
    </row>
    <row r="197" spans="1:16" x14ac:dyDescent="0.25">
      <c r="A197" s="1098">
        <v>5110</v>
      </c>
      <c r="B197" s="48" t="s">
        <v>177</v>
      </c>
      <c r="C197" s="49">
        <f t="shared" si="185"/>
        <v>92057.919999999998</v>
      </c>
      <c r="D197" s="225">
        <v>92057.919999999998</v>
      </c>
      <c r="E197" s="442"/>
      <c r="F197" s="443">
        <f>D197+E197</f>
        <v>92057.919999999998</v>
      </c>
      <c r="G197" s="225"/>
      <c r="H197" s="584"/>
      <c r="I197" s="443">
        <f>G197+H197</f>
        <v>0</v>
      </c>
      <c r="J197" s="256"/>
      <c r="K197" s="442"/>
      <c r="L197" s="443">
        <f>J197+K197</f>
        <v>0</v>
      </c>
      <c r="M197" s="316"/>
      <c r="N197" s="51"/>
      <c r="O197" s="116">
        <f>M197+N197</f>
        <v>0</v>
      </c>
      <c r="P197" s="106"/>
    </row>
    <row r="198" spans="1:16"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v>0</v>
      </c>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v>0</v>
      </c>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v>0</v>
      </c>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v>0</v>
      </c>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v>0</v>
      </c>
      <c r="E203" s="56"/>
      <c r="F203" s="143">
        <f t="shared" si="267"/>
        <v>0</v>
      </c>
      <c r="G203" s="226"/>
      <c r="H203" s="257"/>
      <c r="I203" s="110">
        <f t="shared" si="268"/>
        <v>0</v>
      </c>
      <c r="J203" s="257"/>
      <c r="K203" s="56"/>
      <c r="L203" s="132">
        <f t="shared" si="269"/>
        <v>0</v>
      </c>
      <c r="M203" s="317"/>
      <c r="N203" s="56"/>
      <c r="O203" s="110">
        <f t="shared" si="270"/>
        <v>0</v>
      </c>
      <c r="P203" s="107"/>
    </row>
    <row r="204" spans="1:16" x14ac:dyDescent="0.25">
      <c r="A204" s="41">
        <v>5200</v>
      </c>
      <c r="B204" s="101" t="s">
        <v>184</v>
      </c>
      <c r="C204" s="42">
        <f t="shared" si="185"/>
        <v>43053</v>
      </c>
      <c r="D204" s="224">
        <f>D205+D215+D216+D225+D226+D227+D229</f>
        <v>41058</v>
      </c>
      <c r="E204" s="439">
        <f t="shared" ref="E204:F204" si="271">E205+E215+E216+E225+E226+E227+E229</f>
        <v>1995</v>
      </c>
      <c r="F204" s="406">
        <f t="shared" si="271"/>
        <v>43053</v>
      </c>
      <c r="G204" s="224">
        <f>G205+G215+G216+G225+G226+G227+G229</f>
        <v>0</v>
      </c>
      <c r="H204" s="122">
        <f t="shared" ref="H204:I204" si="272">H205+H215+H216+H225+H226+H227+H229</f>
        <v>0</v>
      </c>
      <c r="I204" s="406">
        <f t="shared" si="272"/>
        <v>0</v>
      </c>
      <c r="J204" s="102">
        <f>J205+J215+J216+J225+J226+J227+J229</f>
        <v>0</v>
      </c>
      <c r="K204" s="439">
        <f t="shared" ref="K204:L204" si="273">K205+K215+K216+K225+K226+K227+K229</f>
        <v>0</v>
      </c>
      <c r="L204" s="406">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v>0</v>
      </c>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v>0</v>
      </c>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v>0</v>
      </c>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v>0</v>
      </c>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v>0</v>
      </c>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v>0</v>
      </c>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v>0</v>
      </c>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v>0</v>
      </c>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v>0</v>
      </c>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v>0</v>
      </c>
      <c r="E215" s="56"/>
      <c r="F215" s="143">
        <f t="shared" si="279"/>
        <v>0</v>
      </c>
      <c r="G215" s="226"/>
      <c r="H215" s="257"/>
      <c r="I215" s="110">
        <f t="shared" si="280"/>
        <v>0</v>
      </c>
      <c r="J215" s="257"/>
      <c r="K215" s="56"/>
      <c r="L215" s="132">
        <f t="shared" si="281"/>
        <v>0</v>
      </c>
      <c r="M215" s="317"/>
      <c r="N215" s="56"/>
      <c r="O215" s="110">
        <f t="shared" si="282"/>
        <v>0</v>
      </c>
      <c r="P215" s="107"/>
    </row>
    <row r="216" spans="1:16"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v>0</v>
      </c>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hidden="1" x14ac:dyDescent="0.25">
      <c r="A218" s="38">
        <v>5232</v>
      </c>
      <c r="B218" s="53" t="s">
        <v>198</v>
      </c>
      <c r="C218" s="54">
        <f t="shared" si="283"/>
        <v>0</v>
      </c>
      <c r="D218" s="226">
        <v>0</v>
      </c>
      <c r="E218" s="56"/>
      <c r="F218" s="143">
        <f t="shared" si="288"/>
        <v>0</v>
      </c>
      <c r="G218" s="226"/>
      <c r="H218" s="257"/>
      <c r="I218" s="110">
        <f t="shared" si="289"/>
        <v>0</v>
      </c>
      <c r="J218" s="257"/>
      <c r="K218" s="56"/>
      <c r="L218" s="132">
        <f t="shared" si="290"/>
        <v>0</v>
      </c>
      <c r="M218" s="317"/>
      <c r="N218" s="56"/>
      <c r="O218" s="110">
        <f t="shared" si="291"/>
        <v>0</v>
      </c>
      <c r="P218" s="107"/>
    </row>
    <row r="219" spans="1:16" hidden="1" x14ac:dyDescent="0.25">
      <c r="A219" s="38">
        <v>5233</v>
      </c>
      <c r="B219" s="53" t="s">
        <v>199</v>
      </c>
      <c r="C219" s="54">
        <f t="shared" si="283"/>
        <v>0</v>
      </c>
      <c r="D219" s="226">
        <v>0</v>
      </c>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v>0</v>
      </c>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v>0</v>
      </c>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v>0</v>
      </c>
      <c r="E222" s="56"/>
      <c r="F222" s="143">
        <f t="shared" si="288"/>
        <v>0</v>
      </c>
      <c r="G222" s="226"/>
      <c r="H222" s="257"/>
      <c r="I222" s="110">
        <f t="shared" si="289"/>
        <v>0</v>
      </c>
      <c r="J222" s="257"/>
      <c r="K222" s="56"/>
      <c r="L222" s="132">
        <f t="shared" si="290"/>
        <v>0</v>
      </c>
      <c r="M222" s="317"/>
      <c r="N222" s="56"/>
      <c r="O222" s="110">
        <f t="shared" si="291"/>
        <v>0</v>
      </c>
      <c r="P222" s="107"/>
    </row>
    <row r="223" spans="1:16" ht="24" hidden="1" x14ac:dyDescent="0.25">
      <c r="A223" s="38">
        <v>5238</v>
      </c>
      <c r="B223" s="53" t="s">
        <v>203</v>
      </c>
      <c r="C223" s="54">
        <f t="shared" si="283"/>
        <v>0</v>
      </c>
      <c r="D223" s="226">
        <v>0</v>
      </c>
      <c r="E223" s="56"/>
      <c r="F223" s="143">
        <f t="shared" si="288"/>
        <v>0</v>
      </c>
      <c r="G223" s="226"/>
      <c r="H223" s="257"/>
      <c r="I223" s="110">
        <f t="shared" si="289"/>
        <v>0</v>
      </c>
      <c r="J223" s="257"/>
      <c r="K223" s="56"/>
      <c r="L223" s="132">
        <f t="shared" si="290"/>
        <v>0</v>
      </c>
      <c r="M223" s="317"/>
      <c r="N223" s="56"/>
      <c r="O223" s="110">
        <f t="shared" si="291"/>
        <v>0</v>
      </c>
      <c r="P223" s="107"/>
    </row>
    <row r="224" spans="1:16" ht="24" hidden="1" x14ac:dyDescent="0.25">
      <c r="A224" s="38">
        <v>5239</v>
      </c>
      <c r="B224" s="53" t="s">
        <v>204</v>
      </c>
      <c r="C224" s="54">
        <f t="shared" si="283"/>
        <v>0</v>
      </c>
      <c r="D224" s="226">
        <v>0</v>
      </c>
      <c r="E224" s="56"/>
      <c r="F224" s="143">
        <f t="shared" si="288"/>
        <v>0</v>
      </c>
      <c r="G224" s="226"/>
      <c r="H224" s="257"/>
      <c r="I224" s="110">
        <f t="shared" si="289"/>
        <v>0</v>
      </c>
      <c r="J224" s="257"/>
      <c r="K224" s="56"/>
      <c r="L224" s="132">
        <f t="shared" si="290"/>
        <v>0</v>
      </c>
      <c r="M224" s="317"/>
      <c r="N224" s="56"/>
      <c r="O224" s="110">
        <f t="shared" si="291"/>
        <v>0</v>
      </c>
      <c r="P224" s="107"/>
    </row>
    <row r="225" spans="1:16" ht="24" x14ac:dyDescent="0.25">
      <c r="A225" s="108">
        <v>5240</v>
      </c>
      <c r="B225" s="53" t="s">
        <v>205</v>
      </c>
      <c r="C225" s="54">
        <f t="shared" si="283"/>
        <v>43053</v>
      </c>
      <c r="D225" s="226">
        <v>41058</v>
      </c>
      <c r="E225" s="444">
        <v>1995</v>
      </c>
      <c r="F225" s="401">
        <f t="shared" si="288"/>
        <v>43053</v>
      </c>
      <c r="G225" s="226"/>
      <c r="H225" s="580"/>
      <c r="I225" s="401">
        <f t="shared" si="289"/>
        <v>0</v>
      </c>
      <c r="J225" s="257"/>
      <c r="K225" s="444"/>
      <c r="L225" s="401">
        <f t="shared" si="290"/>
        <v>0</v>
      </c>
      <c r="M225" s="317"/>
      <c r="N225" s="56"/>
      <c r="O225" s="110">
        <f t="shared" si="291"/>
        <v>0</v>
      </c>
      <c r="P225" s="107"/>
    </row>
    <row r="226" spans="1:16" hidden="1" x14ac:dyDescent="0.25">
      <c r="A226" s="108">
        <v>5250</v>
      </c>
      <c r="B226" s="53" t="s">
        <v>206</v>
      </c>
      <c r="C226" s="54">
        <f t="shared" si="283"/>
        <v>0</v>
      </c>
      <c r="D226" s="226">
        <v>0</v>
      </c>
      <c r="E226" s="56"/>
      <c r="F226" s="143">
        <f t="shared" si="288"/>
        <v>0</v>
      </c>
      <c r="G226" s="226"/>
      <c r="H226" s="257"/>
      <c r="I226" s="110">
        <f t="shared" si="289"/>
        <v>0</v>
      </c>
      <c r="J226" s="257"/>
      <c r="K226" s="56"/>
      <c r="L226" s="132">
        <f t="shared" si="290"/>
        <v>0</v>
      </c>
      <c r="M226" s="317"/>
      <c r="N226" s="56"/>
      <c r="O226" s="110">
        <f t="shared" si="291"/>
        <v>0</v>
      </c>
      <c r="P226" s="107"/>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v>0</v>
      </c>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v>0</v>
      </c>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1098">
        <v>6220</v>
      </c>
      <c r="B232" s="48" t="s">
        <v>212</v>
      </c>
      <c r="C232" s="49">
        <f t="shared" si="283"/>
        <v>0</v>
      </c>
      <c r="D232" s="225">
        <v>0</v>
      </c>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v>0</v>
      </c>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v>0</v>
      </c>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v>0</v>
      </c>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v>0</v>
      </c>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v>0</v>
      </c>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v>0</v>
      </c>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v>0</v>
      </c>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v>0</v>
      </c>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v>0</v>
      </c>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v>0</v>
      </c>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1098">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v>0</v>
      </c>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v>0</v>
      </c>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v>0</v>
      </c>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v>0</v>
      </c>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1098">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v>0</v>
      </c>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v>0</v>
      </c>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v>0</v>
      </c>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v>0</v>
      </c>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v>0</v>
      </c>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v>0</v>
      </c>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1098">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v>0</v>
      </c>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v>0</v>
      </c>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v>0</v>
      </c>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v>0</v>
      </c>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v>0</v>
      </c>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v>0</v>
      </c>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v>0</v>
      </c>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1098">
        <v>7210</v>
      </c>
      <c r="B271" s="48" t="s">
        <v>248</v>
      </c>
      <c r="C271" s="49">
        <f t="shared" si="283"/>
        <v>0</v>
      </c>
      <c r="D271" s="225">
        <v>0</v>
      </c>
      <c r="E271" s="51"/>
      <c r="F271" s="281">
        <f>D271+E271</f>
        <v>0</v>
      </c>
      <c r="G271" s="225"/>
      <c r="H271" s="256"/>
      <c r="I271" s="116">
        <f>G271+H271</f>
        <v>0</v>
      </c>
      <c r="J271" s="256"/>
      <c r="K271" s="51"/>
      <c r="L271" s="13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v>0</v>
      </c>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v>0</v>
      </c>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v>0</v>
      </c>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v>0</v>
      </c>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v>0</v>
      </c>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v>0</v>
      </c>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1098">
        <v>7260</v>
      </c>
      <c r="B280" s="48" t="s">
        <v>255</v>
      </c>
      <c r="C280" s="49">
        <f t="shared" si="368"/>
        <v>0</v>
      </c>
      <c r="D280" s="225">
        <v>0</v>
      </c>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v>0</v>
      </c>
      <c r="E282" s="62"/>
      <c r="F282" s="141">
        <f>D282+E282</f>
        <v>0</v>
      </c>
      <c r="G282" s="235"/>
      <c r="H282" s="265"/>
      <c r="I282" s="302">
        <f>G282+H282</f>
        <v>0</v>
      </c>
      <c r="J282" s="265"/>
      <c r="K282" s="62"/>
      <c r="L282" s="197">
        <f>J282+K282</f>
        <v>0</v>
      </c>
      <c r="M282" s="323"/>
      <c r="N282" s="62"/>
      <c r="O282" s="302">
        <f>M282+N282</f>
        <v>0</v>
      </c>
      <c r="P282" s="151"/>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v>0</v>
      </c>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v>0</v>
      </c>
      <c r="E285" s="51"/>
      <c r="F285" s="281">
        <f t="shared" si="378"/>
        <v>0</v>
      </c>
      <c r="G285" s="225"/>
      <c r="H285" s="256"/>
      <c r="I285" s="116">
        <f t="shared" si="379"/>
        <v>0</v>
      </c>
      <c r="J285" s="256"/>
      <c r="K285" s="51"/>
      <c r="L285" s="136">
        <f t="shared" si="380"/>
        <v>0</v>
      </c>
      <c r="M285" s="316"/>
      <c r="N285" s="51"/>
      <c r="O285" s="116">
        <f t="shared" si="381"/>
        <v>0</v>
      </c>
      <c r="P285" s="106"/>
    </row>
    <row r="286" spans="1:16" ht="12.75" thickBot="1" x14ac:dyDescent="0.3">
      <c r="A286" s="170"/>
      <c r="B286" s="170" t="s">
        <v>261</v>
      </c>
      <c r="C286" s="306">
        <f t="shared" si="368"/>
        <v>155110.91999999998</v>
      </c>
      <c r="D286" s="236">
        <f t="shared" ref="D286:O286" si="382">SUM(D283,D269,D230,D195,D187,D173,D75,D53)</f>
        <v>153115.91999999998</v>
      </c>
      <c r="E286" s="457">
        <f t="shared" si="382"/>
        <v>1995</v>
      </c>
      <c r="F286" s="458">
        <f t="shared" si="382"/>
        <v>155110.91999999998</v>
      </c>
      <c r="G286" s="236">
        <f t="shared" si="382"/>
        <v>0</v>
      </c>
      <c r="H286" s="205">
        <f t="shared" si="382"/>
        <v>0</v>
      </c>
      <c r="I286" s="458">
        <f t="shared" si="382"/>
        <v>0</v>
      </c>
      <c r="J286" s="172">
        <f t="shared" si="382"/>
        <v>0</v>
      </c>
      <c r="K286" s="457">
        <f t="shared" si="382"/>
        <v>0</v>
      </c>
      <c r="L286" s="458">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8.0000000016298145E-2</v>
      </c>
      <c r="D287" s="237">
        <f>SUM(D24,D25,D41)-D51</f>
        <v>8.0000000016298145E-2</v>
      </c>
      <c r="E287" s="174">
        <f t="shared" ref="E287:F287" si="383">SUM(E24,E25,E41)-E51</f>
        <v>0</v>
      </c>
      <c r="F287" s="175">
        <f t="shared" si="383"/>
        <v>8.0000000016298145E-2</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sheetData>
  <sheetProtection algorithmName="SHA-512" hashValue="UfTAYyN5EEUn3ipZ5OYk05EQ1IQTC4/2tQRLjwrFo/QjP1sPQv0JHtfnDEwpBOIRidjnovwCe593ncMaV1hCvg==" saltValue="/Vbcuu8qWCA6dU0lGHy6XA==" spinCount="100000" sheet="1" objects="1" scenarios="1" formatCells="0" formatColumns="0" formatRows="0"/>
  <autoFilter ref="A18:P298">
    <filterColumn colId="2">
      <filters blank="1">
        <filter val="135 111"/>
        <filter val="155 111"/>
        <filter val="20 000"/>
        <filter val="43 053"/>
        <filter val="92 0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48.pielikums Jūrmalas pilsētas domes
2018.gada 14.jūnija saistošajiem noteikumiem Nr.24
(protokols Nr.9, 4.punkts)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view="pageLayout" zoomScaleNormal="100" zoomScaleSheetLayoutView="100" workbookViewId="0">
      <selection activeCell="S4" sqref="S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425</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403</v>
      </c>
      <c r="D5" s="1122"/>
      <c r="E5" s="1122"/>
      <c r="F5" s="1122"/>
      <c r="G5" s="1122"/>
      <c r="H5" s="1122"/>
      <c r="I5" s="1122"/>
      <c r="J5" s="1122"/>
      <c r="K5" s="1122"/>
      <c r="L5" s="1122"/>
      <c r="M5" s="1122"/>
      <c r="N5" s="1122"/>
      <c r="O5" s="1122"/>
      <c r="P5" s="1123"/>
      <c r="Q5" s="390"/>
    </row>
    <row r="6" spans="1:17" ht="12.75" customHeight="1" x14ac:dyDescent="0.25">
      <c r="A6" s="2" t="s">
        <v>3</v>
      </c>
      <c r="B6" s="3"/>
      <c r="C6" s="1122" t="s">
        <v>358</v>
      </c>
      <c r="D6" s="1122"/>
      <c r="E6" s="1122"/>
      <c r="F6" s="1122"/>
      <c r="G6" s="1122"/>
      <c r="H6" s="1122"/>
      <c r="I6" s="1122"/>
      <c r="J6" s="1122"/>
      <c r="K6" s="1122"/>
      <c r="L6" s="1122"/>
      <c r="M6" s="1122"/>
      <c r="N6" s="1122"/>
      <c r="O6" s="1122"/>
      <c r="P6" s="1123"/>
      <c r="Q6" s="390"/>
    </row>
    <row r="7" spans="1:17" ht="15" customHeight="1" x14ac:dyDescent="0.25">
      <c r="A7" s="2" t="s">
        <v>4</v>
      </c>
      <c r="B7" s="3"/>
      <c r="C7" s="1120" t="s">
        <v>414</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t="s">
        <v>415</v>
      </c>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6"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6" s="21" customFormat="1" x14ac:dyDescent="0.25">
      <c r="A19" s="16"/>
      <c r="B19" s="17" t="s">
        <v>18</v>
      </c>
      <c r="C19" s="18"/>
      <c r="D19" s="207"/>
      <c r="E19" s="393"/>
      <c r="F19" s="93"/>
      <c r="G19" s="207"/>
      <c r="H19" s="386"/>
      <c r="I19" s="93"/>
      <c r="J19" s="241"/>
      <c r="K19" s="393"/>
      <c r="L19" s="93"/>
      <c r="M19" s="307"/>
      <c r="N19" s="19"/>
      <c r="O19" s="347"/>
      <c r="P19" s="20"/>
    </row>
    <row r="20" spans="1:16" s="21" customFormat="1" ht="12.75" thickBot="1" x14ac:dyDescent="0.3">
      <c r="A20" s="22"/>
      <c r="B20" s="23" t="s">
        <v>19</v>
      </c>
      <c r="C20" s="24">
        <f>F20+I20+L20+O20</f>
        <v>23326</v>
      </c>
      <c r="D20" s="208">
        <f>SUM(D21,D24,D25,D41,D43)</f>
        <v>0</v>
      </c>
      <c r="E20" s="394">
        <f t="shared" ref="E20:F20" si="0">SUM(E21,E24,E25,E41,E43)</f>
        <v>23326</v>
      </c>
      <c r="F20" s="395">
        <f t="shared" si="0"/>
        <v>23326</v>
      </c>
      <c r="G20" s="208">
        <f>SUM(G21,G24,G43)</f>
        <v>0</v>
      </c>
      <c r="H20" s="193">
        <f t="shared" ref="H20:I20" si="1">SUM(H21,H24,H43)</f>
        <v>0</v>
      </c>
      <c r="I20" s="395">
        <f t="shared" si="1"/>
        <v>0</v>
      </c>
      <c r="J20" s="242">
        <f>SUM(J21,J26,J43)</f>
        <v>0</v>
      </c>
      <c r="K20" s="394">
        <f t="shared" ref="K20:L20" si="2">SUM(K21,K26,K43)</f>
        <v>0</v>
      </c>
      <c r="L20" s="395">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row>
    <row r="23" spans="1:16"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row>
    <row r="24" spans="1:16" s="21" customFormat="1" ht="49.5" thickTop="1" thickBot="1" x14ac:dyDescent="0.3">
      <c r="A24" s="369">
        <v>19300</v>
      </c>
      <c r="B24" s="369" t="s">
        <v>304</v>
      </c>
      <c r="C24" s="370">
        <f>F24+I24</f>
        <v>23326</v>
      </c>
      <c r="D24" s="371"/>
      <c r="E24" s="402">
        <f>19827+3499</f>
        <v>23326</v>
      </c>
      <c r="F24" s="403">
        <f>D24+E24</f>
        <v>23326</v>
      </c>
      <c r="G24" s="371"/>
      <c r="H24" s="596"/>
      <c r="I24" s="403">
        <f>G24+H24</f>
        <v>0</v>
      </c>
      <c r="J24" s="376" t="s">
        <v>23</v>
      </c>
      <c r="K24" s="597" t="s">
        <v>23</v>
      </c>
      <c r="L24" s="603" t="s">
        <v>23</v>
      </c>
      <c r="M24" s="379" t="s">
        <v>23</v>
      </c>
      <c r="N24" s="377" t="s">
        <v>23</v>
      </c>
      <c r="O24" s="380" t="s">
        <v>23</v>
      </c>
      <c r="P24" s="558" t="s">
        <v>416</v>
      </c>
    </row>
    <row r="25" spans="1:16" s="21" customFormat="1" ht="24.75" hidden="1" thickTop="1" x14ac:dyDescent="0.25">
      <c r="A25" s="183">
        <v>21194</v>
      </c>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89"/>
    </row>
    <row r="26" spans="1:16"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row>
    <row r="28" spans="1:16"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row>
    <row r="29" spans="1:16"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row>
    <row r="30" spans="1:16"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row>
    <row r="31" spans="1:16"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row>
    <row r="32" spans="1:16"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row>
    <row r="33" spans="1:16"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row>
    <row r="34" spans="1:16"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row>
    <row r="35" spans="1:16"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row>
    <row r="37" spans="1:16"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row>
    <row r="38" spans="1:16"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row>
    <row r="39" spans="1:16"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row>
    <row r="40" spans="1:16"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row>
    <row r="42" spans="1:16"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row>
    <row r="43" spans="1:16"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row>
    <row r="44" spans="1:16"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row>
    <row r="45" spans="1:16"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row>
    <row r="47" spans="1:16"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row>
    <row r="48" spans="1:16" ht="12.75" thickTop="1" x14ac:dyDescent="0.25">
      <c r="A48" s="79"/>
      <c r="B48" s="74"/>
      <c r="C48" s="80"/>
      <c r="D48" s="352"/>
      <c r="E48" s="428"/>
      <c r="F48" s="427"/>
      <c r="G48" s="352"/>
      <c r="H48" s="577"/>
      <c r="I48" s="559"/>
      <c r="J48" s="357"/>
      <c r="K48" s="579"/>
      <c r="L48" s="419"/>
      <c r="M48" s="315"/>
      <c r="N48" s="296"/>
      <c r="O48" s="167"/>
      <c r="P48" s="77"/>
    </row>
    <row r="49" spans="1:16" s="21" customFormat="1" x14ac:dyDescent="0.25">
      <c r="A49" s="81"/>
      <c r="B49" s="82" t="s">
        <v>43</v>
      </c>
      <c r="C49" s="83"/>
      <c r="D49" s="353"/>
      <c r="E49" s="429"/>
      <c r="F49" s="430"/>
      <c r="G49" s="353"/>
      <c r="H49" s="578"/>
      <c r="I49" s="430"/>
      <c r="J49" s="356"/>
      <c r="K49" s="429"/>
      <c r="L49" s="430"/>
      <c r="M49" s="359"/>
      <c r="N49" s="354"/>
      <c r="O49" s="168"/>
      <c r="P49" s="335"/>
    </row>
    <row r="50" spans="1:16" s="21" customFormat="1" ht="12.75" thickBot="1" x14ac:dyDescent="0.3">
      <c r="A50" s="84"/>
      <c r="B50" s="22" t="s">
        <v>44</v>
      </c>
      <c r="C50" s="85">
        <f t="shared" si="4"/>
        <v>23326</v>
      </c>
      <c r="D50" s="220">
        <f>SUM(D51,D283)</f>
        <v>0</v>
      </c>
      <c r="E50" s="431">
        <f t="shared" ref="E50:F50" si="19">SUM(E51,E283)</f>
        <v>23326</v>
      </c>
      <c r="F50" s="432">
        <f t="shared" si="19"/>
        <v>23326</v>
      </c>
      <c r="G50" s="220">
        <f>SUM(G51,G283)</f>
        <v>0</v>
      </c>
      <c r="H50" s="177">
        <f t="shared" ref="H50:I50" si="20">SUM(H51,H283)</f>
        <v>0</v>
      </c>
      <c r="I50" s="432">
        <f t="shared" si="20"/>
        <v>0</v>
      </c>
      <c r="J50" s="252">
        <f>SUM(J51,J283)</f>
        <v>0</v>
      </c>
      <c r="K50" s="431">
        <f t="shared" ref="K50:L50" si="21">SUM(K51,K283)</f>
        <v>0</v>
      </c>
      <c r="L50" s="432">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23326</v>
      </c>
      <c r="D51" s="221">
        <f>SUM(D52,D194)</f>
        <v>0</v>
      </c>
      <c r="E51" s="433">
        <f t="shared" ref="E51:F51" si="23">SUM(E52,E194)</f>
        <v>23326</v>
      </c>
      <c r="F51" s="434">
        <f t="shared" si="23"/>
        <v>23326</v>
      </c>
      <c r="G51" s="221">
        <f>SUM(G52,G194)</f>
        <v>0</v>
      </c>
      <c r="H51" s="201">
        <f t="shared" ref="H51:I51" si="24">SUM(H52,H194)</f>
        <v>0</v>
      </c>
      <c r="I51" s="434">
        <f t="shared" si="24"/>
        <v>0</v>
      </c>
      <c r="J51" s="253">
        <f>SUM(J52,J194)</f>
        <v>0</v>
      </c>
      <c r="K51" s="433">
        <f t="shared" ref="K51:L51" si="25">SUM(K52,K194)</f>
        <v>0</v>
      </c>
      <c r="L51" s="434">
        <f t="shared" si="25"/>
        <v>0</v>
      </c>
      <c r="M51" s="90">
        <f>SUM(M52,M194)</f>
        <v>0</v>
      </c>
      <c r="N51" s="91">
        <f t="shared" ref="N51:O51" si="26">SUM(N52,N194)</f>
        <v>0</v>
      </c>
      <c r="O51" s="92">
        <f t="shared" si="26"/>
        <v>0</v>
      </c>
      <c r="P51" s="337"/>
    </row>
    <row r="52" spans="1:16" s="21" customFormat="1" ht="24" x14ac:dyDescent="0.25">
      <c r="A52" s="93"/>
      <c r="B52" s="16" t="s">
        <v>46</v>
      </c>
      <c r="C52" s="94">
        <f t="shared" si="4"/>
        <v>23326</v>
      </c>
      <c r="D52" s="222">
        <f>SUM(D53,D75,D173,D187)</f>
        <v>0</v>
      </c>
      <c r="E52" s="435">
        <f t="shared" ref="E52:F52" si="27">SUM(E53,E75,E173,E187)</f>
        <v>23326</v>
      </c>
      <c r="F52" s="436">
        <f t="shared" si="27"/>
        <v>23326</v>
      </c>
      <c r="G52" s="222">
        <f>SUM(G53,G75,G173,G187)</f>
        <v>0</v>
      </c>
      <c r="H52" s="202">
        <f t="shared" ref="H52:I52" si="28">SUM(H53,H75,H173,H187)</f>
        <v>0</v>
      </c>
      <c r="I52" s="436">
        <f t="shared" si="28"/>
        <v>0</v>
      </c>
      <c r="J52" s="254">
        <f>SUM(J53,J75,J173,J187)</f>
        <v>0</v>
      </c>
      <c r="K52" s="435">
        <f t="shared" ref="K52:L52" si="29">SUM(K53,K75,K173,K187)</f>
        <v>0</v>
      </c>
      <c r="L52" s="436">
        <f t="shared" si="29"/>
        <v>0</v>
      </c>
      <c r="M52" s="94">
        <f>SUM(M53,M75,M173,M187)</f>
        <v>0</v>
      </c>
      <c r="N52" s="95">
        <f t="shared" ref="N52:O52" si="30">SUM(N53,N75,N173,N187)</f>
        <v>0</v>
      </c>
      <c r="O52" s="96">
        <f t="shared" si="30"/>
        <v>0</v>
      </c>
      <c r="P52" s="338"/>
    </row>
    <row r="53" spans="1:16" s="21" customFormat="1" x14ac:dyDescent="0.25">
      <c r="A53" s="97">
        <v>1000</v>
      </c>
      <c r="B53" s="97" t="s">
        <v>47</v>
      </c>
      <c r="C53" s="98">
        <f t="shared" si="4"/>
        <v>6905</v>
      </c>
      <c r="D53" s="223">
        <f>SUM(D54,D67)</f>
        <v>0</v>
      </c>
      <c r="E53" s="437">
        <f t="shared" ref="E53:F53" si="31">SUM(E54,E67)</f>
        <v>6905</v>
      </c>
      <c r="F53" s="438">
        <f t="shared" si="31"/>
        <v>6905</v>
      </c>
      <c r="G53" s="223">
        <f>SUM(G54,G67)</f>
        <v>0</v>
      </c>
      <c r="H53" s="134">
        <f t="shared" ref="H53:I53" si="32">SUM(H54,H67)</f>
        <v>0</v>
      </c>
      <c r="I53" s="438">
        <f t="shared" si="32"/>
        <v>0</v>
      </c>
      <c r="J53" s="255">
        <f>SUM(J54,J67)</f>
        <v>0</v>
      </c>
      <c r="K53" s="437">
        <f t="shared" ref="K53:L53" si="33">SUM(K54,K67)</f>
        <v>0</v>
      </c>
      <c r="L53" s="438">
        <f t="shared" si="33"/>
        <v>0</v>
      </c>
      <c r="M53" s="98">
        <f>SUM(M54,M67)</f>
        <v>0</v>
      </c>
      <c r="N53" s="99">
        <f t="shared" ref="N53:O53" si="34">SUM(N54,N67)</f>
        <v>0</v>
      </c>
      <c r="O53" s="100">
        <f t="shared" si="34"/>
        <v>0</v>
      </c>
      <c r="P53" s="339"/>
    </row>
    <row r="54" spans="1:16" x14ac:dyDescent="0.25">
      <c r="A54" s="41">
        <v>1100</v>
      </c>
      <c r="B54" s="101" t="s">
        <v>48</v>
      </c>
      <c r="C54" s="42">
        <f t="shared" si="4"/>
        <v>5564</v>
      </c>
      <c r="D54" s="224">
        <f>SUM(D55,D58,D66)</f>
        <v>0</v>
      </c>
      <c r="E54" s="439">
        <f t="shared" ref="E54:F54" si="35">SUM(E55,E58,E66)</f>
        <v>5564</v>
      </c>
      <c r="F54" s="406">
        <f t="shared" si="35"/>
        <v>5564</v>
      </c>
      <c r="G54" s="224">
        <f>SUM(G55,G58,G66)</f>
        <v>0</v>
      </c>
      <c r="H54" s="122">
        <f t="shared" ref="H54:I54" si="36">SUM(H55,H58,H66)</f>
        <v>0</v>
      </c>
      <c r="I54" s="406">
        <f t="shared" si="36"/>
        <v>0</v>
      </c>
      <c r="J54" s="102">
        <f>SUM(J55,J58,J66)</f>
        <v>0</v>
      </c>
      <c r="K54" s="439">
        <f t="shared" ref="K54:L54" si="37">SUM(K55,K58,K66)</f>
        <v>0</v>
      </c>
      <c r="L54" s="406">
        <f t="shared" si="37"/>
        <v>0</v>
      </c>
      <c r="M54" s="126">
        <f>SUM(M55,M58,M66)</f>
        <v>0</v>
      </c>
      <c r="N54" s="127">
        <f t="shared" ref="N54:O54" si="38">SUM(N55,N58,N66)</f>
        <v>0</v>
      </c>
      <c r="O54" s="287">
        <f t="shared" si="38"/>
        <v>0</v>
      </c>
      <c r="P54" s="340"/>
    </row>
    <row r="55" spans="1:16" x14ac:dyDescent="0.25">
      <c r="A55" s="103">
        <v>1110</v>
      </c>
      <c r="B55" s="74" t="s">
        <v>49</v>
      </c>
      <c r="C55" s="80">
        <f t="shared" si="4"/>
        <v>5564</v>
      </c>
      <c r="D55" s="128">
        <f>SUM(D56:D57)</f>
        <v>0</v>
      </c>
      <c r="E55" s="440">
        <f t="shared" ref="E55:F55" si="39">SUM(E56:E57)</f>
        <v>5564</v>
      </c>
      <c r="F55" s="441">
        <f t="shared" si="39"/>
        <v>5564</v>
      </c>
      <c r="G55" s="128">
        <f>SUM(G56:G57)</f>
        <v>0</v>
      </c>
      <c r="H55" s="133">
        <f t="shared" ref="H55:I55" si="40">SUM(H56:H57)</f>
        <v>0</v>
      </c>
      <c r="I55" s="441">
        <f t="shared" si="40"/>
        <v>0</v>
      </c>
      <c r="J55" s="203">
        <f>SUM(J56:J57)</f>
        <v>0</v>
      </c>
      <c r="K55" s="440">
        <f t="shared" ref="K55:L55" si="41">SUM(K56:K57)</f>
        <v>0</v>
      </c>
      <c r="L55" s="441">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51"/>
      <c r="F56" s="281">
        <f t="shared" ref="F56:F57" si="43">D56+E56</f>
        <v>0</v>
      </c>
      <c r="G56" s="225"/>
      <c r="H56" s="256"/>
      <c r="I56" s="116">
        <f t="shared" ref="I56:I57" si="44">G56+H56</f>
        <v>0</v>
      </c>
      <c r="J56" s="256"/>
      <c r="K56" s="51"/>
      <c r="L56" s="136">
        <f t="shared" ref="L56:L57" si="45">J56+K56</f>
        <v>0</v>
      </c>
      <c r="M56" s="316"/>
      <c r="N56" s="51"/>
      <c r="O56" s="116">
        <f>M56+N56</f>
        <v>0</v>
      </c>
      <c r="P56" s="106"/>
    </row>
    <row r="57" spans="1:16" ht="89.25" customHeight="1" x14ac:dyDescent="0.25">
      <c r="A57" s="38">
        <v>1119</v>
      </c>
      <c r="B57" s="53" t="s">
        <v>51</v>
      </c>
      <c r="C57" s="54">
        <f t="shared" si="4"/>
        <v>5564</v>
      </c>
      <c r="D57" s="226"/>
      <c r="E57" s="444">
        <v>5564</v>
      </c>
      <c r="F57" s="401">
        <f t="shared" si="43"/>
        <v>5564</v>
      </c>
      <c r="G57" s="226"/>
      <c r="H57" s="580"/>
      <c r="I57" s="401">
        <f t="shared" si="44"/>
        <v>0</v>
      </c>
      <c r="J57" s="257"/>
      <c r="K57" s="444"/>
      <c r="L57" s="401">
        <f t="shared" si="45"/>
        <v>0</v>
      </c>
      <c r="M57" s="317"/>
      <c r="N57" s="56"/>
      <c r="O57" s="110">
        <f>M57+N57</f>
        <v>0</v>
      </c>
      <c r="P57" s="361" t="s">
        <v>417</v>
      </c>
    </row>
    <row r="58" spans="1:16"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56"/>
      <c r="F60" s="143">
        <f t="shared" si="50"/>
        <v>0</v>
      </c>
      <c r="G60" s="226"/>
      <c r="H60" s="257"/>
      <c r="I60" s="110">
        <f t="shared" si="51"/>
        <v>0</v>
      </c>
      <c r="J60" s="257"/>
      <c r="K60" s="56"/>
      <c r="L60" s="132">
        <f>J60+K60</f>
        <v>0</v>
      </c>
      <c r="M60" s="317"/>
      <c r="N60" s="56"/>
      <c r="O60" s="110">
        <f t="shared" si="53"/>
        <v>0</v>
      </c>
      <c r="P60" s="107"/>
    </row>
    <row r="61" spans="1:16" ht="24" hidden="1" x14ac:dyDescent="0.25">
      <c r="A61" s="38">
        <v>1145</v>
      </c>
      <c r="B61" s="53" t="s">
        <v>54</v>
      </c>
      <c r="C61" s="54">
        <f t="shared" si="4"/>
        <v>0</v>
      </c>
      <c r="D61" s="226"/>
      <c r="E61" s="56"/>
      <c r="F61" s="143">
        <f t="shared" si="50"/>
        <v>0</v>
      </c>
      <c r="G61" s="226"/>
      <c r="H61" s="257"/>
      <c r="I61" s="110">
        <f t="shared" si="51"/>
        <v>0</v>
      </c>
      <c r="J61" s="257"/>
      <c r="K61" s="56"/>
      <c r="L61" s="132">
        <f t="shared" si="52"/>
        <v>0</v>
      </c>
      <c r="M61" s="317"/>
      <c r="N61" s="56"/>
      <c r="O61" s="110">
        <f>M61+N61</f>
        <v>0</v>
      </c>
      <c r="P61" s="107"/>
    </row>
    <row r="62" spans="1:16" ht="27.75" hidden="1" customHeight="1" x14ac:dyDescent="0.25">
      <c r="A62" s="38">
        <v>1146</v>
      </c>
      <c r="B62" s="53" t="s">
        <v>55</v>
      </c>
      <c r="C62" s="54">
        <f t="shared" si="4"/>
        <v>0</v>
      </c>
      <c r="D62" s="226"/>
      <c r="E62" s="56"/>
      <c r="F62" s="143">
        <f t="shared" si="50"/>
        <v>0</v>
      </c>
      <c r="G62" s="226"/>
      <c r="H62" s="257"/>
      <c r="I62" s="110">
        <f t="shared" si="51"/>
        <v>0</v>
      </c>
      <c r="J62" s="257"/>
      <c r="K62" s="56"/>
      <c r="L62" s="132">
        <f t="shared" si="52"/>
        <v>0</v>
      </c>
      <c r="M62" s="317"/>
      <c r="N62" s="56"/>
      <c r="O62" s="110">
        <f t="shared" si="53"/>
        <v>0</v>
      </c>
      <c r="P62" s="107"/>
    </row>
    <row r="63" spans="1:16" hidden="1" x14ac:dyDescent="0.25">
      <c r="A63" s="38">
        <v>1147</v>
      </c>
      <c r="B63" s="53" t="s">
        <v>56</v>
      </c>
      <c r="C63" s="54">
        <f t="shared" si="4"/>
        <v>0</v>
      </c>
      <c r="D63" s="226"/>
      <c r="E63" s="56"/>
      <c r="F63" s="143">
        <f t="shared" si="50"/>
        <v>0</v>
      </c>
      <c r="G63" s="226"/>
      <c r="H63" s="257"/>
      <c r="I63" s="110">
        <f t="shared" si="51"/>
        <v>0</v>
      </c>
      <c r="J63" s="257"/>
      <c r="K63" s="56"/>
      <c r="L63" s="132">
        <f t="shared" si="52"/>
        <v>0</v>
      </c>
      <c r="M63" s="317"/>
      <c r="N63" s="56"/>
      <c r="O63" s="110">
        <f t="shared" si="53"/>
        <v>0</v>
      </c>
      <c r="P63" s="107"/>
    </row>
    <row r="64" spans="1:16" hidden="1" x14ac:dyDescent="0.25">
      <c r="A64" s="38">
        <v>1148</v>
      </c>
      <c r="B64" s="53" t="s">
        <v>57</v>
      </c>
      <c r="C64" s="54">
        <f t="shared" si="4"/>
        <v>0</v>
      </c>
      <c r="D64" s="226"/>
      <c r="E64" s="56"/>
      <c r="F64" s="143">
        <f t="shared" si="50"/>
        <v>0</v>
      </c>
      <c r="G64" s="226"/>
      <c r="H64" s="257"/>
      <c r="I64" s="110">
        <f t="shared" si="51"/>
        <v>0</v>
      </c>
      <c r="J64" s="257"/>
      <c r="K64" s="56"/>
      <c r="L64" s="132">
        <f t="shared" si="52"/>
        <v>0</v>
      </c>
      <c r="M64" s="317"/>
      <c r="N64" s="56"/>
      <c r="O64" s="110">
        <f t="shared" si="53"/>
        <v>0</v>
      </c>
      <c r="P64" s="107"/>
    </row>
    <row r="65" spans="1:16" ht="24" hidden="1" customHeight="1" x14ac:dyDescent="0.25">
      <c r="A65" s="38">
        <v>1149</v>
      </c>
      <c r="B65" s="53" t="s">
        <v>58</v>
      </c>
      <c r="C65" s="54">
        <f>F65+I65+L65+O65</f>
        <v>0</v>
      </c>
      <c r="D65" s="226"/>
      <c r="E65" s="56"/>
      <c r="F65" s="143">
        <f t="shared" si="50"/>
        <v>0</v>
      </c>
      <c r="G65" s="226"/>
      <c r="H65" s="257"/>
      <c r="I65" s="110">
        <f t="shared" si="51"/>
        <v>0</v>
      </c>
      <c r="J65" s="257"/>
      <c r="K65" s="56"/>
      <c r="L65" s="132">
        <f t="shared" si="52"/>
        <v>0</v>
      </c>
      <c r="M65" s="317"/>
      <c r="N65" s="56"/>
      <c r="O65" s="110">
        <f t="shared" si="53"/>
        <v>0</v>
      </c>
      <c r="P65" s="107"/>
    </row>
    <row r="66" spans="1:16" ht="36" hidden="1" x14ac:dyDescent="0.25">
      <c r="A66" s="103">
        <v>1150</v>
      </c>
      <c r="B66" s="74" t="s">
        <v>59</v>
      </c>
      <c r="C66" s="80">
        <f>F66+I66+L66+O66</f>
        <v>0</v>
      </c>
      <c r="D66" s="228"/>
      <c r="E66" s="111"/>
      <c r="F66" s="280">
        <f t="shared" si="50"/>
        <v>0</v>
      </c>
      <c r="G66" s="228"/>
      <c r="H66" s="258"/>
      <c r="I66" s="105">
        <f t="shared" si="51"/>
        <v>0</v>
      </c>
      <c r="J66" s="258"/>
      <c r="K66" s="111"/>
      <c r="L66" s="133">
        <f t="shared" si="52"/>
        <v>0</v>
      </c>
      <c r="M66" s="318"/>
      <c r="N66" s="111"/>
      <c r="O66" s="105">
        <f t="shared" si="53"/>
        <v>0</v>
      </c>
      <c r="P66" s="112"/>
    </row>
    <row r="67" spans="1:16" ht="24" x14ac:dyDescent="0.25">
      <c r="A67" s="41">
        <v>1200</v>
      </c>
      <c r="B67" s="101" t="s">
        <v>296</v>
      </c>
      <c r="C67" s="42">
        <f t="shared" si="4"/>
        <v>1341</v>
      </c>
      <c r="D67" s="224">
        <f>SUM(D68:D69)</f>
        <v>0</v>
      </c>
      <c r="E67" s="439">
        <f t="shared" ref="E67:F67" si="54">SUM(E68:E69)</f>
        <v>1341</v>
      </c>
      <c r="F67" s="406">
        <f t="shared" si="54"/>
        <v>1341</v>
      </c>
      <c r="G67" s="224">
        <f>SUM(G68:G69)</f>
        <v>0</v>
      </c>
      <c r="H67" s="122">
        <f t="shared" ref="H67:I67" si="55">SUM(H68:H69)</f>
        <v>0</v>
      </c>
      <c r="I67" s="406">
        <f t="shared" si="55"/>
        <v>0</v>
      </c>
      <c r="J67" s="102">
        <f>SUM(J68:J69)</f>
        <v>0</v>
      </c>
      <c r="K67" s="439">
        <f t="shared" ref="K67:L67" si="56">SUM(K68:K69)</f>
        <v>0</v>
      </c>
      <c r="L67" s="406">
        <f t="shared" si="56"/>
        <v>0</v>
      </c>
      <c r="M67" s="42">
        <f>SUM(M68:M69)</f>
        <v>0</v>
      </c>
      <c r="N67" s="46">
        <f t="shared" ref="N67:O67" si="57">SUM(N68:N69)</f>
        <v>0</v>
      </c>
      <c r="O67" s="113">
        <f t="shared" si="57"/>
        <v>0</v>
      </c>
      <c r="P67" s="119" t="s">
        <v>418</v>
      </c>
    </row>
    <row r="68" spans="1:16" ht="24" x14ac:dyDescent="0.25">
      <c r="A68" s="565">
        <v>1210</v>
      </c>
      <c r="B68" s="48" t="s">
        <v>60</v>
      </c>
      <c r="C68" s="49">
        <f t="shared" si="4"/>
        <v>1341</v>
      </c>
      <c r="D68" s="225"/>
      <c r="E68" s="442">
        <v>1341</v>
      </c>
      <c r="F68" s="443">
        <f>D68+E68</f>
        <v>1341</v>
      </c>
      <c r="G68" s="225"/>
      <c r="H68" s="584"/>
      <c r="I68" s="443">
        <f>G68+H68</f>
        <v>0</v>
      </c>
      <c r="J68" s="256"/>
      <c r="K68" s="442"/>
      <c r="L68" s="443">
        <f>J68+K68</f>
        <v>0</v>
      </c>
      <c r="M68" s="316"/>
      <c r="N68" s="51"/>
      <c r="O68" s="116">
        <f>M68+N68</f>
        <v>0</v>
      </c>
      <c r="P68" s="106"/>
    </row>
    <row r="69" spans="1:16"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row>
    <row r="71" spans="1:16" hidden="1" x14ac:dyDescent="0.25">
      <c r="A71" s="38">
        <v>1223</v>
      </c>
      <c r="B71" s="53" t="s">
        <v>62</v>
      </c>
      <c r="C71" s="54">
        <f t="shared" si="4"/>
        <v>0</v>
      </c>
      <c r="D71" s="226"/>
      <c r="E71" s="56"/>
      <c r="F71" s="143">
        <f t="shared" si="62"/>
        <v>0</v>
      </c>
      <c r="G71" s="226"/>
      <c r="H71" s="257"/>
      <c r="I71" s="110">
        <f t="shared" si="63"/>
        <v>0</v>
      </c>
      <c r="J71" s="257"/>
      <c r="K71" s="56"/>
      <c r="L71" s="132">
        <f t="shared" si="64"/>
        <v>0</v>
      </c>
      <c r="M71" s="317"/>
      <c r="N71" s="56"/>
      <c r="O71" s="110">
        <f t="shared" si="65"/>
        <v>0</v>
      </c>
      <c r="P71" s="107"/>
    </row>
    <row r="72" spans="1:16" hidden="1" x14ac:dyDescent="0.25">
      <c r="A72" s="38">
        <v>1225</v>
      </c>
      <c r="B72" s="53" t="s">
        <v>63</v>
      </c>
      <c r="C72" s="54">
        <f t="shared" si="4"/>
        <v>0</v>
      </c>
      <c r="D72" s="226"/>
      <c r="E72" s="56"/>
      <c r="F72" s="143">
        <f t="shared" si="62"/>
        <v>0</v>
      </c>
      <c r="G72" s="226"/>
      <c r="H72" s="257"/>
      <c r="I72" s="110">
        <f t="shared" si="63"/>
        <v>0</v>
      </c>
      <c r="J72" s="257"/>
      <c r="K72" s="56"/>
      <c r="L72" s="132">
        <f t="shared" si="64"/>
        <v>0</v>
      </c>
      <c r="M72" s="317"/>
      <c r="N72" s="56"/>
      <c r="O72" s="110">
        <f t="shared" si="65"/>
        <v>0</v>
      </c>
      <c r="P72" s="107"/>
    </row>
    <row r="73" spans="1:16" ht="36" hidden="1" x14ac:dyDescent="0.25">
      <c r="A73" s="38">
        <v>1227</v>
      </c>
      <c r="B73" s="53" t="s">
        <v>64</v>
      </c>
      <c r="C73" s="54">
        <f t="shared" si="4"/>
        <v>0</v>
      </c>
      <c r="D73" s="226"/>
      <c r="E73" s="56"/>
      <c r="F73" s="143">
        <f t="shared" si="62"/>
        <v>0</v>
      </c>
      <c r="G73" s="226"/>
      <c r="H73" s="257"/>
      <c r="I73" s="110">
        <f t="shared" si="63"/>
        <v>0</v>
      </c>
      <c r="J73" s="257"/>
      <c r="K73" s="56"/>
      <c r="L73" s="132">
        <f t="shared" si="64"/>
        <v>0</v>
      </c>
      <c r="M73" s="317"/>
      <c r="N73" s="56"/>
      <c r="O73" s="110">
        <f t="shared" si="65"/>
        <v>0</v>
      </c>
      <c r="P73" s="107"/>
    </row>
    <row r="74" spans="1:16" ht="48" hidden="1" x14ac:dyDescent="0.25">
      <c r="A74" s="38">
        <v>1228</v>
      </c>
      <c r="B74" s="53" t="s">
        <v>298</v>
      </c>
      <c r="C74" s="54">
        <f t="shared" si="4"/>
        <v>0</v>
      </c>
      <c r="D74" s="226"/>
      <c r="E74" s="56"/>
      <c r="F74" s="143">
        <f t="shared" si="62"/>
        <v>0</v>
      </c>
      <c r="G74" s="226"/>
      <c r="H74" s="257"/>
      <c r="I74" s="110">
        <f t="shared" si="63"/>
        <v>0</v>
      </c>
      <c r="J74" s="257"/>
      <c r="K74" s="56"/>
      <c r="L74" s="132">
        <f t="shared" si="64"/>
        <v>0</v>
      </c>
      <c r="M74" s="317"/>
      <c r="N74" s="56"/>
      <c r="O74" s="110">
        <f t="shared" si="65"/>
        <v>0</v>
      </c>
      <c r="P74" s="107"/>
    </row>
    <row r="75" spans="1:16" x14ac:dyDescent="0.25">
      <c r="A75" s="97">
        <v>2000</v>
      </c>
      <c r="B75" s="97" t="s">
        <v>65</v>
      </c>
      <c r="C75" s="98">
        <f t="shared" si="4"/>
        <v>16421</v>
      </c>
      <c r="D75" s="223">
        <f>SUM(D76,D83,D130,D164,D165,D172)</f>
        <v>0</v>
      </c>
      <c r="E75" s="437">
        <f t="shared" ref="E75:F75" si="66">SUM(E76,E83,E130,E164,E165,E172)</f>
        <v>16421</v>
      </c>
      <c r="F75" s="438">
        <f t="shared" si="66"/>
        <v>16421</v>
      </c>
      <c r="G75" s="223">
        <f>SUM(G76,G83,G130,G164,G165,G172)</f>
        <v>0</v>
      </c>
      <c r="H75" s="134">
        <f t="shared" ref="H75:I75" si="67">SUM(H76,H83,H130,H164,H165,H172)</f>
        <v>0</v>
      </c>
      <c r="I75" s="438">
        <f t="shared" si="67"/>
        <v>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row>
    <row r="76" spans="1:16" ht="24" x14ac:dyDescent="0.25">
      <c r="A76" s="41">
        <v>2100</v>
      </c>
      <c r="B76" s="101" t="s">
        <v>66</v>
      </c>
      <c r="C76" s="42">
        <f t="shared" si="4"/>
        <v>1700</v>
      </c>
      <c r="D76" s="224">
        <f>SUM(D77,D80)</f>
        <v>0</v>
      </c>
      <c r="E76" s="439">
        <f t="shared" ref="E76:F76" si="70">SUM(E77,E80)</f>
        <v>1700</v>
      </c>
      <c r="F76" s="406">
        <f t="shared" si="70"/>
        <v>1700</v>
      </c>
      <c r="G76" s="224">
        <f>SUM(G77,G80)</f>
        <v>0</v>
      </c>
      <c r="H76" s="122">
        <f t="shared" ref="H76:I76" si="71">SUM(H77,H80)</f>
        <v>0</v>
      </c>
      <c r="I76" s="406">
        <f t="shared" si="71"/>
        <v>0</v>
      </c>
      <c r="J76" s="102">
        <f>SUM(J77,J80)</f>
        <v>0</v>
      </c>
      <c r="K76" s="439">
        <f t="shared" ref="K76:L76" si="72">SUM(K77,K80)</f>
        <v>0</v>
      </c>
      <c r="L76" s="406">
        <f t="shared" si="72"/>
        <v>0</v>
      </c>
      <c r="M76" s="42">
        <f>SUM(M77,M80)</f>
        <v>0</v>
      </c>
      <c r="N76" s="46">
        <f t="shared" ref="N76:O76" si="73">SUM(N77,N80)</f>
        <v>0</v>
      </c>
      <c r="O76" s="113">
        <f t="shared" si="73"/>
        <v>0</v>
      </c>
      <c r="P76" s="119"/>
    </row>
    <row r="77" spans="1:16"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row>
    <row r="79" spans="1:16" ht="24" hidden="1" x14ac:dyDescent="0.25">
      <c r="A79" s="38">
        <v>2112</v>
      </c>
      <c r="B79" s="53" t="s">
        <v>69</v>
      </c>
      <c r="C79" s="54">
        <f t="shared" si="4"/>
        <v>0</v>
      </c>
      <c r="D79" s="226"/>
      <c r="E79" s="56"/>
      <c r="F79" s="143">
        <f t="shared" si="78"/>
        <v>0</v>
      </c>
      <c r="G79" s="226"/>
      <c r="H79" s="257"/>
      <c r="I79" s="110">
        <f t="shared" si="79"/>
        <v>0</v>
      </c>
      <c r="J79" s="257"/>
      <c r="K79" s="56"/>
      <c r="L79" s="132">
        <f t="shared" si="80"/>
        <v>0</v>
      </c>
      <c r="M79" s="317"/>
      <c r="N79" s="56"/>
      <c r="O79" s="110">
        <f t="shared" si="81"/>
        <v>0</v>
      </c>
      <c r="P79" s="107"/>
    </row>
    <row r="80" spans="1:16" ht="24" x14ac:dyDescent="0.25">
      <c r="A80" s="108">
        <v>2120</v>
      </c>
      <c r="B80" s="53" t="s">
        <v>70</v>
      </c>
      <c r="C80" s="54">
        <f t="shared" si="4"/>
        <v>1700</v>
      </c>
      <c r="D80" s="227">
        <f>SUM(D81:D82)</f>
        <v>0</v>
      </c>
      <c r="E80" s="445">
        <f t="shared" ref="E80:F80" si="82">SUM(E81:E82)</f>
        <v>1700</v>
      </c>
      <c r="F80" s="401">
        <f t="shared" si="82"/>
        <v>1700</v>
      </c>
      <c r="G80" s="227">
        <f>SUM(G81:G82)</f>
        <v>0</v>
      </c>
      <c r="H80" s="132">
        <f t="shared" ref="H80:I80" si="83">SUM(H81:H82)</f>
        <v>0</v>
      </c>
      <c r="I80" s="401">
        <f t="shared" si="83"/>
        <v>0</v>
      </c>
      <c r="J80" s="117">
        <f>SUM(J81:J82)</f>
        <v>0</v>
      </c>
      <c r="K80" s="445">
        <f t="shared" ref="K80:L80" si="84">SUM(K81:K82)</f>
        <v>0</v>
      </c>
      <c r="L80" s="401">
        <f t="shared" si="84"/>
        <v>0</v>
      </c>
      <c r="M80" s="54">
        <f>SUM(M81:M82)</f>
        <v>0</v>
      </c>
      <c r="N80" s="109">
        <f t="shared" ref="N80:O80" si="85">SUM(N81:N82)</f>
        <v>0</v>
      </c>
      <c r="O80" s="110">
        <f t="shared" si="85"/>
        <v>0</v>
      </c>
      <c r="P80" s="107"/>
    </row>
    <row r="81" spans="1:16" ht="24" x14ac:dyDescent="0.25">
      <c r="A81" s="38">
        <v>2121</v>
      </c>
      <c r="B81" s="53" t="s">
        <v>68</v>
      </c>
      <c r="C81" s="54">
        <f t="shared" si="4"/>
        <v>320</v>
      </c>
      <c r="D81" s="226"/>
      <c r="E81" s="444">
        <v>320</v>
      </c>
      <c r="F81" s="401">
        <f t="shared" ref="F81:F82" si="86">D81+E81</f>
        <v>320</v>
      </c>
      <c r="G81" s="226"/>
      <c r="H81" s="580"/>
      <c r="I81" s="401">
        <f t="shared" ref="I81:I82" si="87">G81+H81</f>
        <v>0</v>
      </c>
      <c r="J81" s="257"/>
      <c r="K81" s="444"/>
      <c r="L81" s="401">
        <f t="shared" ref="L81:L82" si="88">J81+K81</f>
        <v>0</v>
      </c>
      <c r="M81" s="317"/>
      <c r="N81" s="56"/>
      <c r="O81" s="110">
        <f t="shared" ref="O81:O82" si="89">M81+N81</f>
        <v>0</v>
      </c>
      <c r="P81" s="361" t="s">
        <v>419</v>
      </c>
    </row>
    <row r="82" spans="1:16" ht="138" customHeight="1" x14ac:dyDescent="0.25">
      <c r="A82" s="38">
        <v>2122</v>
      </c>
      <c r="B82" s="53" t="s">
        <v>69</v>
      </c>
      <c r="C82" s="54">
        <f t="shared" si="4"/>
        <v>1380</v>
      </c>
      <c r="D82" s="226"/>
      <c r="E82" s="444">
        <v>1380</v>
      </c>
      <c r="F82" s="401">
        <f t="shared" si="86"/>
        <v>1380</v>
      </c>
      <c r="G82" s="226"/>
      <c r="H82" s="580"/>
      <c r="I82" s="401">
        <f t="shared" si="87"/>
        <v>0</v>
      </c>
      <c r="J82" s="257"/>
      <c r="K82" s="444"/>
      <c r="L82" s="401">
        <f t="shared" si="88"/>
        <v>0</v>
      </c>
      <c r="M82" s="317"/>
      <c r="N82" s="56"/>
      <c r="O82" s="110">
        <f t="shared" si="89"/>
        <v>0</v>
      </c>
      <c r="P82" s="361" t="s">
        <v>420</v>
      </c>
    </row>
    <row r="83" spans="1:16" x14ac:dyDescent="0.25">
      <c r="A83" s="41">
        <v>2200</v>
      </c>
      <c r="B83" s="101" t="s">
        <v>71</v>
      </c>
      <c r="C83" s="42">
        <f t="shared" si="4"/>
        <v>14463</v>
      </c>
      <c r="D83" s="224">
        <f>SUM(D84,D89,D95,D103,D112,D116,D122,D128)</f>
        <v>0</v>
      </c>
      <c r="E83" s="439">
        <f t="shared" ref="E83:F83" si="90">SUM(E84,E89,E95,E103,E112,E116,E122,E128)</f>
        <v>14463</v>
      </c>
      <c r="F83" s="406">
        <f t="shared" si="90"/>
        <v>14463</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row>
    <row r="86" spans="1:16" ht="36" hidden="1" x14ac:dyDescent="0.25">
      <c r="A86" s="38">
        <v>2212</v>
      </c>
      <c r="B86" s="53" t="s">
        <v>74</v>
      </c>
      <c r="C86" s="54">
        <f t="shared" si="98"/>
        <v>0</v>
      </c>
      <c r="D86" s="226"/>
      <c r="E86" s="56"/>
      <c r="F86" s="143">
        <f t="shared" si="99"/>
        <v>0</v>
      </c>
      <c r="G86" s="226"/>
      <c r="H86" s="257"/>
      <c r="I86" s="110">
        <f t="shared" si="100"/>
        <v>0</v>
      </c>
      <c r="J86" s="257"/>
      <c r="K86" s="56"/>
      <c r="L86" s="132">
        <f t="shared" si="101"/>
        <v>0</v>
      </c>
      <c r="M86" s="317"/>
      <c r="N86" s="56"/>
      <c r="O86" s="110">
        <f t="shared" si="102"/>
        <v>0</v>
      </c>
      <c r="P86" s="107"/>
    </row>
    <row r="87" spans="1:16" ht="24" hidden="1" x14ac:dyDescent="0.25">
      <c r="A87" s="38">
        <v>2214</v>
      </c>
      <c r="B87" s="53" t="s">
        <v>75</v>
      </c>
      <c r="C87" s="54">
        <f t="shared" si="98"/>
        <v>0</v>
      </c>
      <c r="D87" s="226"/>
      <c r="E87" s="56"/>
      <c r="F87" s="143">
        <f t="shared" si="99"/>
        <v>0</v>
      </c>
      <c r="G87" s="226"/>
      <c r="H87" s="257"/>
      <c r="I87" s="110">
        <f t="shared" si="100"/>
        <v>0</v>
      </c>
      <c r="J87" s="257"/>
      <c r="K87" s="56"/>
      <c r="L87" s="132">
        <f t="shared" si="101"/>
        <v>0</v>
      </c>
      <c r="M87" s="317"/>
      <c r="N87" s="56"/>
      <c r="O87" s="110">
        <f t="shared" si="102"/>
        <v>0</v>
      </c>
      <c r="P87" s="107"/>
    </row>
    <row r="88" spans="1:16" hidden="1" x14ac:dyDescent="0.25">
      <c r="A88" s="38">
        <v>2219</v>
      </c>
      <c r="B88" s="53" t="s">
        <v>76</v>
      </c>
      <c r="C88" s="54">
        <f t="shared" si="98"/>
        <v>0</v>
      </c>
      <c r="D88" s="226"/>
      <c r="E88" s="56"/>
      <c r="F88" s="143">
        <f t="shared" si="99"/>
        <v>0</v>
      </c>
      <c r="G88" s="226"/>
      <c r="H88" s="257"/>
      <c r="I88" s="110">
        <f t="shared" si="100"/>
        <v>0</v>
      </c>
      <c r="J88" s="257"/>
      <c r="K88" s="56"/>
      <c r="L88" s="132">
        <f t="shared" si="101"/>
        <v>0</v>
      </c>
      <c r="M88" s="317"/>
      <c r="N88" s="56"/>
      <c r="O88" s="110">
        <f t="shared" si="102"/>
        <v>0</v>
      </c>
      <c r="P88" s="107"/>
    </row>
    <row r="89" spans="1:16"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row>
    <row r="91" spans="1:16" hidden="1" x14ac:dyDescent="0.25">
      <c r="A91" s="38">
        <v>2222</v>
      </c>
      <c r="B91" s="53" t="s">
        <v>78</v>
      </c>
      <c r="C91" s="54">
        <f t="shared" si="98"/>
        <v>0</v>
      </c>
      <c r="D91" s="226"/>
      <c r="E91" s="56"/>
      <c r="F91" s="143">
        <f t="shared" si="107"/>
        <v>0</v>
      </c>
      <c r="G91" s="226"/>
      <c r="H91" s="257"/>
      <c r="I91" s="110">
        <f t="shared" si="108"/>
        <v>0</v>
      </c>
      <c r="J91" s="257"/>
      <c r="K91" s="56"/>
      <c r="L91" s="132">
        <f t="shared" si="109"/>
        <v>0</v>
      </c>
      <c r="M91" s="317"/>
      <c r="N91" s="56"/>
      <c r="O91" s="110">
        <f t="shared" si="110"/>
        <v>0</v>
      </c>
      <c r="P91" s="107"/>
    </row>
    <row r="92" spans="1:16" hidden="1" x14ac:dyDescent="0.25">
      <c r="A92" s="38">
        <v>2223</v>
      </c>
      <c r="B92" s="53" t="s">
        <v>79</v>
      </c>
      <c r="C92" s="54">
        <f t="shared" si="98"/>
        <v>0</v>
      </c>
      <c r="D92" s="226"/>
      <c r="E92" s="56"/>
      <c r="F92" s="143">
        <f t="shared" si="107"/>
        <v>0</v>
      </c>
      <c r="G92" s="226"/>
      <c r="H92" s="257"/>
      <c r="I92" s="110">
        <f t="shared" si="108"/>
        <v>0</v>
      </c>
      <c r="J92" s="257"/>
      <c r="K92" s="56"/>
      <c r="L92" s="132">
        <f t="shared" si="109"/>
        <v>0</v>
      </c>
      <c r="M92" s="317"/>
      <c r="N92" s="56"/>
      <c r="O92" s="110">
        <f t="shared" si="110"/>
        <v>0</v>
      </c>
      <c r="P92" s="107"/>
    </row>
    <row r="93" spans="1:16" ht="48" hidden="1" x14ac:dyDescent="0.25">
      <c r="A93" s="38">
        <v>2224</v>
      </c>
      <c r="B93" s="53" t="s">
        <v>299</v>
      </c>
      <c r="C93" s="54">
        <f t="shared" si="98"/>
        <v>0</v>
      </c>
      <c r="D93" s="226"/>
      <c r="E93" s="56"/>
      <c r="F93" s="143">
        <f t="shared" si="107"/>
        <v>0</v>
      </c>
      <c r="G93" s="226"/>
      <c r="H93" s="257"/>
      <c r="I93" s="110">
        <f t="shared" si="108"/>
        <v>0</v>
      </c>
      <c r="J93" s="257"/>
      <c r="K93" s="56"/>
      <c r="L93" s="132">
        <f t="shared" si="109"/>
        <v>0</v>
      </c>
      <c r="M93" s="317"/>
      <c r="N93" s="56"/>
      <c r="O93" s="110">
        <f t="shared" si="110"/>
        <v>0</v>
      </c>
      <c r="P93" s="107"/>
    </row>
    <row r="94" spans="1:16" ht="24" hidden="1" x14ac:dyDescent="0.25">
      <c r="A94" s="38">
        <v>2229</v>
      </c>
      <c r="B94" s="53" t="s">
        <v>80</v>
      </c>
      <c r="C94" s="54">
        <f t="shared" si="98"/>
        <v>0</v>
      </c>
      <c r="D94" s="226"/>
      <c r="E94" s="56"/>
      <c r="F94" s="143">
        <f t="shared" si="107"/>
        <v>0</v>
      </c>
      <c r="G94" s="226"/>
      <c r="H94" s="257"/>
      <c r="I94" s="110">
        <f t="shared" si="108"/>
        <v>0</v>
      </c>
      <c r="J94" s="257"/>
      <c r="K94" s="56"/>
      <c r="L94" s="132">
        <f t="shared" si="109"/>
        <v>0</v>
      </c>
      <c r="M94" s="317"/>
      <c r="N94" s="56"/>
      <c r="O94" s="110">
        <f t="shared" si="110"/>
        <v>0</v>
      </c>
      <c r="P94" s="107"/>
    </row>
    <row r="95" spans="1:16" ht="36" hidden="1" x14ac:dyDescent="0.25">
      <c r="A95" s="108">
        <v>2230</v>
      </c>
      <c r="B95" s="53" t="s">
        <v>81</v>
      </c>
      <c r="C95" s="54">
        <f t="shared" si="98"/>
        <v>0</v>
      </c>
      <c r="D95" s="227">
        <f>SUM(D96:D102)</f>
        <v>0</v>
      </c>
      <c r="E95" s="109">
        <f t="shared" ref="E95:F95" si="111">SUM(E96:E102)</f>
        <v>0</v>
      </c>
      <c r="F95" s="143">
        <f t="shared" si="111"/>
        <v>0</v>
      </c>
      <c r="G95" s="227">
        <f>SUM(G96:G102)</f>
        <v>0</v>
      </c>
      <c r="H95" s="117">
        <f t="shared" ref="H95:I95" si="112">SUM(H96:H102)</f>
        <v>0</v>
      </c>
      <c r="I95" s="110">
        <f t="shared" si="112"/>
        <v>0</v>
      </c>
      <c r="J95" s="117">
        <f>SUM(J96:J102)</f>
        <v>0</v>
      </c>
      <c r="K95" s="109">
        <f t="shared" ref="K95:L95" si="113">SUM(K96:K102)</f>
        <v>0</v>
      </c>
      <c r="L95" s="132">
        <f t="shared" si="113"/>
        <v>0</v>
      </c>
      <c r="M95" s="54">
        <f>SUM(M96:M102)</f>
        <v>0</v>
      </c>
      <c r="N95" s="109">
        <f t="shared" ref="N95:O95" si="114">SUM(N96:N102)</f>
        <v>0</v>
      </c>
      <c r="O95" s="110">
        <f t="shared" si="114"/>
        <v>0</v>
      </c>
      <c r="P95" s="107"/>
    </row>
    <row r="96" spans="1:16" ht="84" hidden="1" x14ac:dyDescent="0.25">
      <c r="A96" s="38">
        <v>2231</v>
      </c>
      <c r="B96" s="53" t="s">
        <v>82</v>
      </c>
      <c r="C96" s="54">
        <f t="shared" si="98"/>
        <v>0</v>
      </c>
      <c r="D96" s="226"/>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361" t="s">
        <v>421</v>
      </c>
    </row>
    <row r="97" spans="1:16" ht="24.75" hidden="1" customHeight="1" x14ac:dyDescent="0.25">
      <c r="A97" s="38">
        <v>2232</v>
      </c>
      <c r="B97" s="53" t="s">
        <v>83</v>
      </c>
      <c r="C97" s="54">
        <f t="shared" si="98"/>
        <v>0</v>
      </c>
      <c r="D97" s="226"/>
      <c r="E97" s="56"/>
      <c r="F97" s="143">
        <f t="shared" si="115"/>
        <v>0</v>
      </c>
      <c r="G97" s="226"/>
      <c r="H97" s="257"/>
      <c r="I97" s="110">
        <f t="shared" si="116"/>
        <v>0</v>
      </c>
      <c r="J97" s="257"/>
      <c r="K97" s="56"/>
      <c r="L97" s="132">
        <f t="shared" si="117"/>
        <v>0</v>
      </c>
      <c r="M97" s="317"/>
      <c r="N97" s="56"/>
      <c r="O97" s="110">
        <f t="shared" si="118"/>
        <v>0</v>
      </c>
      <c r="P97" s="107"/>
    </row>
    <row r="98" spans="1:16" ht="24" hidden="1" x14ac:dyDescent="0.25">
      <c r="A98" s="33">
        <v>2233</v>
      </c>
      <c r="B98" s="48" t="s">
        <v>84</v>
      </c>
      <c r="C98" s="49">
        <f t="shared" si="98"/>
        <v>0</v>
      </c>
      <c r="D98" s="225"/>
      <c r="E98" s="51"/>
      <c r="F98" s="281">
        <f t="shared" si="115"/>
        <v>0</v>
      </c>
      <c r="G98" s="225"/>
      <c r="H98" s="256"/>
      <c r="I98" s="116">
        <f t="shared" si="116"/>
        <v>0</v>
      </c>
      <c r="J98" s="256"/>
      <c r="K98" s="51"/>
      <c r="L98" s="136">
        <f t="shared" si="117"/>
        <v>0</v>
      </c>
      <c r="M98" s="316"/>
      <c r="N98" s="51"/>
      <c r="O98" s="116">
        <f t="shared" si="118"/>
        <v>0</v>
      </c>
      <c r="P98" s="106"/>
    </row>
    <row r="99" spans="1:16" ht="36" hidden="1" x14ac:dyDescent="0.25">
      <c r="A99" s="38">
        <v>2234</v>
      </c>
      <c r="B99" s="53" t="s">
        <v>85</v>
      </c>
      <c r="C99" s="54">
        <f t="shared" si="98"/>
        <v>0</v>
      </c>
      <c r="D99" s="226"/>
      <c r="E99" s="56"/>
      <c r="F99" s="143">
        <f t="shared" si="115"/>
        <v>0</v>
      </c>
      <c r="G99" s="226"/>
      <c r="H99" s="257"/>
      <c r="I99" s="110">
        <f t="shared" si="116"/>
        <v>0</v>
      </c>
      <c r="J99" s="257"/>
      <c r="K99" s="56"/>
      <c r="L99" s="132">
        <f t="shared" si="117"/>
        <v>0</v>
      </c>
      <c r="M99" s="317"/>
      <c r="N99" s="56"/>
      <c r="O99" s="110">
        <f t="shared" si="118"/>
        <v>0</v>
      </c>
      <c r="P99" s="107"/>
    </row>
    <row r="100" spans="1:16" ht="24" hidden="1" x14ac:dyDescent="0.25">
      <c r="A100" s="38">
        <v>2235</v>
      </c>
      <c r="B100" s="53" t="s">
        <v>86</v>
      </c>
      <c r="C100" s="54">
        <f t="shared" si="98"/>
        <v>0</v>
      </c>
      <c r="D100" s="226"/>
      <c r="E100" s="56"/>
      <c r="F100" s="143">
        <f t="shared" si="115"/>
        <v>0</v>
      </c>
      <c r="G100" s="226"/>
      <c r="H100" s="257"/>
      <c r="I100" s="110">
        <f t="shared" si="116"/>
        <v>0</v>
      </c>
      <c r="J100" s="257"/>
      <c r="K100" s="56"/>
      <c r="L100" s="132">
        <f t="shared" si="117"/>
        <v>0</v>
      </c>
      <c r="M100" s="317"/>
      <c r="N100" s="56"/>
      <c r="O100" s="110">
        <f t="shared" si="118"/>
        <v>0</v>
      </c>
      <c r="P100" s="107"/>
    </row>
    <row r="101" spans="1:16" hidden="1" x14ac:dyDescent="0.25">
      <c r="A101" s="38">
        <v>2236</v>
      </c>
      <c r="B101" s="53" t="s">
        <v>87</v>
      </c>
      <c r="C101" s="54">
        <f t="shared" si="98"/>
        <v>0</v>
      </c>
      <c r="D101" s="226"/>
      <c r="E101" s="56"/>
      <c r="F101" s="143">
        <f t="shared" si="115"/>
        <v>0</v>
      </c>
      <c r="G101" s="226"/>
      <c r="H101" s="257"/>
      <c r="I101" s="110">
        <f t="shared" si="116"/>
        <v>0</v>
      </c>
      <c r="J101" s="257"/>
      <c r="K101" s="56"/>
      <c r="L101" s="132">
        <f t="shared" si="117"/>
        <v>0</v>
      </c>
      <c r="M101" s="317"/>
      <c r="N101" s="56"/>
      <c r="O101" s="110">
        <f t="shared" si="118"/>
        <v>0</v>
      </c>
      <c r="P101" s="107"/>
    </row>
    <row r="102" spans="1:16" ht="24" hidden="1" x14ac:dyDescent="0.25">
      <c r="A102" s="38">
        <v>2239</v>
      </c>
      <c r="B102" s="53" t="s">
        <v>88</v>
      </c>
      <c r="C102" s="54">
        <f t="shared" si="98"/>
        <v>0</v>
      </c>
      <c r="D102" s="226"/>
      <c r="E102" s="56"/>
      <c r="F102" s="143">
        <f t="shared" si="115"/>
        <v>0</v>
      </c>
      <c r="G102" s="226"/>
      <c r="H102" s="257"/>
      <c r="I102" s="110">
        <f t="shared" si="116"/>
        <v>0</v>
      </c>
      <c r="J102" s="257"/>
      <c r="K102" s="56"/>
      <c r="L102" s="132">
        <f t="shared" si="117"/>
        <v>0</v>
      </c>
      <c r="M102" s="317"/>
      <c r="N102" s="56"/>
      <c r="O102" s="110">
        <f t="shared" si="118"/>
        <v>0</v>
      </c>
      <c r="P102" s="107"/>
    </row>
    <row r="103" spans="1:16" ht="36" hidden="1" x14ac:dyDescent="0.25">
      <c r="A103" s="108">
        <v>2240</v>
      </c>
      <c r="B103" s="53" t="s">
        <v>89</v>
      </c>
      <c r="C103" s="54">
        <f t="shared" si="98"/>
        <v>0</v>
      </c>
      <c r="D103" s="227">
        <f>SUM(D104:D111)</f>
        <v>0</v>
      </c>
      <c r="E103" s="109">
        <f t="shared" ref="E103:F103" si="119">SUM(E104:E111)</f>
        <v>0</v>
      </c>
      <c r="F103" s="143">
        <f t="shared" si="119"/>
        <v>0</v>
      </c>
      <c r="G103" s="227">
        <f>SUM(G104:G111)</f>
        <v>0</v>
      </c>
      <c r="H103" s="117">
        <f t="shared" ref="H103:I103" si="120">SUM(H104:H111)</f>
        <v>0</v>
      </c>
      <c r="I103" s="110">
        <f t="shared" si="120"/>
        <v>0</v>
      </c>
      <c r="J103" s="117">
        <f>SUM(J104:J111)</f>
        <v>0</v>
      </c>
      <c r="K103" s="109">
        <f t="shared" ref="K103:L103" si="121">SUM(K104:K111)</f>
        <v>0</v>
      </c>
      <c r="L103" s="132">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56"/>
      <c r="F105" s="143">
        <f t="shared" si="123"/>
        <v>0</v>
      </c>
      <c r="G105" s="226"/>
      <c r="H105" s="257"/>
      <c r="I105" s="110">
        <f t="shared" si="124"/>
        <v>0</v>
      </c>
      <c r="J105" s="257"/>
      <c r="K105" s="56"/>
      <c r="L105" s="132">
        <f t="shared" si="125"/>
        <v>0</v>
      </c>
      <c r="M105" s="317"/>
      <c r="N105" s="56"/>
      <c r="O105" s="110">
        <f t="shared" si="126"/>
        <v>0</v>
      </c>
      <c r="P105" s="107"/>
    </row>
    <row r="106" spans="1:16" ht="24" hidden="1" x14ac:dyDescent="0.25">
      <c r="A106" s="38">
        <v>2243</v>
      </c>
      <c r="B106" s="53" t="s">
        <v>92</v>
      </c>
      <c r="C106" s="54">
        <f t="shared" si="98"/>
        <v>0</v>
      </c>
      <c r="D106" s="226"/>
      <c r="E106" s="56"/>
      <c r="F106" s="143">
        <f t="shared" si="123"/>
        <v>0</v>
      </c>
      <c r="G106" s="226"/>
      <c r="H106" s="257"/>
      <c r="I106" s="110">
        <f t="shared" si="124"/>
        <v>0</v>
      </c>
      <c r="J106" s="257"/>
      <c r="K106" s="56"/>
      <c r="L106" s="132">
        <f t="shared" si="125"/>
        <v>0</v>
      </c>
      <c r="M106" s="317"/>
      <c r="N106" s="56"/>
      <c r="O106" s="110">
        <f t="shared" si="126"/>
        <v>0</v>
      </c>
      <c r="P106" s="107"/>
    </row>
    <row r="107" spans="1:16" hidden="1" x14ac:dyDescent="0.25">
      <c r="A107" s="38">
        <v>2244</v>
      </c>
      <c r="B107" s="53" t="s">
        <v>93</v>
      </c>
      <c r="C107" s="54">
        <f t="shared" si="98"/>
        <v>0</v>
      </c>
      <c r="D107" s="226"/>
      <c r="E107" s="56"/>
      <c r="F107" s="143">
        <f t="shared" si="123"/>
        <v>0</v>
      </c>
      <c r="G107" s="226"/>
      <c r="H107" s="257"/>
      <c r="I107" s="110">
        <f t="shared" si="124"/>
        <v>0</v>
      </c>
      <c r="J107" s="257"/>
      <c r="K107" s="56"/>
      <c r="L107" s="132">
        <f t="shared" si="125"/>
        <v>0</v>
      </c>
      <c r="M107" s="317"/>
      <c r="N107" s="56"/>
      <c r="O107" s="110">
        <f t="shared" si="126"/>
        <v>0</v>
      </c>
      <c r="P107" s="107"/>
    </row>
    <row r="108" spans="1:16" ht="24" hidden="1" x14ac:dyDescent="0.25">
      <c r="A108" s="38">
        <v>2246</v>
      </c>
      <c r="B108" s="53" t="s">
        <v>94</v>
      </c>
      <c r="C108" s="54">
        <f t="shared" si="98"/>
        <v>0</v>
      </c>
      <c r="D108" s="226"/>
      <c r="E108" s="56"/>
      <c r="F108" s="143">
        <f t="shared" si="123"/>
        <v>0</v>
      </c>
      <c r="G108" s="226"/>
      <c r="H108" s="257"/>
      <c r="I108" s="110">
        <f t="shared" si="124"/>
        <v>0</v>
      </c>
      <c r="J108" s="257"/>
      <c r="K108" s="56"/>
      <c r="L108" s="132">
        <f t="shared" si="125"/>
        <v>0</v>
      </c>
      <c r="M108" s="317"/>
      <c r="N108" s="56"/>
      <c r="O108" s="110">
        <f t="shared" si="126"/>
        <v>0</v>
      </c>
      <c r="P108" s="107"/>
    </row>
    <row r="109" spans="1:16" hidden="1" x14ac:dyDescent="0.25">
      <c r="A109" s="38">
        <v>2247</v>
      </c>
      <c r="B109" s="53" t="s">
        <v>95</v>
      </c>
      <c r="C109" s="54">
        <f t="shared" si="98"/>
        <v>0</v>
      </c>
      <c r="D109" s="226"/>
      <c r="E109" s="56"/>
      <c r="F109" s="143">
        <f t="shared" si="123"/>
        <v>0</v>
      </c>
      <c r="G109" s="226"/>
      <c r="H109" s="257"/>
      <c r="I109" s="110">
        <f t="shared" si="124"/>
        <v>0</v>
      </c>
      <c r="J109" s="257"/>
      <c r="K109" s="56"/>
      <c r="L109" s="132">
        <f t="shared" si="125"/>
        <v>0</v>
      </c>
      <c r="M109" s="317"/>
      <c r="N109" s="56"/>
      <c r="O109" s="110">
        <f t="shared" si="126"/>
        <v>0</v>
      </c>
      <c r="P109" s="107"/>
    </row>
    <row r="110" spans="1:16" ht="24" hidden="1" x14ac:dyDescent="0.25">
      <c r="A110" s="38">
        <v>2248</v>
      </c>
      <c r="B110" s="53" t="s">
        <v>300</v>
      </c>
      <c r="C110" s="54">
        <f t="shared" si="98"/>
        <v>0</v>
      </c>
      <c r="D110" s="226"/>
      <c r="E110" s="56"/>
      <c r="F110" s="143">
        <f t="shared" si="123"/>
        <v>0</v>
      </c>
      <c r="G110" s="226"/>
      <c r="H110" s="257"/>
      <c r="I110" s="110">
        <f t="shared" si="124"/>
        <v>0</v>
      </c>
      <c r="J110" s="257"/>
      <c r="K110" s="56"/>
      <c r="L110" s="132">
        <f t="shared" si="125"/>
        <v>0</v>
      </c>
      <c r="M110" s="317"/>
      <c r="N110" s="56"/>
      <c r="O110" s="110">
        <f t="shared" si="126"/>
        <v>0</v>
      </c>
      <c r="P110" s="107"/>
    </row>
    <row r="111" spans="1:16" ht="24" hidden="1" x14ac:dyDescent="0.25">
      <c r="A111" s="38">
        <v>2249</v>
      </c>
      <c r="B111" s="53" t="s">
        <v>96</v>
      </c>
      <c r="C111" s="54">
        <f t="shared" si="98"/>
        <v>0</v>
      </c>
      <c r="D111" s="226"/>
      <c r="E111" s="56"/>
      <c r="F111" s="143">
        <f t="shared" si="123"/>
        <v>0</v>
      </c>
      <c r="G111" s="226"/>
      <c r="H111" s="257"/>
      <c r="I111" s="110">
        <f t="shared" si="124"/>
        <v>0</v>
      </c>
      <c r="J111" s="257"/>
      <c r="K111" s="56"/>
      <c r="L111" s="132">
        <f t="shared" si="125"/>
        <v>0</v>
      </c>
      <c r="M111" s="317"/>
      <c r="N111" s="56"/>
      <c r="O111" s="110">
        <f t="shared" si="126"/>
        <v>0</v>
      </c>
      <c r="P111" s="107"/>
    </row>
    <row r="112" spans="1:16"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56"/>
      <c r="F114" s="143">
        <f t="shared" si="131"/>
        <v>0</v>
      </c>
      <c r="G114" s="226"/>
      <c r="H114" s="257"/>
      <c r="I114" s="110">
        <f t="shared" si="132"/>
        <v>0</v>
      </c>
      <c r="J114" s="257"/>
      <c r="K114" s="56"/>
      <c r="L114" s="132">
        <f t="shared" si="133"/>
        <v>0</v>
      </c>
      <c r="M114" s="317"/>
      <c r="N114" s="56"/>
      <c r="O114" s="110">
        <f t="shared" si="134"/>
        <v>0</v>
      </c>
      <c r="P114" s="107"/>
    </row>
    <row r="115" spans="1:16" ht="24" hidden="1" x14ac:dyDescent="0.25">
      <c r="A115" s="38">
        <v>2259</v>
      </c>
      <c r="B115" s="53" t="s">
        <v>100</v>
      </c>
      <c r="C115" s="54">
        <f t="shared" si="98"/>
        <v>0</v>
      </c>
      <c r="D115" s="226"/>
      <c r="E115" s="56"/>
      <c r="F115" s="143">
        <f t="shared" si="131"/>
        <v>0</v>
      </c>
      <c r="G115" s="226"/>
      <c r="H115" s="257"/>
      <c r="I115" s="110">
        <f t="shared" si="132"/>
        <v>0</v>
      </c>
      <c r="J115" s="257"/>
      <c r="K115" s="56"/>
      <c r="L115" s="132">
        <f t="shared" si="133"/>
        <v>0</v>
      </c>
      <c r="M115" s="317"/>
      <c r="N115" s="56"/>
      <c r="O115" s="110">
        <f t="shared" si="134"/>
        <v>0</v>
      </c>
      <c r="P115" s="107"/>
    </row>
    <row r="116" spans="1:16" hidden="1" x14ac:dyDescent="0.25">
      <c r="A116" s="108">
        <v>2260</v>
      </c>
      <c r="B116" s="53" t="s">
        <v>101</v>
      </c>
      <c r="C116" s="54">
        <f t="shared" si="98"/>
        <v>0</v>
      </c>
      <c r="D116" s="227">
        <f>SUM(D117:D121)</f>
        <v>0</v>
      </c>
      <c r="E116" s="109">
        <f t="shared" ref="E116:F116" si="135">SUM(E117:E121)</f>
        <v>0</v>
      </c>
      <c r="F116" s="143">
        <f t="shared" si="135"/>
        <v>0</v>
      </c>
      <c r="G116" s="227">
        <f>SUM(G117:G121)</f>
        <v>0</v>
      </c>
      <c r="H116" s="117">
        <f t="shared" ref="H116:I116" si="136">SUM(H117:H121)</f>
        <v>0</v>
      </c>
      <c r="I116" s="110">
        <f t="shared" si="136"/>
        <v>0</v>
      </c>
      <c r="J116" s="117">
        <f>SUM(J117:J121)</f>
        <v>0</v>
      </c>
      <c r="K116" s="109">
        <f t="shared" ref="K116:L116" si="137">SUM(K117:K121)</f>
        <v>0</v>
      </c>
      <c r="L116" s="132">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row>
    <row r="118" spans="1:16" ht="24" hidden="1" x14ac:dyDescent="0.25">
      <c r="A118" s="38">
        <v>2262</v>
      </c>
      <c r="B118" s="53" t="s">
        <v>103</v>
      </c>
      <c r="C118" s="54">
        <f t="shared" si="98"/>
        <v>0</v>
      </c>
      <c r="D118" s="226"/>
      <c r="E118" s="56"/>
      <c r="F118" s="143">
        <f t="shared" si="139"/>
        <v>0</v>
      </c>
      <c r="G118" s="226"/>
      <c r="H118" s="257"/>
      <c r="I118" s="110">
        <f t="shared" si="140"/>
        <v>0</v>
      </c>
      <c r="J118" s="257"/>
      <c r="K118" s="56"/>
      <c r="L118" s="132">
        <f t="shared" si="141"/>
        <v>0</v>
      </c>
      <c r="M118" s="317"/>
      <c r="N118" s="56"/>
      <c r="O118" s="110">
        <f t="shared" si="142"/>
        <v>0</v>
      </c>
      <c r="P118" s="361" t="s">
        <v>422</v>
      </c>
    </row>
    <row r="119" spans="1:16" hidden="1" x14ac:dyDescent="0.25">
      <c r="A119" s="38">
        <v>2263</v>
      </c>
      <c r="B119" s="53" t="s">
        <v>104</v>
      </c>
      <c r="C119" s="54">
        <f t="shared" si="98"/>
        <v>0</v>
      </c>
      <c r="D119" s="226"/>
      <c r="E119" s="56"/>
      <c r="F119" s="143">
        <f t="shared" si="139"/>
        <v>0</v>
      </c>
      <c r="G119" s="226"/>
      <c r="H119" s="257"/>
      <c r="I119" s="110">
        <f t="shared" si="140"/>
        <v>0</v>
      </c>
      <c r="J119" s="257"/>
      <c r="K119" s="56"/>
      <c r="L119" s="132">
        <f t="shared" si="141"/>
        <v>0</v>
      </c>
      <c r="M119" s="317"/>
      <c r="N119" s="56"/>
      <c r="O119" s="110">
        <f t="shared" si="142"/>
        <v>0</v>
      </c>
      <c r="P119" s="107"/>
    </row>
    <row r="120" spans="1:16" ht="24" hidden="1" x14ac:dyDescent="0.25">
      <c r="A120" s="38">
        <v>2264</v>
      </c>
      <c r="B120" s="53" t="s">
        <v>105</v>
      </c>
      <c r="C120" s="54">
        <f t="shared" si="98"/>
        <v>0</v>
      </c>
      <c r="D120" s="226"/>
      <c r="E120" s="56"/>
      <c r="F120" s="143">
        <f t="shared" si="139"/>
        <v>0</v>
      </c>
      <c r="G120" s="226"/>
      <c r="H120" s="257"/>
      <c r="I120" s="110">
        <f t="shared" si="140"/>
        <v>0</v>
      </c>
      <c r="J120" s="257"/>
      <c r="K120" s="56"/>
      <c r="L120" s="132">
        <f t="shared" si="141"/>
        <v>0</v>
      </c>
      <c r="M120" s="317"/>
      <c r="N120" s="56"/>
      <c r="O120" s="110">
        <f t="shared" si="142"/>
        <v>0</v>
      </c>
      <c r="P120" s="107"/>
    </row>
    <row r="121" spans="1:16" hidden="1" x14ac:dyDescent="0.25">
      <c r="A121" s="38">
        <v>2269</v>
      </c>
      <c r="B121" s="53" t="s">
        <v>106</v>
      </c>
      <c r="C121" s="54">
        <f t="shared" si="98"/>
        <v>0</v>
      </c>
      <c r="D121" s="226"/>
      <c r="E121" s="56"/>
      <c r="F121" s="143">
        <f t="shared" si="139"/>
        <v>0</v>
      </c>
      <c r="G121" s="226"/>
      <c r="H121" s="257"/>
      <c r="I121" s="110">
        <f t="shared" si="140"/>
        <v>0</v>
      </c>
      <c r="J121" s="257"/>
      <c r="K121" s="56"/>
      <c r="L121" s="132">
        <f t="shared" si="141"/>
        <v>0</v>
      </c>
      <c r="M121" s="317"/>
      <c r="N121" s="56"/>
      <c r="O121" s="110">
        <f t="shared" si="142"/>
        <v>0</v>
      </c>
      <c r="P121" s="107"/>
    </row>
    <row r="122" spans="1:16" x14ac:dyDescent="0.25">
      <c r="A122" s="108">
        <v>2270</v>
      </c>
      <c r="B122" s="53" t="s">
        <v>107</v>
      </c>
      <c r="C122" s="54">
        <f t="shared" si="98"/>
        <v>14463</v>
      </c>
      <c r="D122" s="227">
        <f>SUM(D123:D127)</f>
        <v>0</v>
      </c>
      <c r="E122" s="445">
        <f t="shared" ref="E122:F122" si="143">SUM(E123:E127)</f>
        <v>14463</v>
      </c>
      <c r="F122" s="401">
        <f t="shared" si="143"/>
        <v>14463</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56"/>
      <c r="F124" s="143">
        <f t="shared" si="147"/>
        <v>0</v>
      </c>
      <c r="G124" s="226"/>
      <c r="H124" s="257"/>
      <c r="I124" s="110">
        <f t="shared" si="148"/>
        <v>0</v>
      </c>
      <c r="J124" s="257"/>
      <c r="K124" s="56"/>
      <c r="L124" s="132">
        <f t="shared" si="149"/>
        <v>0</v>
      </c>
      <c r="M124" s="317"/>
      <c r="N124" s="56"/>
      <c r="O124" s="110">
        <f t="shared" si="150"/>
        <v>0</v>
      </c>
      <c r="P124" s="107"/>
    </row>
    <row r="125" spans="1:16" ht="24" x14ac:dyDescent="0.25">
      <c r="A125" s="38">
        <v>2275</v>
      </c>
      <c r="B125" s="53" t="s">
        <v>109</v>
      </c>
      <c r="C125" s="54">
        <f t="shared" si="98"/>
        <v>1663</v>
      </c>
      <c r="D125" s="226"/>
      <c r="E125" s="444">
        <v>1663</v>
      </c>
      <c r="F125" s="401">
        <f t="shared" si="147"/>
        <v>1663</v>
      </c>
      <c r="G125" s="226"/>
      <c r="H125" s="580"/>
      <c r="I125" s="401">
        <f t="shared" si="148"/>
        <v>0</v>
      </c>
      <c r="J125" s="257"/>
      <c r="K125" s="444"/>
      <c r="L125" s="401">
        <f t="shared" si="149"/>
        <v>0</v>
      </c>
      <c r="M125" s="317"/>
      <c r="N125" s="56"/>
      <c r="O125" s="110">
        <f t="shared" si="150"/>
        <v>0</v>
      </c>
      <c r="P125" s="107"/>
    </row>
    <row r="126" spans="1:16" ht="36" hidden="1" x14ac:dyDescent="0.25">
      <c r="A126" s="38">
        <v>2276</v>
      </c>
      <c r="B126" s="53" t="s">
        <v>110</v>
      </c>
      <c r="C126" s="54">
        <f t="shared" si="98"/>
        <v>0</v>
      </c>
      <c r="D126" s="226"/>
      <c r="E126" s="56"/>
      <c r="F126" s="143">
        <f t="shared" si="147"/>
        <v>0</v>
      </c>
      <c r="G126" s="226"/>
      <c r="H126" s="257"/>
      <c r="I126" s="110">
        <f t="shared" si="148"/>
        <v>0</v>
      </c>
      <c r="J126" s="257"/>
      <c r="K126" s="56"/>
      <c r="L126" s="132">
        <f t="shared" si="149"/>
        <v>0</v>
      </c>
      <c r="M126" s="317"/>
      <c r="N126" s="56"/>
      <c r="O126" s="110">
        <f t="shared" si="150"/>
        <v>0</v>
      </c>
      <c r="P126" s="107"/>
    </row>
    <row r="127" spans="1:16" ht="96" x14ac:dyDescent="0.25">
      <c r="A127" s="38">
        <v>2279</v>
      </c>
      <c r="B127" s="53" t="s">
        <v>111</v>
      </c>
      <c r="C127" s="54">
        <f t="shared" si="98"/>
        <v>12800</v>
      </c>
      <c r="D127" s="226"/>
      <c r="E127" s="444">
        <f>8000+2800+2000</f>
        <v>12800</v>
      </c>
      <c r="F127" s="401">
        <f t="shared" si="147"/>
        <v>12800</v>
      </c>
      <c r="G127" s="226"/>
      <c r="H127" s="580"/>
      <c r="I127" s="401">
        <f t="shared" si="148"/>
        <v>0</v>
      </c>
      <c r="J127" s="257"/>
      <c r="K127" s="444"/>
      <c r="L127" s="401">
        <f t="shared" si="149"/>
        <v>0</v>
      </c>
      <c r="M127" s="317"/>
      <c r="N127" s="56"/>
      <c r="O127" s="110">
        <f t="shared" si="150"/>
        <v>0</v>
      </c>
      <c r="P127" s="361" t="s">
        <v>423</v>
      </c>
    </row>
    <row r="128" spans="1:16"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56"/>
      <c r="F129" s="143">
        <f>D129+E129</f>
        <v>0</v>
      </c>
      <c r="G129" s="226"/>
      <c r="H129" s="257"/>
      <c r="I129" s="110">
        <f>G129+H129</f>
        <v>0</v>
      </c>
      <c r="J129" s="257"/>
      <c r="K129" s="56"/>
      <c r="L129" s="132">
        <f>J129+K129</f>
        <v>0</v>
      </c>
      <c r="M129" s="317"/>
      <c r="N129" s="56"/>
      <c r="O129" s="110">
        <f>M129+N129</f>
        <v>0</v>
      </c>
      <c r="P129" s="107"/>
    </row>
    <row r="130" spans="1:16" ht="38.25" customHeight="1" x14ac:dyDescent="0.25">
      <c r="A130" s="41">
        <v>2300</v>
      </c>
      <c r="B130" s="101" t="s">
        <v>113</v>
      </c>
      <c r="C130" s="42">
        <f t="shared" si="98"/>
        <v>258</v>
      </c>
      <c r="D130" s="224">
        <f>SUM(D131,D136,D140,D141,D144,D151,D159,D160,D163)</f>
        <v>0</v>
      </c>
      <c r="E130" s="439">
        <f t="shared" ref="E130:F130" si="152">SUM(E131,E136,E140,E141,E144,E151,E159,E160,E163)</f>
        <v>258</v>
      </c>
      <c r="F130" s="406">
        <f t="shared" si="152"/>
        <v>258</v>
      </c>
      <c r="G130" s="224">
        <f>SUM(G131,G136,G140,G141,G144,G151,G159,G160,G163)</f>
        <v>0</v>
      </c>
      <c r="H130" s="122">
        <f t="shared" ref="H130:I130" si="153">SUM(H131,H136,H140,H141,H144,H151,H159,H160,H163)</f>
        <v>0</v>
      </c>
      <c r="I130" s="406">
        <f t="shared" si="153"/>
        <v>0</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119"/>
    </row>
    <row r="131" spans="1:16" ht="24" x14ac:dyDescent="0.25">
      <c r="A131" s="565">
        <v>2310</v>
      </c>
      <c r="B131" s="48" t="s">
        <v>114</v>
      </c>
      <c r="C131" s="49">
        <f t="shared" si="98"/>
        <v>258</v>
      </c>
      <c r="D131" s="229">
        <f t="shared" ref="D131:O131" si="156">SUM(D132:D135)</f>
        <v>0</v>
      </c>
      <c r="E131" s="447">
        <f t="shared" si="156"/>
        <v>258</v>
      </c>
      <c r="F131" s="443">
        <f t="shared" si="156"/>
        <v>258</v>
      </c>
      <c r="G131" s="229">
        <f t="shared" si="156"/>
        <v>0</v>
      </c>
      <c r="H131" s="136">
        <f t="shared" si="156"/>
        <v>0</v>
      </c>
      <c r="I131" s="443">
        <f t="shared" si="156"/>
        <v>0</v>
      </c>
      <c r="J131" s="259">
        <f t="shared" si="156"/>
        <v>0</v>
      </c>
      <c r="K131" s="447">
        <f t="shared" si="156"/>
        <v>0</v>
      </c>
      <c r="L131" s="443">
        <f t="shared" si="156"/>
        <v>0</v>
      </c>
      <c r="M131" s="49">
        <f t="shared" si="156"/>
        <v>0</v>
      </c>
      <c r="N131" s="115">
        <f t="shared" si="156"/>
        <v>0</v>
      </c>
      <c r="O131" s="116">
        <f t="shared" si="156"/>
        <v>0</v>
      </c>
      <c r="P131" s="106"/>
    </row>
    <row r="132" spans="1:16" x14ac:dyDescent="0.25">
      <c r="A132" s="38">
        <v>2311</v>
      </c>
      <c r="B132" s="53" t="s">
        <v>115</v>
      </c>
      <c r="C132" s="54">
        <f t="shared" si="98"/>
        <v>258</v>
      </c>
      <c r="D132" s="226"/>
      <c r="E132" s="444">
        <v>258</v>
      </c>
      <c r="F132" s="401">
        <f t="shared" ref="F132:F135" si="157">D132+E132</f>
        <v>258</v>
      </c>
      <c r="G132" s="226"/>
      <c r="H132" s="580"/>
      <c r="I132" s="401">
        <f t="shared" ref="I132:I135" si="158">G132+H132</f>
        <v>0</v>
      </c>
      <c r="J132" s="257"/>
      <c r="K132" s="444"/>
      <c r="L132" s="401">
        <f t="shared" ref="L132:L135" si="159">J132+K132</f>
        <v>0</v>
      </c>
      <c r="M132" s="317"/>
      <c r="N132" s="56"/>
      <c r="O132" s="110">
        <f t="shared" ref="O132:O135" si="160">M132+N132</f>
        <v>0</v>
      </c>
      <c r="P132" s="361" t="s">
        <v>424</v>
      </c>
    </row>
    <row r="133" spans="1:16" hidden="1" x14ac:dyDescent="0.25">
      <c r="A133" s="38">
        <v>2312</v>
      </c>
      <c r="B133" s="53" t="s">
        <v>116</v>
      </c>
      <c r="C133" s="54">
        <f t="shared" si="98"/>
        <v>0</v>
      </c>
      <c r="D133" s="226"/>
      <c r="E133" s="56"/>
      <c r="F133" s="143">
        <f t="shared" si="157"/>
        <v>0</v>
      </c>
      <c r="G133" s="226"/>
      <c r="H133" s="257"/>
      <c r="I133" s="110">
        <f t="shared" si="158"/>
        <v>0</v>
      </c>
      <c r="J133" s="257"/>
      <c r="K133" s="56"/>
      <c r="L133" s="132">
        <f t="shared" si="159"/>
        <v>0</v>
      </c>
      <c r="M133" s="317"/>
      <c r="N133" s="56"/>
      <c r="O133" s="110">
        <f t="shared" si="160"/>
        <v>0</v>
      </c>
      <c r="P133" s="107"/>
    </row>
    <row r="134" spans="1:16" hidden="1" x14ac:dyDescent="0.25">
      <c r="A134" s="38">
        <v>2313</v>
      </c>
      <c r="B134" s="53" t="s">
        <v>117</v>
      </c>
      <c r="C134" s="54">
        <f t="shared" si="98"/>
        <v>0</v>
      </c>
      <c r="D134" s="226"/>
      <c r="E134" s="56"/>
      <c r="F134" s="143">
        <f t="shared" si="157"/>
        <v>0</v>
      </c>
      <c r="G134" s="226"/>
      <c r="H134" s="257"/>
      <c r="I134" s="110">
        <f t="shared" si="158"/>
        <v>0</v>
      </c>
      <c r="J134" s="257"/>
      <c r="K134" s="56"/>
      <c r="L134" s="132">
        <f t="shared" si="159"/>
        <v>0</v>
      </c>
      <c r="M134" s="317"/>
      <c r="N134" s="56"/>
      <c r="O134" s="110">
        <f t="shared" si="160"/>
        <v>0</v>
      </c>
      <c r="P134" s="107"/>
    </row>
    <row r="135" spans="1:16" ht="36" hidden="1" customHeight="1" x14ac:dyDescent="0.25">
      <c r="A135" s="38">
        <v>2314</v>
      </c>
      <c r="B135" s="53" t="s">
        <v>291</v>
      </c>
      <c r="C135" s="54">
        <f t="shared" si="98"/>
        <v>0</v>
      </c>
      <c r="D135" s="226"/>
      <c r="E135" s="56"/>
      <c r="F135" s="143">
        <f t="shared" si="157"/>
        <v>0</v>
      </c>
      <c r="G135" s="226"/>
      <c r="H135" s="257"/>
      <c r="I135" s="110">
        <f t="shared" si="158"/>
        <v>0</v>
      </c>
      <c r="J135" s="257"/>
      <c r="K135" s="56"/>
      <c r="L135" s="132">
        <f t="shared" si="159"/>
        <v>0</v>
      </c>
      <c r="M135" s="317"/>
      <c r="N135" s="56"/>
      <c r="O135" s="110">
        <f t="shared" si="160"/>
        <v>0</v>
      </c>
      <c r="P135" s="107"/>
    </row>
    <row r="136" spans="1:16"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56"/>
      <c r="F138" s="143">
        <f t="shared" si="165"/>
        <v>0</v>
      </c>
      <c r="G138" s="226"/>
      <c r="H138" s="257"/>
      <c r="I138" s="110">
        <f t="shared" si="166"/>
        <v>0</v>
      </c>
      <c r="J138" s="257"/>
      <c r="K138" s="56"/>
      <c r="L138" s="132">
        <f t="shared" si="167"/>
        <v>0</v>
      </c>
      <c r="M138" s="317"/>
      <c r="N138" s="56"/>
      <c r="O138" s="110">
        <f t="shared" si="168"/>
        <v>0</v>
      </c>
      <c r="P138" s="107"/>
    </row>
    <row r="139" spans="1:16" ht="10.5" hidden="1" customHeight="1" x14ac:dyDescent="0.25">
      <c r="A139" s="38">
        <v>2329</v>
      </c>
      <c r="B139" s="53" t="s">
        <v>121</v>
      </c>
      <c r="C139" s="54">
        <f t="shared" si="98"/>
        <v>0</v>
      </c>
      <c r="D139" s="226"/>
      <c r="E139" s="56"/>
      <c r="F139" s="143">
        <f t="shared" si="165"/>
        <v>0</v>
      </c>
      <c r="G139" s="226"/>
      <c r="H139" s="257"/>
      <c r="I139" s="110">
        <f t="shared" si="166"/>
        <v>0</v>
      </c>
      <c r="J139" s="257"/>
      <c r="K139" s="56"/>
      <c r="L139" s="132">
        <f t="shared" si="167"/>
        <v>0</v>
      </c>
      <c r="M139" s="317"/>
      <c r="N139" s="56"/>
      <c r="O139" s="110">
        <f t="shared" si="168"/>
        <v>0</v>
      </c>
      <c r="P139" s="107"/>
    </row>
    <row r="140" spans="1:16" hidden="1" x14ac:dyDescent="0.25">
      <c r="A140" s="108">
        <v>2330</v>
      </c>
      <c r="B140" s="53" t="s">
        <v>122</v>
      </c>
      <c r="C140" s="54">
        <f t="shared" si="98"/>
        <v>0</v>
      </c>
      <c r="D140" s="226"/>
      <c r="E140" s="56"/>
      <c r="F140" s="143">
        <f t="shared" si="165"/>
        <v>0</v>
      </c>
      <c r="G140" s="226"/>
      <c r="H140" s="257"/>
      <c r="I140" s="110">
        <f t="shared" si="166"/>
        <v>0</v>
      </c>
      <c r="J140" s="257"/>
      <c r="K140" s="56"/>
      <c r="L140" s="132">
        <f t="shared" si="167"/>
        <v>0</v>
      </c>
      <c r="M140" s="317"/>
      <c r="N140" s="56"/>
      <c r="O140" s="110">
        <f t="shared" si="168"/>
        <v>0</v>
      </c>
      <c r="P140" s="107"/>
    </row>
    <row r="141" spans="1:16"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56"/>
      <c r="F143" s="143">
        <f t="shared" si="173"/>
        <v>0</v>
      </c>
      <c r="G143" s="226"/>
      <c r="H143" s="257"/>
      <c r="I143" s="110">
        <f t="shared" si="174"/>
        <v>0</v>
      </c>
      <c r="J143" s="257"/>
      <c r="K143" s="56"/>
      <c r="L143" s="132">
        <f t="shared" si="175"/>
        <v>0</v>
      </c>
      <c r="M143" s="317"/>
      <c r="N143" s="56"/>
      <c r="O143" s="110">
        <f t="shared" si="176"/>
        <v>0</v>
      </c>
      <c r="P143" s="107"/>
    </row>
    <row r="144" spans="1:16"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56"/>
      <c r="F146" s="143">
        <f t="shared" si="181"/>
        <v>0</v>
      </c>
      <c r="G146" s="226"/>
      <c r="H146" s="257"/>
      <c r="I146" s="110">
        <f t="shared" si="182"/>
        <v>0</v>
      </c>
      <c r="J146" s="257"/>
      <c r="K146" s="56"/>
      <c r="L146" s="132">
        <f t="shared" si="183"/>
        <v>0</v>
      </c>
      <c r="M146" s="317"/>
      <c r="N146" s="56"/>
      <c r="O146" s="110">
        <f t="shared" si="184"/>
        <v>0</v>
      </c>
      <c r="P146" s="107"/>
    </row>
    <row r="147" spans="1:16" ht="24" hidden="1" x14ac:dyDescent="0.25">
      <c r="A147" s="38">
        <v>2353</v>
      </c>
      <c r="B147" s="53" t="s">
        <v>128</v>
      </c>
      <c r="C147" s="54">
        <f t="shared" si="98"/>
        <v>0</v>
      </c>
      <c r="D147" s="226"/>
      <c r="E147" s="56"/>
      <c r="F147" s="143">
        <f t="shared" si="181"/>
        <v>0</v>
      </c>
      <c r="G147" s="226"/>
      <c r="H147" s="257"/>
      <c r="I147" s="110">
        <f t="shared" si="182"/>
        <v>0</v>
      </c>
      <c r="J147" s="257"/>
      <c r="K147" s="56"/>
      <c r="L147" s="132">
        <f t="shared" si="183"/>
        <v>0</v>
      </c>
      <c r="M147" s="317"/>
      <c r="N147" s="56"/>
      <c r="O147" s="110">
        <f t="shared" si="184"/>
        <v>0</v>
      </c>
      <c r="P147" s="107"/>
    </row>
    <row r="148" spans="1:16" ht="24" hidden="1" x14ac:dyDescent="0.25">
      <c r="A148" s="38">
        <v>2354</v>
      </c>
      <c r="B148" s="53" t="s">
        <v>129</v>
      </c>
      <c r="C148" s="54">
        <f t="shared" si="98"/>
        <v>0</v>
      </c>
      <c r="D148" s="226"/>
      <c r="E148" s="56"/>
      <c r="F148" s="143">
        <f t="shared" si="181"/>
        <v>0</v>
      </c>
      <c r="G148" s="226"/>
      <c r="H148" s="257"/>
      <c r="I148" s="110">
        <f t="shared" si="182"/>
        <v>0</v>
      </c>
      <c r="J148" s="257"/>
      <c r="K148" s="56"/>
      <c r="L148" s="132">
        <f t="shared" si="183"/>
        <v>0</v>
      </c>
      <c r="M148" s="317"/>
      <c r="N148" s="56"/>
      <c r="O148" s="110">
        <f t="shared" si="184"/>
        <v>0</v>
      </c>
      <c r="P148" s="107"/>
    </row>
    <row r="149" spans="1:16" ht="24" hidden="1" x14ac:dyDescent="0.25">
      <c r="A149" s="38">
        <v>2355</v>
      </c>
      <c r="B149" s="53" t="s">
        <v>130</v>
      </c>
      <c r="C149" s="54">
        <f t="shared" ref="C149:C212" si="185">F149+I149+L149+O149</f>
        <v>0</v>
      </c>
      <c r="D149" s="226"/>
      <c r="E149" s="56"/>
      <c r="F149" s="143">
        <f t="shared" si="181"/>
        <v>0</v>
      </c>
      <c r="G149" s="226"/>
      <c r="H149" s="257"/>
      <c r="I149" s="110">
        <f t="shared" si="182"/>
        <v>0</v>
      </c>
      <c r="J149" s="257"/>
      <c r="K149" s="56"/>
      <c r="L149" s="132">
        <f t="shared" si="183"/>
        <v>0</v>
      </c>
      <c r="M149" s="317"/>
      <c r="N149" s="56"/>
      <c r="O149" s="110">
        <f t="shared" si="184"/>
        <v>0</v>
      </c>
      <c r="P149" s="107"/>
    </row>
    <row r="150" spans="1:16" ht="24" hidden="1" x14ac:dyDescent="0.25">
      <c r="A150" s="38">
        <v>2359</v>
      </c>
      <c r="B150" s="53" t="s">
        <v>131</v>
      </c>
      <c r="C150" s="54">
        <f t="shared" si="185"/>
        <v>0</v>
      </c>
      <c r="D150" s="226"/>
      <c r="E150" s="56"/>
      <c r="F150" s="143">
        <f t="shared" si="181"/>
        <v>0</v>
      </c>
      <c r="G150" s="226"/>
      <c r="H150" s="257"/>
      <c r="I150" s="110">
        <f t="shared" si="182"/>
        <v>0</v>
      </c>
      <c r="J150" s="257"/>
      <c r="K150" s="56"/>
      <c r="L150" s="132">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56"/>
      <c r="F153" s="143">
        <f t="shared" si="190"/>
        <v>0</v>
      </c>
      <c r="G153" s="226"/>
      <c r="H153" s="257"/>
      <c r="I153" s="110">
        <f t="shared" si="191"/>
        <v>0</v>
      </c>
      <c r="J153" s="257"/>
      <c r="K153" s="56"/>
      <c r="L153" s="132">
        <f t="shared" si="192"/>
        <v>0</v>
      </c>
      <c r="M153" s="317"/>
      <c r="N153" s="56"/>
      <c r="O153" s="110">
        <f t="shared" si="193"/>
        <v>0</v>
      </c>
      <c r="P153" s="107"/>
    </row>
    <row r="154" spans="1:16" hidden="1" x14ac:dyDescent="0.25">
      <c r="A154" s="37">
        <v>2363</v>
      </c>
      <c r="B154" s="53" t="s">
        <v>135</v>
      </c>
      <c r="C154" s="54">
        <f t="shared" si="185"/>
        <v>0</v>
      </c>
      <c r="D154" s="226"/>
      <c r="E154" s="56"/>
      <c r="F154" s="143">
        <f t="shared" si="190"/>
        <v>0</v>
      </c>
      <c r="G154" s="226"/>
      <c r="H154" s="257"/>
      <c r="I154" s="110">
        <f t="shared" si="191"/>
        <v>0</v>
      </c>
      <c r="J154" s="257"/>
      <c r="K154" s="56"/>
      <c r="L154" s="132">
        <f t="shared" si="192"/>
        <v>0</v>
      </c>
      <c r="M154" s="317"/>
      <c r="N154" s="56"/>
      <c r="O154" s="110">
        <f t="shared" si="193"/>
        <v>0</v>
      </c>
      <c r="P154" s="361"/>
    </row>
    <row r="155" spans="1:16" hidden="1" x14ac:dyDescent="0.25">
      <c r="A155" s="37">
        <v>2364</v>
      </c>
      <c r="B155" s="53" t="s">
        <v>136</v>
      </c>
      <c r="C155" s="54">
        <f t="shared" si="185"/>
        <v>0</v>
      </c>
      <c r="D155" s="226"/>
      <c r="E155" s="56"/>
      <c r="F155" s="143">
        <f t="shared" si="190"/>
        <v>0</v>
      </c>
      <c r="G155" s="226"/>
      <c r="H155" s="257"/>
      <c r="I155" s="110">
        <f t="shared" si="191"/>
        <v>0</v>
      </c>
      <c r="J155" s="257"/>
      <c r="K155" s="56"/>
      <c r="L155" s="132">
        <f t="shared" si="192"/>
        <v>0</v>
      </c>
      <c r="M155" s="317"/>
      <c r="N155" s="56"/>
      <c r="O155" s="110">
        <f t="shared" si="193"/>
        <v>0</v>
      </c>
      <c r="P155" s="107"/>
    </row>
    <row r="156" spans="1:16" ht="12.75" hidden="1" customHeight="1" x14ac:dyDescent="0.25">
      <c r="A156" s="37">
        <v>2365</v>
      </c>
      <c r="B156" s="53" t="s">
        <v>137</v>
      </c>
      <c r="C156" s="54">
        <f t="shared" si="185"/>
        <v>0</v>
      </c>
      <c r="D156" s="226"/>
      <c r="E156" s="56"/>
      <c r="F156" s="143">
        <f t="shared" si="190"/>
        <v>0</v>
      </c>
      <c r="G156" s="226"/>
      <c r="H156" s="257"/>
      <c r="I156" s="110">
        <f t="shared" si="191"/>
        <v>0</v>
      </c>
      <c r="J156" s="257"/>
      <c r="K156" s="56"/>
      <c r="L156" s="132">
        <f t="shared" si="192"/>
        <v>0</v>
      </c>
      <c r="M156" s="317"/>
      <c r="N156" s="56"/>
      <c r="O156" s="110">
        <f t="shared" si="193"/>
        <v>0</v>
      </c>
      <c r="P156" s="107"/>
    </row>
    <row r="157" spans="1:16" ht="36" hidden="1" x14ac:dyDescent="0.25">
      <c r="A157" s="37">
        <v>2366</v>
      </c>
      <c r="B157" s="53" t="s">
        <v>138</v>
      </c>
      <c r="C157" s="54">
        <f t="shared" si="185"/>
        <v>0</v>
      </c>
      <c r="D157" s="226"/>
      <c r="E157" s="56"/>
      <c r="F157" s="143">
        <f t="shared" si="190"/>
        <v>0</v>
      </c>
      <c r="G157" s="226"/>
      <c r="H157" s="257"/>
      <c r="I157" s="110">
        <f t="shared" si="191"/>
        <v>0</v>
      </c>
      <c r="J157" s="257"/>
      <c r="K157" s="56"/>
      <c r="L157" s="132">
        <f t="shared" si="192"/>
        <v>0</v>
      </c>
      <c r="M157" s="317"/>
      <c r="N157" s="56"/>
      <c r="O157" s="110">
        <f t="shared" si="193"/>
        <v>0</v>
      </c>
      <c r="P157" s="107"/>
    </row>
    <row r="158" spans="1:16" ht="48" hidden="1" x14ac:dyDescent="0.25">
      <c r="A158" s="37">
        <v>2369</v>
      </c>
      <c r="B158" s="53" t="s">
        <v>139</v>
      </c>
      <c r="C158" s="54">
        <f t="shared" si="185"/>
        <v>0</v>
      </c>
      <c r="D158" s="226"/>
      <c r="E158" s="56"/>
      <c r="F158" s="143">
        <f t="shared" si="190"/>
        <v>0</v>
      </c>
      <c r="G158" s="226"/>
      <c r="H158" s="257"/>
      <c r="I158" s="110">
        <f t="shared" si="191"/>
        <v>0</v>
      </c>
      <c r="J158" s="257"/>
      <c r="K158" s="56"/>
      <c r="L158" s="132">
        <f t="shared" si="192"/>
        <v>0</v>
      </c>
      <c r="M158" s="317"/>
      <c r="N158" s="56"/>
      <c r="O158" s="110">
        <f t="shared" si="193"/>
        <v>0</v>
      </c>
      <c r="P158" s="107"/>
    </row>
    <row r="159" spans="1:16" hidden="1" x14ac:dyDescent="0.25">
      <c r="A159" s="103">
        <v>2370</v>
      </c>
      <c r="B159" s="74" t="s">
        <v>140</v>
      </c>
      <c r="C159" s="80">
        <f t="shared" si="185"/>
        <v>0</v>
      </c>
      <c r="D159" s="228"/>
      <c r="E159" s="111"/>
      <c r="F159" s="280">
        <f t="shared" si="190"/>
        <v>0</v>
      </c>
      <c r="G159" s="228"/>
      <c r="H159" s="258"/>
      <c r="I159" s="105">
        <f t="shared" si="191"/>
        <v>0</v>
      </c>
      <c r="J159" s="258"/>
      <c r="K159" s="111"/>
      <c r="L159" s="133">
        <f t="shared" si="192"/>
        <v>0</v>
      </c>
      <c r="M159" s="318"/>
      <c r="N159" s="111"/>
      <c r="O159" s="105">
        <f t="shared" si="193"/>
        <v>0</v>
      </c>
      <c r="P159" s="112"/>
    </row>
    <row r="160" spans="1:16"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56"/>
      <c r="F162" s="143">
        <f t="shared" si="198"/>
        <v>0</v>
      </c>
      <c r="G162" s="226"/>
      <c r="H162" s="257"/>
      <c r="I162" s="110">
        <f t="shared" si="199"/>
        <v>0</v>
      </c>
      <c r="J162" s="257"/>
      <c r="K162" s="56"/>
      <c r="L162" s="132">
        <f t="shared" si="200"/>
        <v>0</v>
      </c>
      <c r="M162" s="317"/>
      <c r="N162" s="56"/>
      <c r="O162" s="110">
        <f t="shared" si="201"/>
        <v>0</v>
      </c>
      <c r="P162" s="107"/>
    </row>
    <row r="163" spans="1:16" hidden="1" x14ac:dyDescent="0.25">
      <c r="A163" s="103">
        <v>2390</v>
      </c>
      <c r="B163" s="74" t="s">
        <v>144</v>
      </c>
      <c r="C163" s="80">
        <f t="shared" si="185"/>
        <v>0</v>
      </c>
      <c r="D163" s="228"/>
      <c r="E163" s="111"/>
      <c r="F163" s="280">
        <f t="shared" si="198"/>
        <v>0</v>
      </c>
      <c r="G163" s="228"/>
      <c r="H163" s="258"/>
      <c r="I163" s="105">
        <f t="shared" si="199"/>
        <v>0</v>
      </c>
      <c r="J163" s="258"/>
      <c r="K163" s="111"/>
      <c r="L163" s="133">
        <f t="shared" si="200"/>
        <v>0</v>
      </c>
      <c r="M163" s="318"/>
      <c r="N163" s="111"/>
      <c r="O163" s="105">
        <f t="shared" si="201"/>
        <v>0</v>
      </c>
      <c r="P163" s="112"/>
    </row>
    <row r="164" spans="1:16" hidden="1" x14ac:dyDescent="0.25">
      <c r="A164" s="41">
        <v>2400</v>
      </c>
      <c r="B164" s="101" t="s">
        <v>145</v>
      </c>
      <c r="C164" s="42">
        <f t="shared" si="185"/>
        <v>0</v>
      </c>
      <c r="D164" s="230"/>
      <c r="E164" s="118"/>
      <c r="F164" s="279">
        <f t="shared" si="198"/>
        <v>0</v>
      </c>
      <c r="G164" s="230"/>
      <c r="H164" s="260"/>
      <c r="I164" s="113">
        <f t="shared" si="199"/>
        <v>0</v>
      </c>
      <c r="J164" s="260"/>
      <c r="K164" s="118"/>
      <c r="L164" s="122">
        <f t="shared" si="200"/>
        <v>0</v>
      </c>
      <c r="M164" s="319"/>
      <c r="N164" s="118"/>
      <c r="O164" s="113">
        <f t="shared" si="201"/>
        <v>0</v>
      </c>
      <c r="P164" s="119"/>
    </row>
    <row r="165" spans="1:16"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row>
    <row r="166" spans="1:16"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56"/>
      <c r="F168" s="143">
        <f t="shared" si="204"/>
        <v>0</v>
      </c>
      <c r="G168" s="226"/>
      <c r="H168" s="257"/>
      <c r="I168" s="110">
        <f t="shared" si="205"/>
        <v>0</v>
      </c>
      <c r="J168" s="257"/>
      <c r="K168" s="56"/>
      <c r="L168" s="132">
        <f t="shared" si="206"/>
        <v>0</v>
      </c>
      <c r="M168" s="317"/>
      <c r="N168" s="56"/>
      <c r="O168" s="110">
        <f t="shared" si="207"/>
        <v>0</v>
      </c>
      <c r="P168" s="107"/>
    </row>
    <row r="169" spans="1:16" ht="24" hidden="1" x14ac:dyDescent="0.25">
      <c r="A169" s="38">
        <v>2515</v>
      </c>
      <c r="B169" s="53" t="s">
        <v>150</v>
      </c>
      <c r="C169" s="54">
        <f t="shared" si="185"/>
        <v>0</v>
      </c>
      <c r="D169" s="226"/>
      <c r="E169" s="56"/>
      <c r="F169" s="143">
        <f t="shared" si="204"/>
        <v>0</v>
      </c>
      <c r="G169" s="226"/>
      <c r="H169" s="257"/>
      <c r="I169" s="110">
        <f t="shared" si="205"/>
        <v>0</v>
      </c>
      <c r="J169" s="257"/>
      <c r="K169" s="56"/>
      <c r="L169" s="132">
        <f t="shared" si="206"/>
        <v>0</v>
      </c>
      <c r="M169" s="317"/>
      <c r="N169" s="56"/>
      <c r="O169" s="110">
        <f t="shared" si="207"/>
        <v>0</v>
      </c>
      <c r="P169" s="107"/>
    </row>
    <row r="170" spans="1:16" ht="24" hidden="1" x14ac:dyDescent="0.25">
      <c r="A170" s="38">
        <v>2519</v>
      </c>
      <c r="B170" s="53" t="s">
        <v>151</v>
      </c>
      <c r="C170" s="54">
        <f t="shared" si="185"/>
        <v>0</v>
      </c>
      <c r="D170" s="226"/>
      <c r="E170" s="56"/>
      <c r="F170" s="143">
        <f t="shared" si="204"/>
        <v>0</v>
      </c>
      <c r="G170" s="226"/>
      <c r="H170" s="257"/>
      <c r="I170" s="110">
        <f t="shared" si="205"/>
        <v>0</v>
      </c>
      <c r="J170" s="257"/>
      <c r="K170" s="56"/>
      <c r="L170" s="132">
        <f t="shared" si="206"/>
        <v>0</v>
      </c>
      <c r="M170" s="317"/>
      <c r="N170" s="56"/>
      <c r="O170" s="110">
        <f t="shared" si="207"/>
        <v>0</v>
      </c>
      <c r="P170" s="107"/>
    </row>
    <row r="171" spans="1:16" ht="24" hidden="1" x14ac:dyDescent="0.25">
      <c r="A171" s="108">
        <v>2520</v>
      </c>
      <c r="B171" s="53" t="s">
        <v>152</v>
      </c>
      <c r="C171" s="54">
        <f t="shared" si="185"/>
        <v>0</v>
      </c>
      <c r="D171" s="226"/>
      <c r="E171" s="56"/>
      <c r="F171" s="143">
        <f t="shared" si="204"/>
        <v>0</v>
      </c>
      <c r="G171" s="226"/>
      <c r="H171" s="257"/>
      <c r="I171" s="110">
        <f t="shared" si="205"/>
        <v>0</v>
      </c>
      <c r="J171" s="257"/>
      <c r="K171" s="56"/>
      <c r="L171" s="132">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5"/>
      <c r="F172" s="346">
        <f t="shared" si="204"/>
        <v>0</v>
      </c>
      <c r="G172" s="210"/>
      <c r="H172" s="244"/>
      <c r="I172" s="348">
        <f t="shared" si="205"/>
        <v>0</v>
      </c>
      <c r="J172" s="244"/>
      <c r="K172" s="35"/>
      <c r="L172" s="195">
        <f t="shared" si="206"/>
        <v>0</v>
      </c>
      <c r="M172" s="308"/>
      <c r="N172" s="35"/>
      <c r="O172" s="348">
        <f t="shared" si="207"/>
        <v>0</v>
      </c>
      <c r="P172" s="36"/>
    </row>
    <row r="173" spans="1:16"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row>
    <row r="175" spans="1:16" ht="36" hidden="1" x14ac:dyDescent="0.25">
      <c r="A175" s="565">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56"/>
      <c r="F177" s="143">
        <f t="shared" si="217"/>
        <v>0</v>
      </c>
      <c r="G177" s="226"/>
      <c r="H177" s="257"/>
      <c r="I177" s="110">
        <f t="shared" si="218"/>
        <v>0</v>
      </c>
      <c r="J177" s="257"/>
      <c r="K177" s="56"/>
      <c r="L177" s="132">
        <f t="shared" si="219"/>
        <v>0</v>
      </c>
      <c r="M177" s="317"/>
      <c r="N177" s="56"/>
      <c r="O177" s="110">
        <f t="shared" si="220"/>
        <v>0</v>
      </c>
      <c r="P177" s="107"/>
    </row>
    <row r="178" spans="1:16" ht="24" hidden="1" x14ac:dyDescent="0.25">
      <c r="A178" s="38">
        <v>3263</v>
      </c>
      <c r="B178" s="53" t="s">
        <v>159</v>
      </c>
      <c r="C178" s="54">
        <f t="shared" si="185"/>
        <v>0</v>
      </c>
      <c r="D178" s="226"/>
      <c r="E178" s="56"/>
      <c r="F178" s="143">
        <f t="shared" si="217"/>
        <v>0</v>
      </c>
      <c r="G178" s="226"/>
      <c r="H178" s="257"/>
      <c r="I178" s="110">
        <f t="shared" si="218"/>
        <v>0</v>
      </c>
      <c r="J178" s="257"/>
      <c r="K178" s="56"/>
      <c r="L178" s="132">
        <f t="shared" si="219"/>
        <v>0</v>
      </c>
      <c r="M178" s="317"/>
      <c r="N178" s="56"/>
      <c r="O178" s="110">
        <f t="shared" si="220"/>
        <v>0</v>
      </c>
      <c r="P178" s="107"/>
    </row>
    <row r="179" spans="1:16"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56"/>
      <c r="F181" s="143">
        <f t="shared" si="222"/>
        <v>0</v>
      </c>
      <c r="G181" s="226"/>
      <c r="H181" s="257"/>
      <c r="I181" s="110">
        <f t="shared" si="223"/>
        <v>0</v>
      </c>
      <c r="J181" s="257"/>
      <c r="K181" s="56"/>
      <c r="L181" s="132">
        <f t="shared" si="224"/>
        <v>0</v>
      </c>
      <c r="M181" s="317"/>
      <c r="N181" s="56"/>
      <c r="O181" s="110">
        <f t="shared" si="225"/>
        <v>0</v>
      </c>
      <c r="P181" s="107"/>
    </row>
    <row r="182" spans="1:16" ht="72" hidden="1" x14ac:dyDescent="0.25">
      <c r="A182" s="38">
        <v>3293</v>
      </c>
      <c r="B182" s="53" t="s">
        <v>162</v>
      </c>
      <c r="C182" s="54">
        <f t="shared" si="185"/>
        <v>0</v>
      </c>
      <c r="D182" s="226"/>
      <c r="E182" s="56"/>
      <c r="F182" s="143">
        <f t="shared" si="222"/>
        <v>0</v>
      </c>
      <c r="G182" s="226"/>
      <c r="H182" s="257"/>
      <c r="I182" s="110">
        <f t="shared" si="223"/>
        <v>0</v>
      </c>
      <c r="J182" s="257"/>
      <c r="K182" s="56"/>
      <c r="L182" s="132">
        <f t="shared" si="224"/>
        <v>0</v>
      </c>
      <c r="M182" s="317"/>
      <c r="N182" s="56"/>
      <c r="O182" s="110">
        <f t="shared" si="225"/>
        <v>0</v>
      </c>
      <c r="P182" s="107"/>
    </row>
    <row r="183" spans="1:16" ht="60" hidden="1" x14ac:dyDescent="0.25">
      <c r="A183" s="124">
        <v>3294</v>
      </c>
      <c r="B183" s="53" t="s">
        <v>163</v>
      </c>
      <c r="C183" s="123">
        <f t="shared" si="185"/>
        <v>0</v>
      </c>
      <c r="D183" s="231"/>
      <c r="E183" s="125"/>
      <c r="F183" s="138">
        <f t="shared" si="222"/>
        <v>0</v>
      </c>
      <c r="G183" s="231"/>
      <c r="H183" s="261"/>
      <c r="I183" s="303">
        <f t="shared" si="223"/>
        <v>0</v>
      </c>
      <c r="J183" s="261"/>
      <c r="K183" s="125"/>
      <c r="L183" s="137">
        <f t="shared" si="224"/>
        <v>0</v>
      </c>
      <c r="M183" s="320"/>
      <c r="N183" s="125"/>
      <c r="O183" s="303">
        <f t="shared" si="225"/>
        <v>0</v>
      </c>
      <c r="P183" s="154"/>
    </row>
    <row r="184" spans="1:16"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51"/>
      <c r="F186" s="281">
        <f t="shared" si="227"/>
        <v>0</v>
      </c>
      <c r="G186" s="225"/>
      <c r="H186" s="256"/>
      <c r="I186" s="116">
        <f t="shared" si="228"/>
        <v>0</v>
      </c>
      <c r="J186" s="256"/>
      <c r="K186" s="51"/>
      <c r="L186" s="136">
        <f t="shared" si="229"/>
        <v>0</v>
      </c>
      <c r="M186" s="316"/>
      <c r="N186" s="51"/>
      <c r="O186" s="116">
        <f t="shared" si="230"/>
        <v>0</v>
      </c>
      <c r="P186" s="106"/>
    </row>
    <row r="187" spans="1:16"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row>
    <row r="189" spans="1:16" ht="36" hidden="1" x14ac:dyDescent="0.25">
      <c r="A189" s="565">
        <v>4240</v>
      </c>
      <c r="B189" s="48" t="s">
        <v>169</v>
      </c>
      <c r="C189" s="49">
        <f t="shared" si="185"/>
        <v>0</v>
      </c>
      <c r="D189" s="225"/>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56"/>
      <c r="F190" s="143">
        <f t="shared" si="239"/>
        <v>0</v>
      </c>
      <c r="G190" s="226"/>
      <c r="H190" s="257"/>
      <c r="I190" s="110">
        <f t="shared" si="240"/>
        <v>0</v>
      </c>
      <c r="J190" s="257"/>
      <c r="K190" s="56"/>
      <c r="L190" s="132">
        <f t="shared" si="241"/>
        <v>0</v>
      </c>
      <c r="M190" s="317"/>
      <c r="N190" s="56"/>
      <c r="O190" s="110">
        <f t="shared" si="242"/>
        <v>0</v>
      </c>
      <c r="P190" s="107"/>
    </row>
    <row r="191" spans="1:16"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row>
    <row r="192" spans="1:16"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56"/>
      <c r="F193" s="143">
        <f>D193+E193</f>
        <v>0</v>
      </c>
      <c r="G193" s="226"/>
      <c r="H193" s="257"/>
      <c r="I193" s="110">
        <f>G193+H193</f>
        <v>0</v>
      </c>
      <c r="J193" s="257"/>
      <c r="K193" s="56"/>
      <c r="L193" s="132">
        <f>J193+K193</f>
        <v>0</v>
      </c>
      <c r="M193" s="317"/>
      <c r="N193" s="56"/>
      <c r="O193" s="110">
        <f>M193+N193</f>
        <v>0</v>
      </c>
      <c r="P193" s="107"/>
    </row>
    <row r="194" spans="1:16" s="21" customFormat="1" ht="24" hidden="1" x14ac:dyDescent="0.25">
      <c r="A194" s="131"/>
      <c r="B194" s="17" t="s">
        <v>174</v>
      </c>
      <c r="C194" s="94">
        <f t="shared" si="185"/>
        <v>0</v>
      </c>
      <c r="D194" s="222">
        <f>SUM(D195,D230,D269)</f>
        <v>0</v>
      </c>
      <c r="E194" s="95">
        <f t="shared" ref="E194:F194" si="251">SUM(E195,E230,E269)</f>
        <v>0</v>
      </c>
      <c r="F194" s="277">
        <f t="shared" si="251"/>
        <v>0</v>
      </c>
      <c r="G194" s="222">
        <f>SUM(G195,G230,G269)</f>
        <v>0</v>
      </c>
      <c r="H194" s="254">
        <f t="shared" ref="H194:I194" si="252">SUM(H195,H230,H269)</f>
        <v>0</v>
      </c>
      <c r="I194" s="96">
        <f t="shared" si="252"/>
        <v>0</v>
      </c>
      <c r="J194" s="254">
        <f>SUM(J195,J230,J269)</f>
        <v>0</v>
      </c>
      <c r="K194" s="95">
        <f t="shared" ref="K194:L194" si="253">SUM(K195,K230,K269)</f>
        <v>0</v>
      </c>
      <c r="L194" s="202">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99">
        <f t="shared" ref="E195:F195" si="255">E196+E204</f>
        <v>0</v>
      </c>
      <c r="F195" s="278">
        <f t="shared" si="255"/>
        <v>0</v>
      </c>
      <c r="G195" s="223">
        <f>G196+G204</f>
        <v>0</v>
      </c>
      <c r="H195" s="255">
        <f t="shared" ref="H195:I195" si="256">H196+H204</f>
        <v>0</v>
      </c>
      <c r="I195" s="100">
        <f t="shared" si="256"/>
        <v>0</v>
      </c>
      <c r="J195" s="255">
        <f>J196+J204</f>
        <v>0</v>
      </c>
      <c r="K195" s="99">
        <f t="shared" ref="K195:L195" si="257">K196+K204</f>
        <v>0</v>
      </c>
      <c r="L195" s="134">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119"/>
    </row>
    <row r="197" spans="1:16" hidden="1" x14ac:dyDescent="0.25">
      <c r="A197" s="565">
        <v>5110</v>
      </c>
      <c r="B197" s="48" t="s">
        <v>177</v>
      </c>
      <c r="C197" s="49">
        <f t="shared" si="185"/>
        <v>0</v>
      </c>
      <c r="D197" s="225"/>
      <c r="E197" s="51"/>
      <c r="F197" s="281">
        <f>D197+E197</f>
        <v>0</v>
      </c>
      <c r="G197" s="225"/>
      <c r="H197" s="256"/>
      <c r="I197" s="116">
        <f>G197+H197</f>
        <v>0</v>
      </c>
      <c r="J197" s="256"/>
      <c r="K197" s="51"/>
      <c r="L197" s="136">
        <f>J197+K197</f>
        <v>0</v>
      </c>
      <c r="M197" s="316"/>
      <c r="N197" s="51"/>
      <c r="O197" s="116">
        <f>M197+N197</f>
        <v>0</v>
      </c>
      <c r="P197" s="106"/>
    </row>
    <row r="198" spans="1:16"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56"/>
      <c r="F200" s="143">
        <f t="shared" si="267"/>
        <v>0</v>
      </c>
      <c r="G200" s="226"/>
      <c r="H200" s="257"/>
      <c r="I200" s="110">
        <f t="shared" si="268"/>
        <v>0</v>
      </c>
      <c r="J200" s="257"/>
      <c r="K200" s="56"/>
      <c r="L200" s="132">
        <f t="shared" si="269"/>
        <v>0</v>
      </c>
      <c r="M200" s="317"/>
      <c r="N200" s="56"/>
      <c r="O200" s="110">
        <f t="shared" si="270"/>
        <v>0</v>
      </c>
      <c r="P200" s="107"/>
    </row>
    <row r="201" spans="1:16" hidden="1" x14ac:dyDescent="0.25">
      <c r="A201" s="108">
        <v>5130</v>
      </c>
      <c r="B201" s="53" t="s">
        <v>181</v>
      </c>
      <c r="C201" s="54">
        <f t="shared" si="185"/>
        <v>0</v>
      </c>
      <c r="D201" s="226"/>
      <c r="E201" s="56"/>
      <c r="F201" s="143">
        <f t="shared" si="267"/>
        <v>0</v>
      </c>
      <c r="G201" s="226"/>
      <c r="H201" s="257"/>
      <c r="I201" s="110">
        <f t="shared" si="268"/>
        <v>0</v>
      </c>
      <c r="J201" s="257"/>
      <c r="K201" s="56"/>
      <c r="L201" s="132">
        <f t="shared" si="269"/>
        <v>0</v>
      </c>
      <c r="M201" s="317"/>
      <c r="N201" s="56"/>
      <c r="O201" s="110">
        <f t="shared" si="270"/>
        <v>0</v>
      </c>
      <c r="P201" s="107"/>
    </row>
    <row r="202" spans="1:16" hidden="1" x14ac:dyDescent="0.25">
      <c r="A202" s="108">
        <v>5140</v>
      </c>
      <c r="B202" s="53" t="s">
        <v>182</v>
      </c>
      <c r="C202" s="54">
        <f t="shared" si="185"/>
        <v>0</v>
      </c>
      <c r="D202" s="226"/>
      <c r="E202" s="56"/>
      <c r="F202" s="143">
        <f t="shared" si="267"/>
        <v>0</v>
      </c>
      <c r="G202" s="226"/>
      <c r="H202" s="257"/>
      <c r="I202" s="110">
        <f t="shared" si="268"/>
        <v>0</v>
      </c>
      <c r="J202" s="257"/>
      <c r="K202" s="56"/>
      <c r="L202" s="132">
        <f t="shared" si="269"/>
        <v>0</v>
      </c>
      <c r="M202" s="317"/>
      <c r="N202" s="56"/>
      <c r="O202" s="110">
        <f t="shared" si="270"/>
        <v>0</v>
      </c>
      <c r="P202" s="107"/>
    </row>
    <row r="203" spans="1:16" ht="24" hidden="1" x14ac:dyDescent="0.25">
      <c r="A203" s="108">
        <v>5170</v>
      </c>
      <c r="B203" s="53" t="s">
        <v>183</v>
      </c>
      <c r="C203" s="54">
        <f t="shared" si="185"/>
        <v>0</v>
      </c>
      <c r="D203" s="226"/>
      <c r="E203" s="56"/>
      <c r="F203" s="143">
        <f t="shared" si="267"/>
        <v>0</v>
      </c>
      <c r="G203" s="226"/>
      <c r="H203" s="257"/>
      <c r="I203" s="110">
        <f t="shared" si="268"/>
        <v>0</v>
      </c>
      <c r="J203" s="257"/>
      <c r="K203" s="56"/>
      <c r="L203" s="132">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6">
        <f t="shared" ref="E204:F204" si="271">E205+E215+E216+E225+E226+E227+E229</f>
        <v>0</v>
      </c>
      <c r="F204" s="279">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22">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56"/>
      <c r="F207" s="143">
        <f t="shared" si="279"/>
        <v>0</v>
      </c>
      <c r="G207" s="226"/>
      <c r="H207" s="257"/>
      <c r="I207" s="110">
        <f t="shared" si="280"/>
        <v>0</v>
      </c>
      <c r="J207" s="257"/>
      <c r="K207" s="56"/>
      <c r="L207" s="132">
        <f t="shared" si="281"/>
        <v>0</v>
      </c>
      <c r="M207" s="317"/>
      <c r="N207" s="56"/>
      <c r="O207" s="110">
        <f t="shared" si="282"/>
        <v>0</v>
      </c>
      <c r="P207" s="107"/>
    </row>
    <row r="208" spans="1:16" hidden="1" x14ac:dyDescent="0.25">
      <c r="A208" s="38">
        <v>5213</v>
      </c>
      <c r="B208" s="53" t="s">
        <v>188</v>
      </c>
      <c r="C208" s="54">
        <f t="shared" si="185"/>
        <v>0</v>
      </c>
      <c r="D208" s="226"/>
      <c r="E208" s="56"/>
      <c r="F208" s="143">
        <f t="shared" si="279"/>
        <v>0</v>
      </c>
      <c r="G208" s="226"/>
      <c r="H208" s="257"/>
      <c r="I208" s="110">
        <f t="shared" si="280"/>
        <v>0</v>
      </c>
      <c r="J208" s="257"/>
      <c r="K208" s="56"/>
      <c r="L208" s="132">
        <f t="shared" si="281"/>
        <v>0</v>
      </c>
      <c r="M208" s="317"/>
      <c r="N208" s="56"/>
      <c r="O208" s="110">
        <f t="shared" si="282"/>
        <v>0</v>
      </c>
      <c r="P208" s="107"/>
    </row>
    <row r="209" spans="1:16" hidden="1" x14ac:dyDescent="0.25">
      <c r="A209" s="38">
        <v>5214</v>
      </c>
      <c r="B209" s="53" t="s">
        <v>189</v>
      </c>
      <c r="C209" s="54">
        <f t="shared" si="185"/>
        <v>0</v>
      </c>
      <c r="D209" s="226"/>
      <c r="E209" s="56"/>
      <c r="F209" s="143">
        <f t="shared" si="279"/>
        <v>0</v>
      </c>
      <c r="G209" s="226"/>
      <c r="H209" s="257"/>
      <c r="I209" s="110">
        <f t="shared" si="280"/>
        <v>0</v>
      </c>
      <c r="J209" s="257"/>
      <c r="K209" s="56"/>
      <c r="L209" s="132">
        <f t="shared" si="281"/>
        <v>0</v>
      </c>
      <c r="M209" s="317"/>
      <c r="N209" s="56"/>
      <c r="O209" s="110">
        <f t="shared" si="282"/>
        <v>0</v>
      </c>
      <c r="P209" s="107"/>
    </row>
    <row r="210" spans="1:16" hidden="1" x14ac:dyDescent="0.25">
      <c r="A210" s="38">
        <v>5215</v>
      </c>
      <c r="B210" s="53" t="s">
        <v>190</v>
      </c>
      <c r="C210" s="54">
        <f t="shared" si="185"/>
        <v>0</v>
      </c>
      <c r="D210" s="226"/>
      <c r="E210" s="56"/>
      <c r="F210" s="143">
        <f t="shared" si="279"/>
        <v>0</v>
      </c>
      <c r="G210" s="226"/>
      <c r="H210" s="257"/>
      <c r="I210" s="110">
        <f t="shared" si="280"/>
        <v>0</v>
      </c>
      <c r="J210" s="257"/>
      <c r="K210" s="56"/>
      <c r="L210" s="132">
        <f t="shared" si="281"/>
        <v>0</v>
      </c>
      <c r="M210" s="317"/>
      <c r="N210" s="56"/>
      <c r="O210" s="110">
        <f t="shared" si="282"/>
        <v>0</v>
      </c>
      <c r="P210" s="107"/>
    </row>
    <row r="211" spans="1:16" ht="14.25" hidden="1" customHeight="1" x14ac:dyDescent="0.25">
      <c r="A211" s="38">
        <v>5216</v>
      </c>
      <c r="B211" s="53" t="s">
        <v>191</v>
      </c>
      <c r="C211" s="54">
        <f t="shared" si="185"/>
        <v>0</v>
      </c>
      <c r="D211" s="226"/>
      <c r="E211" s="56"/>
      <c r="F211" s="143">
        <f t="shared" si="279"/>
        <v>0</v>
      </c>
      <c r="G211" s="226"/>
      <c r="H211" s="257"/>
      <c r="I211" s="110">
        <f t="shared" si="280"/>
        <v>0</v>
      </c>
      <c r="J211" s="257"/>
      <c r="K211" s="56"/>
      <c r="L211" s="132">
        <f t="shared" si="281"/>
        <v>0</v>
      </c>
      <c r="M211" s="317"/>
      <c r="N211" s="56"/>
      <c r="O211" s="110">
        <f t="shared" si="282"/>
        <v>0</v>
      </c>
      <c r="P211" s="107"/>
    </row>
    <row r="212" spans="1:16" hidden="1" x14ac:dyDescent="0.25">
      <c r="A212" s="38">
        <v>5217</v>
      </c>
      <c r="B212" s="53" t="s">
        <v>192</v>
      </c>
      <c r="C212" s="54">
        <f t="shared" si="185"/>
        <v>0</v>
      </c>
      <c r="D212" s="226"/>
      <c r="E212" s="56"/>
      <c r="F212" s="143">
        <f t="shared" si="279"/>
        <v>0</v>
      </c>
      <c r="G212" s="226"/>
      <c r="H212" s="257"/>
      <c r="I212" s="110">
        <f t="shared" si="280"/>
        <v>0</v>
      </c>
      <c r="J212" s="257"/>
      <c r="K212" s="56"/>
      <c r="L212" s="132">
        <f t="shared" si="281"/>
        <v>0</v>
      </c>
      <c r="M212" s="317"/>
      <c r="N212" s="56"/>
      <c r="O212" s="110">
        <f t="shared" si="282"/>
        <v>0</v>
      </c>
      <c r="P212" s="107"/>
    </row>
    <row r="213" spans="1:16" hidden="1" x14ac:dyDescent="0.25">
      <c r="A213" s="38">
        <v>5218</v>
      </c>
      <c r="B213" s="53" t="s">
        <v>193</v>
      </c>
      <c r="C213" s="54">
        <f t="shared" ref="C213:C276" si="283">F213+I213+L213+O213</f>
        <v>0</v>
      </c>
      <c r="D213" s="226"/>
      <c r="E213" s="56"/>
      <c r="F213" s="143">
        <f t="shared" si="279"/>
        <v>0</v>
      </c>
      <c r="G213" s="226"/>
      <c r="H213" s="257"/>
      <c r="I213" s="110">
        <f t="shared" si="280"/>
        <v>0</v>
      </c>
      <c r="J213" s="257"/>
      <c r="K213" s="56"/>
      <c r="L213" s="132">
        <f t="shared" si="281"/>
        <v>0</v>
      </c>
      <c r="M213" s="317"/>
      <c r="N213" s="56"/>
      <c r="O213" s="110">
        <f t="shared" si="282"/>
        <v>0</v>
      </c>
      <c r="P213" s="107"/>
    </row>
    <row r="214" spans="1:16" hidden="1" x14ac:dyDescent="0.25">
      <c r="A214" s="38">
        <v>5219</v>
      </c>
      <c r="B214" s="53" t="s">
        <v>194</v>
      </c>
      <c r="C214" s="54">
        <f t="shared" si="283"/>
        <v>0</v>
      </c>
      <c r="D214" s="226"/>
      <c r="E214" s="56"/>
      <c r="F214" s="143">
        <f t="shared" si="279"/>
        <v>0</v>
      </c>
      <c r="G214" s="226"/>
      <c r="H214" s="257"/>
      <c r="I214" s="110">
        <f t="shared" si="280"/>
        <v>0</v>
      </c>
      <c r="J214" s="257"/>
      <c r="K214" s="56"/>
      <c r="L214" s="132">
        <f t="shared" si="281"/>
        <v>0</v>
      </c>
      <c r="M214" s="317"/>
      <c r="N214" s="56"/>
      <c r="O214" s="110">
        <f t="shared" si="282"/>
        <v>0</v>
      </c>
      <c r="P214" s="107"/>
    </row>
    <row r="215" spans="1:16" ht="13.5" hidden="1" customHeight="1" x14ac:dyDescent="0.25">
      <c r="A215" s="108">
        <v>5220</v>
      </c>
      <c r="B215" s="53" t="s">
        <v>195</v>
      </c>
      <c r="C215" s="54">
        <f t="shared" si="283"/>
        <v>0</v>
      </c>
      <c r="D215" s="226"/>
      <c r="E215" s="56"/>
      <c r="F215" s="143">
        <f t="shared" si="279"/>
        <v>0</v>
      </c>
      <c r="G215" s="226"/>
      <c r="H215" s="257"/>
      <c r="I215" s="110">
        <f t="shared" si="280"/>
        <v>0</v>
      </c>
      <c r="J215" s="257"/>
      <c r="K215" s="56"/>
      <c r="L215" s="132">
        <f t="shared" si="281"/>
        <v>0</v>
      </c>
      <c r="M215" s="317"/>
      <c r="N215" s="56"/>
      <c r="O215" s="110">
        <f t="shared" si="282"/>
        <v>0</v>
      </c>
      <c r="P215" s="107"/>
    </row>
    <row r="216" spans="1:16"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56"/>
      <c r="F218" s="143">
        <f t="shared" si="288"/>
        <v>0</v>
      </c>
      <c r="G218" s="226"/>
      <c r="H218" s="257"/>
      <c r="I218" s="110">
        <f t="shared" si="289"/>
        <v>0</v>
      </c>
      <c r="J218" s="257"/>
      <c r="K218" s="56"/>
      <c r="L218" s="132">
        <f t="shared" si="290"/>
        <v>0</v>
      </c>
      <c r="M218" s="317"/>
      <c r="N218" s="56"/>
      <c r="O218" s="110">
        <f t="shared" si="291"/>
        <v>0</v>
      </c>
      <c r="P218" s="107"/>
    </row>
    <row r="219" spans="1:16" hidden="1" x14ac:dyDescent="0.25">
      <c r="A219" s="38">
        <v>5233</v>
      </c>
      <c r="B219" s="53" t="s">
        <v>199</v>
      </c>
      <c r="C219" s="54">
        <f t="shared" si="283"/>
        <v>0</v>
      </c>
      <c r="D219" s="226"/>
      <c r="E219" s="56"/>
      <c r="F219" s="143">
        <f t="shared" si="288"/>
        <v>0</v>
      </c>
      <c r="G219" s="226"/>
      <c r="H219" s="257"/>
      <c r="I219" s="110">
        <f t="shared" si="289"/>
        <v>0</v>
      </c>
      <c r="J219" s="257"/>
      <c r="K219" s="56"/>
      <c r="L219" s="132">
        <f t="shared" si="290"/>
        <v>0</v>
      </c>
      <c r="M219" s="317"/>
      <c r="N219" s="56"/>
      <c r="O219" s="110">
        <f t="shared" si="291"/>
        <v>0</v>
      </c>
      <c r="P219" s="107"/>
    </row>
    <row r="220" spans="1:16" ht="24" hidden="1" x14ac:dyDescent="0.25">
      <c r="A220" s="38">
        <v>5234</v>
      </c>
      <c r="B220" s="53" t="s">
        <v>200</v>
      </c>
      <c r="C220" s="54">
        <f t="shared" si="283"/>
        <v>0</v>
      </c>
      <c r="D220" s="226"/>
      <c r="E220" s="56"/>
      <c r="F220" s="143">
        <f t="shared" si="288"/>
        <v>0</v>
      </c>
      <c r="G220" s="226"/>
      <c r="H220" s="257"/>
      <c r="I220" s="110">
        <f t="shared" si="289"/>
        <v>0</v>
      </c>
      <c r="J220" s="257"/>
      <c r="K220" s="56"/>
      <c r="L220" s="132">
        <f t="shared" si="290"/>
        <v>0</v>
      </c>
      <c r="M220" s="317"/>
      <c r="N220" s="56"/>
      <c r="O220" s="110">
        <f t="shared" si="291"/>
        <v>0</v>
      </c>
      <c r="P220" s="107"/>
    </row>
    <row r="221" spans="1:16" ht="14.25" hidden="1" customHeight="1" x14ac:dyDescent="0.25">
      <c r="A221" s="38">
        <v>5236</v>
      </c>
      <c r="B221" s="53" t="s">
        <v>201</v>
      </c>
      <c r="C221" s="54">
        <f t="shared" si="283"/>
        <v>0</v>
      </c>
      <c r="D221" s="226"/>
      <c r="E221" s="56"/>
      <c r="F221" s="143">
        <f t="shared" si="288"/>
        <v>0</v>
      </c>
      <c r="G221" s="226"/>
      <c r="H221" s="257"/>
      <c r="I221" s="110">
        <f t="shared" si="289"/>
        <v>0</v>
      </c>
      <c r="J221" s="257"/>
      <c r="K221" s="56"/>
      <c r="L221" s="132">
        <f t="shared" si="290"/>
        <v>0</v>
      </c>
      <c r="M221" s="317"/>
      <c r="N221" s="56"/>
      <c r="O221" s="110">
        <f t="shared" si="291"/>
        <v>0</v>
      </c>
      <c r="P221" s="107"/>
    </row>
    <row r="222" spans="1:16" ht="14.25" hidden="1" customHeight="1" x14ac:dyDescent="0.25">
      <c r="A222" s="38">
        <v>5237</v>
      </c>
      <c r="B222" s="53" t="s">
        <v>202</v>
      </c>
      <c r="C222" s="54">
        <f t="shared" si="283"/>
        <v>0</v>
      </c>
      <c r="D222" s="226"/>
      <c r="E222" s="56"/>
      <c r="F222" s="143">
        <f t="shared" si="288"/>
        <v>0</v>
      </c>
      <c r="G222" s="226"/>
      <c r="H222" s="257"/>
      <c r="I222" s="110">
        <f t="shared" si="289"/>
        <v>0</v>
      </c>
      <c r="J222" s="257"/>
      <c r="K222" s="56"/>
      <c r="L222" s="132">
        <f t="shared" si="290"/>
        <v>0</v>
      </c>
      <c r="M222" s="317"/>
      <c r="N222" s="56"/>
      <c r="O222" s="110">
        <f t="shared" si="291"/>
        <v>0</v>
      </c>
      <c r="P222" s="107"/>
    </row>
    <row r="223" spans="1:16" ht="24" hidden="1" x14ac:dyDescent="0.25">
      <c r="A223" s="38">
        <v>5238</v>
      </c>
      <c r="B223" s="53" t="s">
        <v>203</v>
      </c>
      <c r="C223" s="54">
        <f t="shared" si="283"/>
        <v>0</v>
      </c>
      <c r="D223" s="226"/>
      <c r="E223" s="56"/>
      <c r="F223" s="143">
        <f t="shared" si="288"/>
        <v>0</v>
      </c>
      <c r="G223" s="226"/>
      <c r="H223" s="257"/>
      <c r="I223" s="110">
        <f t="shared" si="289"/>
        <v>0</v>
      </c>
      <c r="J223" s="257"/>
      <c r="K223" s="56"/>
      <c r="L223" s="132">
        <f t="shared" si="290"/>
        <v>0</v>
      </c>
      <c r="M223" s="317"/>
      <c r="N223" s="56"/>
      <c r="O223" s="110">
        <f t="shared" si="291"/>
        <v>0</v>
      </c>
      <c r="P223" s="107"/>
    </row>
    <row r="224" spans="1:16" ht="24" hidden="1" x14ac:dyDescent="0.25">
      <c r="A224" s="38">
        <v>5239</v>
      </c>
      <c r="B224" s="53" t="s">
        <v>204</v>
      </c>
      <c r="C224" s="54">
        <f t="shared" si="283"/>
        <v>0</v>
      </c>
      <c r="D224" s="226"/>
      <c r="E224" s="56"/>
      <c r="F224" s="143">
        <f t="shared" si="288"/>
        <v>0</v>
      </c>
      <c r="G224" s="226"/>
      <c r="H224" s="257"/>
      <c r="I224" s="110">
        <f t="shared" si="289"/>
        <v>0</v>
      </c>
      <c r="J224" s="257"/>
      <c r="K224" s="56"/>
      <c r="L224" s="132">
        <f t="shared" si="290"/>
        <v>0</v>
      </c>
      <c r="M224" s="317"/>
      <c r="N224" s="56"/>
      <c r="O224" s="110">
        <f t="shared" si="291"/>
        <v>0</v>
      </c>
      <c r="P224" s="107"/>
    </row>
    <row r="225" spans="1:16" ht="24" hidden="1" x14ac:dyDescent="0.25">
      <c r="A225" s="108">
        <v>5240</v>
      </c>
      <c r="B225" s="53" t="s">
        <v>205</v>
      </c>
      <c r="C225" s="54">
        <f t="shared" si="283"/>
        <v>0</v>
      </c>
      <c r="D225" s="226"/>
      <c r="E225" s="56"/>
      <c r="F225" s="143">
        <f t="shared" si="288"/>
        <v>0</v>
      </c>
      <c r="G225" s="226"/>
      <c r="H225" s="257"/>
      <c r="I225" s="110">
        <f t="shared" si="289"/>
        <v>0</v>
      </c>
      <c r="J225" s="257"/>
      <c r="K225" s="56"/>
      <c r="L225" s="132">
        <f t="shared" si="290"/>
        <v>0</v>
      </c>
      <c r="M225" s="317"/>
      <c r="N225" s="56"/>
      <c r="O225" s="110">
        <f t="shared" si="291"/>
        <v>0</v>
      </c>
      <c r="P225" s="107"/>
    </row>
    <row r="226" spans="1:16" hidden="1" x14ac:dyDescent="0.25">
      <c r="A226" s="108">
        <v>5250</v>
      </c>
      <c r="B226" s="53" t="s">
        <v>206</v>
      </c>
      <c r="C226" s="54">
        <f t="shared" si="283"/>
        <v>0</v>
      </c>
      <c r="D226" s="226"/>
      <c r="E226" s="56"/>
      <c r="F226" s="143">
        <f t="shared" si="288"/>
        <v>0</v>
      </c>
      <c r="G226" s="226"/>
      <c r="H226" s="257"/>
      <c r="I226" s="110">
        <f t="shared" si="289"/>
        <v>0</v>
      </c>
      <c r="J226" s="257"/>
      <c r="K226" s="56"/>
      <c r="L226" s="132">
        <f t="shared" si="290"/>
        <v>0</v>
      </c>
      <c r="M226" s="317"/>
      <c r="N226" s="56"/>
      <c r="O226" s="110">
        <f t="shared" si="291"/>
        <v>0</v>
      </c>
      <c r="P226" s="107"/>
    </row>
    <row r="227" spans="1:16"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111"/>
      <c r="F229" s="280">
        <f t="shared" si="296"/>
        <v>0</v>
      </c>
      <c r="G229" s="228"/>
      <c r="H229" s="258"/>
      <c r="I229" s="105">
        <f t="shared" si="297"/>
        <v>0</v>
      </c>
      <c r="J229" s="258"/>
      <c r="K229" s="111"/>
      <c r="L229" s="133">
        <f t="shared" si="298"/>
        <v>0</v>
      </c>
      <c r="M229" s="318"/>
      <c r="N229" s="111"/>
      <c r="O229" s="105">
        <f t="shared" si="299"/>
        <v>0</v>
      </c>
      <c r="P229" s="112"/>
    </row>
    <row r="230" spans="1:16"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row>
    <row r="232" spans="1:16" ht="24" hidden="1" x14ac:dyDescent="0.25">
      <c r="A232" s="565">
        <v>6220</v>
      </c>
      <c r="B232" s="48" t="s">
        <v>212</v>
      </c>
      <c r="C232" s="49">
        <f t="shared" si="283"/>
        <v>0</v>
      </c>
      <c r="D232" s="225"/>
      <c r="E232" s="51"/>
      <c r="F232" s="281">
        <f>D232+E232</f>
        <v>0</v>
      </c>
      <c r="G232" s="225"/>
      <c r="H232" s="256"/>
      <c r="I232" s="116">
        <f>G232+H232</f>
        <v>0</v>
      </c>
      <c r="J232" s="256"/>
      <c r="K232" s="51"/>
      <c r="L232" s="136">
        <f>J232+K232</f>
        <v>0</v>
      </c>
      <c r="M232" s="316"/>
      <c r="N232" s="51"/>
      <c r="O232" s="116">
        <f>M232+N232</f>
        <v>0</v>
      </c>
      <c r="P232" s="106"/>
    </row>
    <row r="233" spans="1:16"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51"/>
      <c r="F234" s="281">
        <f>D234+E234</f>
        <v>0</v>
      </c>
      <c r="G234" s="225"/>
      <c r="H234" s="256"/>
      <c r="I234" s="116">
        <f>G234+H234</f>
        <v>0</v>
      </c>
      <c r="J234" s="256"/>
      <c r="K234" s="51"/>
      <c r="L234" s="136">
        <f>J234+K234</f>
        <v>0</v>
      </c>
      <c r="M234" s="316"/>
      <c r="N234" s="51"/>
      <c r="O234" s="116">
        <f>M234+N234</f>
        <v>0</v>
      </c>
      <c r="P234" s="106"/>
    </row>
    <row r="235" spans="1:16"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56"/>
      <c r="F237" s="143">
        <f t="shared" si="313"/>
        <v>0</v>
      </c>
      <c r="G237" s="226"/>
      <c r="H237" s="257"/>
      <c r="I237" s="110">
        <f t="shared" si="314"/>
        <v>0</v>
      </c>
      <c r="J237" s="257"/>
      <c r="K237" s="56"/>
      <c r="L237" s="132">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56"/>
      <c r="F240" s="143">
        <f t="shared" si="321"/>
        <v>0</v>
      </c>
      <c r="G240" s="226"/>
      <c r="H240" s="257"/>
      <c r="I240" s="110">
        <f t="shared" si="322"/>
        <v>0</v>
      </c>
      <c r="J240" s="257"/>
      <c r="K240" s="56"/>
      <c r="L240" s="132">
        <f t="shared" si="323"/>
        <v>0</v>
      </c>
      <c r="M240" s="317"/>
      <c r="N240" s="56"/>
      <c r="O240" s="110">
        <f t="shared" si="324"/>
        <v>0</v>
      </c>
      <c r="P240" s="107"/>
    </row>
    <row r="241" spans="1:16" ht="24" hidden="1" x14ac:dyDescent="0.25">
      <c r="A241" s="38">
        <v>6254</v>
      </c>
      <c r="B241" s="53" t="s">
        <v>221</v>
      </c>
      <c r="C241" s="54">
        <f t="shared" si="283"/>
        <v>0</v>
      </c>
      <c r="D241" s="226"/>
      <c r="E241" s="56"/>
      <c r="F241" s="143">
        <f t="shared" si="321"/>
        <v>0</v>
      </c>
      <c r="G241" s="226"/>
      <c r="H241" s="257"/>
      <c r="I241" s="110">
        <f t="shared" si="322"/>
        <v>0</v>
      </c>
      <c r="J241" s="257"/>
      <c r="K241" s="56"/>
      <c r="L241" s="132">
        <f t="shared" si="323"/>
        <v>0</v>
      </c>
      <c r="M241" s="317"/>
      <c r="N241" s="56"/>
      <c r="O241" s="110">
        <f t="shared" si="324"/>
        <v>0</v>
      </c>
      <c r="P241" s="107"/>
    </row>
    <row r="242" spans="1:16" ht="24" hidden="1" x14ac:dyDescent="0.25">
      <c r="A242" s="38">
        <v>6255</v>
      </c>
      <c r="B242" s="53" t="s">
        <v>222</v>
      </c>
      <c r="C242" s="54">
        <f t="shared" si="283"/>
        <v>0</v>
      </c>
      <c r="D242" s="226"/>
      <c r="E242" s="56"/>
      <c r="F242" s="143">
        <f t="shared" si="321"/>
        <v>0</v>
      </c>
      <c r="G242" s="226"/>
      <c r="H242" s="257"/>
      <c r="I242" s="110">
        <f t="shared" si="322"/>
        <v>0</v>
      </c>
      <c r="J242" s="257"/>
      <c r="K242" s="56"/>
      <c r="L242" s="132">
        <f t="shared" si="323"/>
        <v>0</v>
      </c>
      <c r="M242" s="317"/>
      <c r="N242" s="56"/>
      <c r="O242" s="110">
        <f t="shared" si="324"/>
        <v>0</v>
      </c>
      <c r="P242" s="107"/>
    </row>
    <row r="243" spans="1:16" hidden="1" x14ac:dyDescent="0.25">
      <c r="A243" s="38">
        <v>6259</v>
      </c>
      <c r="B243" s="53" t="s">
        <v>223</v>
      </c>
      <c r="C243" s="54">
        <f t="shared" si="283"/>
        <v>0</v>
      </c>
      <c r="D243" s="226"/>
      <c r="E243" s="56"/>
      <c r="F243" s="143">
        <f t="shared" si="321"/>
        <v>0</v>
      </c>
      <c r="G243" s="226"/>
      <c r="H243" s="257"/>
      <c r="I243" s="110">
        <f t="shared" si="322"/>
        <v>0</v>
      </c>
      <c r="J243" s="257"/>
      <c r="K243" s="56"/>
      <c r="L243" s="132">
        <f t="shared" si="323"/>
        <v>0</v>
      </c>
      <c r="M243" s="317"/>
      <c r="N243" s="56"/>
      <c r="O243" s="110">
        <f t="shared" si="324"/>
        <v>0</v>
      </c>
      <c r="P243" s="107"/>
    </row>
    <row r="244" spans="1:16" ht="24" hidden="1" x14ac:dyDescent="0.25">
      <c r="A244" s="108">
        <v>6260</v>
      </c>
      <c r="B244" s="53" t="s">
        <v>224</v>
      </c>
      <c r="C244" s="54">
        <f t="shared" si="283"/>
        <v>0</v>
      </c>
      <c r="D244" s="226"/>
      <c r="E244" s="56"/>
      <c r="F244" s="143">
        <f t="shared" si="321"/>
        <v>0</v>
      </c>
      <c r="G244" s="226"/>
      <c r="H244" s="257"/>
      <c r="I244" s="110">
        <f t="shared" si="322"/>
        <v>0</v>
      </c>
      <c r="J244" s="257"/>
      <c r="K244" s="56"/>
      <c r="L244" s="132">
        <f t="shared" si="323"/>
        <v>0</v>
      </c>
      <c r="M244" s="317"/>
      <c r="N244" s="56"/>
      <c r="O244" s="110">
        <f t="shared" si="324"/>
        <v>0</v>
      </c>
      <c r="P244" s="107"/>
    </row>
    <row r="245" spans="1:16" hidden="1" x14ac:dyDescent="0.25">
      <c r="A245" s="108">
        <v>6270</v>
      </c>
      <c r="B245" s="53" t="s">
        <v>225</v>
      </c>
      <c r="C245" s="54">
        <f t="shared" si="283"/>
        <v>0</v>
      </c>
      <c r="D245" s="226"/>
      <c r="E245" s="56"/>
      <c r="F245" s="143">
        <f t="shared" si="321"/>
        <v>0</v>
      </c>
      <c r="G245" s="226"/>
      <c r="H245" s="257"/>
      <c r="I245" s="110">
        <f t="shared" si="322"/>
        <v>0</v>
      </c>
      <c r="J245" s="257"/>
      <c r="K245" s="56"/>
      <c r="L245" s="132">
        <f t="shared" si="323"/>
        <v>0</v>
      </c>
      <c r="M245" s="317"/>
      <c r="N245" s="56"/>
      <c r="O245" s="110">
        <f t="shared" si="324"/>
        <v>0</v>
      </c>
      <c r="P245" s="107"/>
    </row>
    <row r="246" spans="1:16"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56"/>
      <c r="F248" s="143">
        <f t="shared" si="326"/>
        <v>0</v>
      </c>
      <c r="G248" s="226"/>
      <c r="H248" s="257"/>
      <c r="I248" s="110">
        <f t="shared" si="327"/>
        <v>0</v>
      </c>
      <c r="J248" s="257"/>
      <c r="K248" s="56"/>
      <c r="L248" s="132">
        <f t="shared" si="328"/>
        <v>0</v>
      </c>
      <c r="M248" s="317"/>
      <c r="N248" s="56"/>
      <c r="O248" s="110">
        <f t="shared" si="329"/>
        <v>0</v>
      </c>
      <c r="P248" s="107"/>
    </row>
    <row r="249" spans="1:16" ht="72" hidden="1" x14ac:dyDescent="0.25">
      <c r="A249" s="38">
        <v>6296</v>
      </c>
      <c r="B249" s="53" t="s">
        <v>229</v>
      </c>
      <c r="C249" s="54">
        <f t="shared" si="283"/>
        <v>0</v>
      </c>
      <c r="D249" s="226"/>
      <c r="E249" s="56"/>
      <c r="F249" s="143">
        <f t="shared" si="326"/>
        <v>0</v>
      </c>
      <c r="G249" s="226"/>
      <c r="H249" s="257"/>
      <c r="I249" s="110">
        <f t="shared" si="327"/>
        <v>0</v>
      </c>
      <c r="J249" s="257"/>
      <c r="K249" s="56"/>
      <c r="L249" s="132">
        <f t="shared" si="328"/>
        <v>0</v>
      </c>
      <c r="M249" s="317"/>
      <c r="N249" s="56"/>
      <c r="O249" s="110">
        <f t="shared" si="329"/>
        <v>0</v>
      </c>
      <c r="P249" s="107"/>
    </row>
    <row r="250" spans="1:16" ht="39.75" hidden="1" customHeight="1" x14ac:dyDescent="0.25">
      <c r="A250" s="38">
        <v>6299</v>
      </c>
      <c r="B250" s="53" t="s">
        <v>230</v>
      </c>
      <c r="C250" s="54">
        <f t="shared" si="283"/>
        <v>0</v>
      </c>
      <c r="D250" s="226"/>
      <c r="E250" s="56"/>
      <c r="F250" s="143">
        <f t="shared" si="326"/>
        <v>0</v>
      </c>
      <c r="G250" s="226"/>
      <c r="H250" s="257"/>
      <c r="I250" s="110">
        <f t="shared" si="327"/>
        <v>0</v>
      </c>
      <c r="J250" s="257"/>
      <c r="K250" s="56"/>
      <c r="L250" s="132">
        <f t="shared" si="328"/>
        <v>0</v>
      </c>
      <c r="M250" s="317"/>
      <c r="N250" s="56"/>
      <c r="O250" s="110">
        <f t="shared" si="329"/>
        <v>0</v>
      </c>
      <c r="P250" s="107"/>
    </row>
    <row r="251" spans="1:16"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row>
    <row r="252" spans="1:16"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56"/>
      <c r="F254" s="143">
        <f t="shared" si="332"/>
        <v>0</v>
      </c>
      <c r="G254" s="226"/>
      <c r="H254" s="257"/>
      <c r="I254" s="110">
        <f t="shared" si="333"/>
        <v>0</v>
      </c>
      <c r="J254" s="257"/>
      <c r="K254" s="56"/>
      <c r="L254" s="132">
        <f t="shared" si="334"/>
        <v>0</v>
      </c>
      <c r="M254" s="317"/>
      <c r="N254" s="56"/>
      <c r="O254" s="110">
        <f t="shared" si="335"/>
        <v>0</v>
      </c>
      <c r="P254" s="107"/>
    </row>
    <row r="255" spans="1:16" ht="24" hidden="1" x14ac:dyDescent="0.25">
      <c r="A255" s="38">
        <v>6324</v>
      </c>
      <c r="B255" s="53" t="s">
        <v>287</v>
      </c>
      <c r="C255" s="54">
        <f t="shared" si="283"/>
        <v>0</v>
      </c>
      <c r="D255" s="226"/>
      <c r="E255" s="56"/>
      <c r="F255" s="143">
        <f t="shared" si="332"/>
        <v>0</v>
      </c>
      <c r="G255" s="226"/>
      <c r="H255" s="257"/>
      <c r="I255" s="110">
        <f t="shared" si="333"/>
        <v>0</v>
      </c>
      <c r="J255" s="257"/>
      <c r="K255" s="56"/>
      <c r="L255" s="132">
        <f t="shared" si="334"/>
        <v>0</v>
      </c>
      <c r="M255" s="317"/>
      <c r="N255" s="56"/>
      <c r="O255" s="110">
        <f t="shared" si="335"/>
        <v>0</v>
      </c>
      <c r="P255" s="107"/>
    </row>
    <row r="256" spans="1:16" hidden="1" x14ac:dyDescent="0.25">
      <c r="A256" s="33">
        <v>6329</v>
      </c>
      <c r="B256" s="48" t="s">
        <v>288</v>
      </c>
      <c r="C256" s="49">
        <f t="shared" si="283"/>
        <v>0</v>
      </c>
      <c r="D256" s="225"/>
      <c r="E256" s="51"/>
      <c r="F256" s="281">
        <f t="shared" si="332"/>
        <v>0</v>
      </c>
      <c r="G256" s="225"/>
      <c r="H256" s="256"/>
      <c r="I256" s="116">
        <f t="shared" si="333"/>
        <v>0</v>
      </c>
      <c r="J256" s="256"/>
      <c r="K256" s="51"/>
      <c r="L256" s="136">
        <f t="shared" si="334"/>
        <v>0</v>
      </c>
      <c r="M256" s="316"/>
      <c r="N256" s="51"/>
      <c r="O256" s="116">
        <f t="shared" si="335"/>
        <v>0</v>
      </c>
      <c r="P256" s="106"/>
    </row>
    <row r="257" spans="1:16" ht="24" hidden="1" x14ac:dyDescent="0.25">
      <c r="A257" s="139">
        <v>6330</v>
      </c>
      <c r="B257" s="140" t="s">
        <v>234</v>
      </c>
      <c r="C257" s="123">
        <f t="shared" si="283"/>
        <v>0</v>
      </c>
      <c r="D257" s="231"/>
      <c r="E257" s="125"/>
      <c r="F257" s="138">
        <f t="shared" si="332"/>
        <v>0</v>
      </c>
      <c r="G257" s="231"/>
      <c r="H257" s="261"/>
      <c r="I257" s="303">
        <f t="shared" si="333"/>
        <v>0</v>
      </c>
      <c r="J257" s="261"/>
      <c r="K257" s="125"/>
      <c r="L257" s="137">
        <f t="shared" si="334"/>
        <v>0</v>
      </c>
      <c r="M257" s="320"/>
      <c r="N257" s="125"/>
      <c r="O257" s="303">
        <f t="shared" si="335"/>
        <v>0</v>
      </c>
      <c r="P257" s="154"/>
    </row>
    <row r="258" spans="1:16" hidden="1" x14ac:dyDescent="0.25">
      <c r="A258" s="108">
        <v>6360</v>
      </c>
      <c r="B258" s="53" t="s">
        <v>235</v>
      </c>
      <c r="C258" s="54">
        <f t="shared" si="283"/>
        <v>0</v>
      </c>
      <c r="D258" s="226"/>
      <c r="E258" s="56"/>
      <c r="F258" s="143">
        <f t="shared" si="332"/>
        <v>0</v>
      </c>
      <c r="G258" s="226"/>
      <c r="H258" s="257"/>
      <c r="I258" s="110">
        <f t="shared" si="333"/>
        <v>0</v>
      </c>
      <c r="J258" s="257"/>
      <c r="K258" s="56"/>
      <c r="L258" s="132">
        <f t="shared" si="334"/>
        <v>0</v>
      </c>
      <c r="M258" s="317"/>
      <c r="N258" s="56"/>
      <c r="O258" s="110">
        <f t="shared" si="335"/>
        <v>0</v>
      </c>
      <c r="P258" s="107"/>
    </row>
    <row r="259" spans="1:16"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row>
    <row r="260" spans="1:16"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56"/>
      <c r="F262" s="143">
        <f t="shared" si="338"/>
        <v>0</v>
      </c>
      <c r="G262" s="226"/>
      <c r="H262" s="257"/>
      <c r="I262" s="110">
        <f t="shared" si="339"/>
        <v>0</v>
      </c>
      <c r="J262" s="257"/>
      <c r="K262" s="56"/>
      <c r="L262" s="132">
        <f t="shared" si="340"/>
        <v>0</v>
      </c>
      <c r="M262" s="317"/>
      <c r="N262" s="56"/>
      <c r="O262" s="110">
        <f t="shared" si="341"/>
        <v>0</v>
      </c>
      <c r="P262" s="107"/>
    </row>
    <row r="263" spans="1:16" ht="36" hidden="1" x14ac:dyDescent="0.25">
      <c r="A263" s="38">
        <v>6419</v>
      </c>
      <c r="B263" s="53" t="s">
        <v>240</v>
      </c>
      <c r="C263" s="54">
        <f t="shared" si="283"/>
        <v>0</v>
      </c>
      <c r="D263" s="226"/>
      <c r="E263" s="56"/>
      <c r="F263" s="143">
        <f t="shared" si="338"/>
        <v>0</v>
      </c>
      <c r="G263" s="226"/>
      <c r="H263" s="257"/>
      <c r="I263" s="110">
        <f t="shared" si="339"/>
        <v>0</v>
      </c>
      <c r="J263" s="257"/>
      <c r="K263" s="56"/>
      <c r="L263" s="132">
        <f t="shared" si="340"/>
        <v>0</v>
      </c>
      <c r="M263" s="317"/>
      <c r="N263" s="56"/>
      <c r="O263" s="110">
        <f t="shared" si="341"/>
        <v>0</v>
      </c>
      <c r="P263" s="107"/>
    </row>
    <row r="264" spans="1:16"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56"/>
      <c r="F266" s="143">
        <f t="shared" si="346"/>
        <v>0</v>
      </c>
      <c r="G266" s="226"/>
      <c r="H266" s="257"/>
      <c r="I266" s="110">
        <f t="shared" si="347"/>
        <v>0</v>
      </c>
      <c r="J266" s="257"/>
      <c r="K266" s="56"/>
      <c r="L266" s="132">
        <f t="shared" si="348"/>
        <v>0</v>
      </c>
      <c r="M266" s="317"/>
      <c r="N266" s="56"/>
      <c r="O266" s="110">
        <f t="shared" si="349"/>
        <v>0</v>
      </c>
      <c r="P266" s="107"/>
    </row>
    <row r="267" spans="1:16" ht="13.5" hidden="1" customHeight="1" x14ac:dyDescent="0.25">
      <c r="A267" s="38">
        <v>6423</v>
      </c>
      <c r="B267" s="53" t="s">
        <v>244</v>
      </c>
      <c r="C267" s="54">
        <f t="shared" si="283"/>
        <v>0</v>
      </c>
      <c r="D267" s="226"/>
      <c r="E267" s="56"/>
      <c r="F267" s="143">
        <f t="shared" si="346"/>
        <v>0</v>
      </c>
      <c r="G267" s="226"/>
      <c r="H267" s="257"/>
      <c r="I267" s="110">
        <f t="shared" si="347"/>
        <v>0</v>
      </c>
      <c r="J267" s="257"/>
      <c r="K267" s="56"/>
      <c r="L267" s="132">
        <f t="shared" si="348"/>
        <v>0</v>
      </c>
      <c r="M267" s="317"/>
      <c r="N267" s="56"/>
      <c r="O267" s="110">
        <f t="shared" si="349"/>
        <v>0</v>
      </c>
      <c r="P267" s="107"/>
    </row>
    <row r="268" spans="1:16" ht="36" hidden="1" x14ac:dyDescent="0.25">
      <c r="A268" s="38">
        <v>6424</v>
      </c>
      <c r="B268" s="53" t="s">
        <v>245</v>
      </c>
      <c r="C268" s="54">
        <f t="shared" si="283"/>
        <v>0</v>
      </c>
      <c r="D268" s="226"/>
      <c r="E268" s="56"/>
      <c r="F268" s="143">
        <f t="shared" si="346"/>
        <v>0</v>
      </c>
      <c r="G268" s="226"/>
      <c r="H268" s="257"/>
      <c r="I268" s="110">
        <f t="shared" si="347"/>
        <v>0</v>
      </c>
      <c r="J268" s="257"/>
      <c r="K268" s="56"/>
      <c r="L268" s="132">
        <f t="shared" si="348"/>
        <v>0</v>
      </c>
      <c r="M268" s="317"/>
      <c r="N268" s="56"/>
      <c r="O268" s="110">
        <f t="shared" si="349"/>
        <v>0</v>
      </c>
      <c r="P268" s="107"/>
    </row>
    <row r="269" spans="1:16"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row>
    <row r="271" spans="1:16" ht="24" hidden="1" x14ac:dyDescent="0.25">
      <c r="A271" s="565">
        <v>7210</v>
      </c>
      <c r="B271" s="48" t="s">
        <v>248</v>
      </c>
      <c r="C271" s="49">
        <f t="shared" si="283"/>
        <v>0</v>
      </c>
      <c r="D271" s="225"/>
      <c r="E271" s="51"/>
      <c r="F271" s="281">
        <f>D271+E271</f>
        <v>0</v>
      </c>
      <c r="G271" s="225"/>
      <c r="H271" s="256"/>
      <c r="I271" s="116">
        <f>G271+H271</f>
        <v>0</v>
      </c>
      <c r="J271" s="256"/>
      <c r="K271" s="51"/>
      <c r="L271" s="136">
        <f>J271+K271</f>
        <v>0</v>
      </c>
      <c r="M271" s="316"/>
      <c r="N271" s="51"/>
      <c r="O271" s="116">
        <f>M271+N271</f>
        <v>0</v>
      </c>
      <c r="P271" s="106"/>
    </row>
    <row r="272" spans="1:16"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row>
    <row r="273" spans="1:16" ht="36" hidden="1" x14ac:dyDescent="0.25">
      <c r="A273" s="38">
        <v>7221</v>
      </c>
      <c r="B273" s="53" t="s">
        <v>250</v>
      </c>
      <c r="C273" s="54">
        <f t="shared" si="283"/>
        <v>0</v>
      </c>
      <c r="D273" s="226"/>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row>
    <row r="274" spans="1:16" ht="36" hidden="1" x14ac:dyDescent="0.25">
      <c r="A274" s="38">
        <v>7222</v>
      </c>
      <c r="B274" s="53" t="s">
        <v>251</v>
      </c>
      <c r="C274" s="54">
        <f t="shared" si="283"/>
        <v>0</v>
      </c>
      <c r="D274" s="226"/>
      <c r="E274" s="56"/>
      <c r="F274" s="143">
        <f t="shared" si="362"/>
        <v>0</v>
      </c>
      <c r="G274" s="226"/>
      <c r="H274" s="257"/>
      <c r="I274" s="110">
        <f t="shared" si="363"/>
        <v>0</v>
      </c>
      <c r="J274" s="257"/>
      <c r="K274" s="56"/>
      <c r="L274" s="132">
        <f t="shared" si="364"/>
        <v>0</v>
      </c>
      <c r="M274" s="317"/>
      <c r="N274" s="56"/>
      <c r="O274" s="110">
        <f t="shared" si="365"/>
        <v>0</v>
      </c>
      <c r="P274" s="107"/>
    </row>
    <row r="275" spans="1:16" ht="24" hidden="1" x14ac:dyDescent="0.25">
      <c r="A275" s="108">
        <v>7230</v>
      </c>
      <c r="B275" s="53" t="s">
        <v>292</v>
      </c>
      <c r="C275" s="54">
        <f t="shared" si="283"/>
        <v>0</v>
      </c>
      <c r="D275" s="226"/>
      <c r="E275" s="56"/>
      <c r="F275" s="143">
        <f t="shared" si="362"/>
        <v>0</v>
      </c>
      <c r="G275" s="226"/>
      <c r="H275" s="257"/>
      <c r="I275" s="110">
        <f t="shared" si="363"/>
        <v>0</v>
      </c>
      <c r="J275" s="257"/>
      <c r="K275" s="56"/>
      <c r="L275" s="132">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56"/>
      <c r="F278" s="143">
        <f t="shared" si="369"/>
        <v>0</v>
      </c>
      <c r="G278" s="226"/>
      <c r="H278" s="257"/>
      <c r="I278" s="110">
        <f t="shared" si="370"/>
        <v>0</v>
      </c>
      <c r="J278" s="257"/>
      <c r="K278" s="56"/>
      <c r="L278" s="132">
        <f t="shared" si="371"/>
        <v>0</v>
      </c>
      <c r="M278" s="317"/>
      <c r="N278" s="56"/>
      <c r="O278" s="110">
        <f t="shared" si="372"/>
        <v>0</v>
      </c>
      <c r="P278" s="107"/>
    </row>
    <row r="279" spans="1:16" ht="36" hidden="1" x14ac:dyDescent="0.25">
      <c r="A279" s="38">
        <v>7247</v>
      </c>
      <c r="B279" s="53" t="s">
        <v>309</v>
      </c>
      <c r="C279" s="54">
        <f t="shared" si="368"/>
        <v>0</v>
      </c>
      <c r="D279" s="226"/>
      <c r="E279" s="56"/>
      <c r="F279" s="143">
        <f t="shared" si="369"/>
        <v>0</v>
      </c>
      <c r="G279" s="226"/>
      <c r="H279" s="257"/>
      <c r="I279" s="110">
        <f t="shared" si="370"/>
        <v>0</v>
      </c>
      <c r="J279" s="257"/>
      <c r="K279" s="56"/>
      <c r="L279" s="132">
        <f t="shared" si="371"/>
        <v>0</v>
      </c>
      <c r="M279" s="317"/>
      <c r="N279" s="56"/>
      <c r="O279" s="110">
        <f t="shared" si="372"/>
        <v>0</v>
      </c>
      <c r="P279" s="107"/>
    </row>
    <row r="280" spans="1:16" ht="24" hidden="1" x14ac:dyDescent="0.25">
      <c r="A280" s="565">
        <v>7260</v>
      </c>
      <c r="B280" s="48" t="s">
        <v>255</v>
      </c>
      <c r="C280" s="49">
        <f t="shared" si="368"/>
        <v>0</v>
      </c>
      <c r="D280" s="225"/>
      <c r="E280" s="51"/>
      <c r="F280" s="281">
        <f t="shared" si="369"/>
        <v>0</v>
      </c>
      <c r="G280" s="225"/>
      <c r="H280" s="256"/>
      <c r="I280" s="116">
        <f t="shared" si="370"/>
        <v>0</v>
      </c>
      <c r="J280" s="256"/>
      <c r="K280" s="51"/>
      <c r="L280" s="13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62"/>
      <c r="F282" s="141">
        <f>D282+E282</f>
        <v>0</v>
      </c>
      <c r="G282" s="235"/>
      <c r="H282" s="265"/>
      <c r="I282" s="302">
        <f>G282+H282</f>
        <v>0</v>
      </c>
      <c r="J282" s="265"/>
      <c r="K282" s="62"/>
      <c r="L282" s="197">
        <f>J282+K282</f>
        <v>0</v>
      </c>
      <c r="M282" s="323"/>
      <c r="N282" s="62"/>
      <c r="O282" s="302">
        <f>M282+N282</f>
        <v>0</v>
      </c>
      <c r="P282" s="607"/>
    </row>
    <row r="283" spans="1:16"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51"/>
      <c r="F285" s="281">
        <f t="shared" si="378"/>
        <v>0</v>
      </c>
      <c r="G285" s="225"/>
      <c r="H285" s="256"/>
      <c r="I285" s="116">
        <f t="shared" si="379"/>
        <v>0</v>
      </c>
      <c r="J285" s="256"/>
      <c r="K285" s="51"/>
      <c r="L285" s="136">
        <f t="shared" si="380"/>
        <v>0</v>
      </c>
      <c r="M285" s="316"/>
      <c r="N285" s="51"/>
      <c r="O285" s="116">
        <f t="shared" si="381"/>
        <v>0</v>
      </c>
      <c r="P285" s="383"/>
    </row>
    <row r="286" spans="1:16" ht="12.75" thickBot="1" x14ac:dyDescent="0.3">
      <c r="A286" s="170"/>
      <c r="B286" s="170" t="s">
        <v>261</v>
      </c>
      <c r="C286" s="306">
        <f t="shared" si="368"/>
        <v>23326</v>
      </c>
      <c r="D286" s="236">
        <f t="shared" ref="D286:O286" si="382">SUM(D283,D269,D230,D195,D187,D173,D75,D53)</f>
        <v>0</v>
      </c>
      <c r="E286" s="457">
        <f t="shared" si="382"/>
        <v>23326</v>
      </c>
      <c r="F286" s="458">
        <f t="shared" si="382"/>
        <v>23326</v>
      </c>
      <c r="G286" s="236">
        <f t="shared" si="382"/>
        <v>0</v>
      </c>
      <c r="H286" s="205">
        <f t="shared" si="382"/>
        <v>0</v>
      </c>
      <c r="I286" s="458">
        <f t="shared" si="382"/>
        <v>0</v>
      </c>
      <c r="J286" s="172">
        <f t="shared" si="382"/>
        <v>0</v>
      </c>
      <c r="K286" s="457">
        <f t="shared" si="382"/>
        <v>0</v>
      </c>
      <c r="L286" s="458">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row>
    <row r="293" spans="1:16"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row>
    <row r="294" spans="1:16"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row>
    <row r="295" spans="1:16"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row>
    <row r="296" spans="1:16"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qWpJHxQ7b795ZWVGLexY5gz0Sf5W+1zeCvRT1HBS5OTs8k3NUfKcsbY3nZBNoj6LlefrW6fePLrgxl0VckVPqw==" saltValue="K3ZesmxlTjyDHepoca8a0Q==" spinCount="100000" sheet="1" objects="1" scenarios="1" formatCells="0" formatColumns="0" formatRows="0"/>
  <autoFilter ref="A18:P298">
    <filterColumn colId="2">
      <filters blank="1">
        <filter val="1 341"/>
        <filter val="1 380"/>
        <filter val="1 663"/>
        <filter val="1 700"/>
        <filter val="12 800"/>
        <filter val="14 463"/>
        <filter val="16 421"/>
        <filter val="23 326"/>
        <filter val="258"/>
        <filter val="320"/>
        <filter val="5 564"/>
        <filter val="6 90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2018.gada 14.jūnija saistošajiem noteikumiem Nr.24
(protokols Nr.9, 4.punkts)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85"/>
  <sheetViews>
    <sheetView tabSelected="1" view="pageLayout" zoomScaleNormal="100" workbookViewId="0">
      <selection activeCell="M7" sqref="M7"/>
    </sheetView>
  </sheetViews>
  <sheetFormatPr defaultColWidth="9.140625" defaultRowHeight="12" outlineLevelCol="1" x14ac:dyDescent="0.25"/>
  <cols>
    <col min="1" max="1" width="4.28515625" style="608" customWidth="1"/>
    <col min="2" max="2" width="17.28515625" style="608" customWidth="1"/>
    <col min="3" max="3" width="15.28515625" style="608" customWidth="1"/>
    <col min="4" max="4" width="10.5703125" style="608" customWidth="1"/>
    <col min="5" max="5" width="11.85546875" style="608" hidden="1" customWidth="1" outlineLevel="1"/>
    <col min="6" max="6" width="11.7109375" style="608" hidden="1" customWidth="1" outlineLevel="1"/>
    <col min="7" max="7" width="11.85546875" style="608" customWidth="1" collapsed="1"/>
    <col min="8" max="8" width="29.140625" style="608" hidden="1" customWidth="1" outlineLevel="1"/>
    <col min="9" max="9" width="18.28515625" style="608" customWidth="1" collapsed="1"/>
    <col min="10" max="16384" width="9.140625" style="608"/>
  </cols>
  <sheetData>
    <row r="1" spans="1:9" x14ac:dyDescent="0.2">
      <c r="I1" s="609" t="s">
        <v>1249</v>
      </c>
    </row>
    <row r="2" spans="1:9" x14ac:dyDescent="0.2">
      <c r="I2" s="609" t="s">
        <v>433</v>
      </c>
    </row>
    <row r="3" spans="1:9" x14ac:dyDescent="0.25">
      <c r="A3" s="1185" t="s">
        <v>0</v>
      </c>
      <c r="B3" s="1185"/>
      <c r="C3" s="1185" t="s">
        <v>401</v>
      </c>
      <c r="D3" s="1185"/>
      <c r="E3" s="1185"/>
      <c r="F3" s="1185"/>
      <c r="G3" s="1185"/>
      <c r="H3" s="1185"/>
      <c r="I3" s="1185"/>
    </row>
    <row r="4" spans="1:9" x14ac:dyDescent="0.25">
      <c r="A4" s="1185" t="s">
        <v>1</v>
      </c>
      <c r="B4" s="1185"/>
      <c r="C4" s="1185">
        <v>90000056357</v>
      </c>
      <c r="D4" s="1185"/>
      <c r="E4" s="1185"/>
      <c r="F4" s="1185"/>
      <c r="G4" s="1185"/>
      <c r="H4" s="1185"/>
      <c r="I4" s="1185"/>
    </row>
    <row r="5" spans="1:9" ht="15.75" x14ac:dyDescent="0.25">
      <c r="A5" s="1188" t="s">
        <v>434</v>
      </c>
      <c r="B5" s="1188"/>
      <c r="C5" s="1188"/>
      <c r="D5" s="1188"/>
      <c r="E5" s="1188"/>
      <c r="F5" s="1188"/>
      <c r="G5" s="1188"/>
      <c r="H5" s="1188"/>
      <c r="I5" s="1188"/>
    </row>
    <row r="6" spans="1:9" ht="15.75" x14ac:dyDescent="0.25">
      <c r="A6" s="1099"/>
      <c r="B6" s="1099"/>
      <c r="C6" s="1099"/>
      <c r="D6" s="1099"/>
      <c r="E6" s="1099"/>
      <c r="F6" s="1099"/>
      <c r="G6" s="1099"/>
      <c r="H6" s="1099"/>
      <c r="I6" s="1099"/>
    </row>
    <row r="7" spans="1:9" ht="15.75" x14ac:dyDescent="0.25">
      <c r="A7" s="1185" t="s">
        <v>435</v>
      </c>
      <c r="B7" s="1185"/>
      <c r="C7" s="1221" t="s">
        <v>1250</v>
      </c>
      <c r="D7" s="1221"/>
      <c r="E7" s="1221"/>
      <c r="F7" s="1221"/>
      <c r="G7" s="1221"/>
      <c r="H7" s="1221"/>
      <c r="I7" s="1221"/>
    </row>
    <row r="8" spans="1:9" x14ac:dyDescent="0.25">
      <c r="A8" s="1185" t="s">
        <v>437</v>
      </c>
      <c r="B8" s="1185"/>
      <c r="C8" s="1185" t="s">
        <v>1248</v>
      </c>
      <c r="D8" s="1185"/>
      <c r="E8" s="1185"/>
      <c r="F8" s="1185"/>
      <c r="G8" s="1185"/>
      <c r="H8" s="1185"/>
      <c r="I8" s="1185"/>
    </row>
    <row r="9" spans="1:9" x14ac:dyDescent="0.25">
      <c r="A9" s="1185" t="s">
        <v>438</v>
      </c>
      <c r="B9" s="1185"/>
      <c r="C9" s="1211" t="s">
        <v>1247</v>
      </c>
      <c r="D9" s="1211"/>
      <c r="E9" s="1211"/>
      <c r="F9" s="1211"/>
      <c r="G9" s="1211"/>
      <c r="H9" s="1211"/>
      <c r="I9" s="1211"/>
    </row>
    <row r="10" spans="1:9" ht="12" customHeight="1" x14ac:dyDescent="0.25">
      <c r="A10" s="1187" t="s">
        <v>439</v>
      </c>
      <c r="B10" s="1187" t="s">
        <v>440</v>
      </c>
      <c r="C10" s="1187"/>
      <c r="D10" s="1180" t="s">
        <v>441</v>
      </c>
      <c r="E10" s="1187" t="s">
        <v>442</v>
      </c>
      <c r="F10" s="1215" t="s">
        <v>443</v>
      </c>
      <c r="G10" s="1187" t="s">
        <v>444</v>
      </c>
      <c r="H10" s="1178" t="s">
        <v>318</v>
      </c>
      <c r="I10" s="1180" t="s">
        <v>445</v>
      </c>
    </row>
    <row r="11" spans="1:9" ht="37.5" customHeight="1" x14ac:dyDescent="0.25">
      <c r="A11" s="1187"/>
      <c r="B11" s="1187"/>
      <c r="C11" s="1187"/>
      <c r="D11" s="1180"/>
      <c r="E11" s="1187"/>
      <c r="F11" s="1216"/>
      <c r="G11" s="1187"/>
      <c r="H11" s="1179"/>
      <c r="I11" s="1180"/>
    </row>
    <row r="12" spans="1:9" ht="12.75" customHeight="1" x14ac:dyDescent="0.25">
      <c r="A12" s="1207" t="s">
        <v>446</v>
      </c>
      <c r="B12" s="1208"/>
      <c r="C12" s="1209"/>
      <c r="D12" s="620"/>
      <c r="E12" s="620">
        <f>SUM(E13:E14)</f>
        <v>100057.92</v>
      </c>
      <c r="F12" s="620">
        <f t="shared" ref="F12:G12" si="0">SUM(F13:F14)</f>
        <v>1995</v>
      </c>
      <c r="G12" s="620">
        <f t="shared" si="0"/>
        <v>102052.92</v>
      </c>
      <c r="H12" s="620"/>
      <c r="I12" s="620"/>
    </row>
    <row r="13" spans="1:9" ht="26.25" customHeight="1" x14ac:dyDescent="0.25">
      <c r="A13" s="1100">
        <v>1</v>
      </c>
      <c r="B13" s="1194" t="s">
        <v>1251</v>
      </c>
      <c r="C13" s="1195"/>
      <c r="D13" s="613">
        <v>5110</v>
      </c>
      <c r="E13" s="614">
        <f>13680*2*1.21+18000*1.21+7096*2*1.21+20000</f>
        <v>92057.919999999998</v>
      </c>
      <c r="F13" s="614"/>
      <c r="G13" s="614">
        <f>SUM(E13:F13)</f>
        <v>92057.919999999998</v>
      </c>
      <c r="H13" s="614"/>
      <c r="I13" s="1103" t="s">
        <v>1252</v>
      </c>
    </row>
    <row r="14" spans="1:9" ht="84" x14ac:dyDescent="0.25">
      <c r="A14" s="1102">
        <v>2</v>
      </c>
      <c r="B14" s="1189" t="s">
        <v>1253</v>
      </c>
      <c r="C14" s="1190"/>
      <c r="D14" s="613">
        <v>5240</v>
      </c>
      <c r="E14" s="614">
        <v>8000</v>
      </c>
      <c r="F14" s="614">
        <v>1995</v>
      </c>
      <c r="G14" s="614">
        <f>SUM(E14:F14)</f>
        <v>9995</v>
      </c>
      <c r="H14" s="614" t="s">
        <v>1254</v>
      </c>
      <c r="I14" s="1103" t="s">
        <v>1255</v>
      </c>
    </row>
    <row r="15" spans="1:9" x14ac:dyDescent="0.25">
      <c r="A15" s="619"/>
      <c r="B15" s="619"/>
      <c r="C15" s="619"/>
      <c r="D15" s="619"/>
      <c r="E15" s="619"/>
      <c r="F15" s="619"/>
      <c r="G15" s="619"/>
      <c r="H15" s="619"/>
      <c r="I15" s="619"/>
    </row>
    <row r="16" spans="1:9" x14ac:dyDescent="0.25">
      <c r="A16" s="1210" t="s">
        <v>437</v>
      </c>
      <c r="B16" s="1210"/>
      <c r="C16" s="1210" t="s">
        <v>1256</v>
      </c>
      <c r="D16" s="1210"/>
      <c r="E16" s="1210"/>
      <c r="F16" s="1210"/>
      <c r="G16" s="1210"/>
      <c r="H16" s="1210"/>
      <c r="I16" s="1210"/>
    </row>
    <row r="17" spans="1:9" x14ac:dyDescent="0.25">
      <c r="A17" s="1210" t="s">
        <v>438</v>
      </c>
      <c r="B17" s="1210"/>
      <c r="C17" s="1211" t="s">
        <v>365</v>
      </c>
      <c r="D17" s="1211"/>
      <c r="E17" s="1211"/>
      <c r="F17" s="1211"/>
      <c r="G17" s="1211"/>
      <c r="H17" s="1211"/>
      <c r="I17" s="1211"/>
    </row>
    <row r="18" spans="1:9" ht="12" customHeight="1" x14ac:dyDescent="0.25">
      <c r="A18" s="1187" t="s">
        <v>439</v>
      </c>
      <c r="B18" s="1187" t="s">
        <v>440</v>
      </c>
      <c r="C18" s="1187"/>
      <c r="D18" s="1180" t="s">
        <v>441</v>
      </c>
      <c r="E18" s="1187" t="s">
        <v>442</v>
      </c>
      <c r="F18" s="1215" t="s">
        <v>443</v>
      </c>
      <c r="G18" s="1187" t="s">
        <v>444</v>
      </c>
      <c r="H18" s="1178" t="s">
        <v>318</v>
      </c>
      <c r="I18" s="1180" t="s">
        <v>445</v>
      </c>
    </row>
    <row r="19" spans="1:9" ht="36" customHeight="1" x14ac:dyDescent="0.25">
      <c r="A19" s="1187"/>
      <c r="B19" s="1187"/>
      <c r="C19" s="1187"/>
      <c r="D19" s="1180"/>
      <c r="E19" s="1187"/>
      <c r="F19" s="1216"/>
      <c r="G19" s="1187"/>
      <c r="H19" s="1179"/>
      <c r="I19" s="1180"/>
    </row>
    <row r="20" spans="1:9" x14ac:dyDescent="0.25">
      <c r="A20" s="1207" t="s">
        <v>446</v>
      </c>
      <c r="B20" s="1208"/>
      <c r="C20" s="1209"/>
      <c r="D20" s="620"/>
      <c r="E20" s="620">
        <f>SUM(E21:E30)</f>
        <v>180082</v>
      </c>
      <c r="F20" s="620">
        <f t="shared" ref="F20:G20" si="1">SUM(F21:F30)</f>
        <v>0</v>
      </c>
      <c r="G20" s="620">
        <f t="shared" si="1"/>
        <v>180082</v>
      </c>
      <c r="H20" s="620"/>
      <c r="I20" s="620"/>
    </row>
    <row r="21" spans="1:9" ht="25.5" customHeight="1" x14ac:dyDescent="0.25">
      <c r="A21" s="1102">
        <v>1</v>
      </c>
      <c r="B21" s="1218" t="s">
        <v>1257</v>
      </c>
      <c r="C21" s="1218"/>
      <c r="D21" s="613">
        <v>2279</v>
      </c>
      <c r="E21" s="614">
        <v>38500</v>
      </c>
      <c r="F21" s="614"/>
      <c r="G21" s="614">
        <f t="shared" ref="G21:G30" si="2">SUM(E21:F21)</f>
        <v>38500</v>
      </c>
      <c r="H21" s="614"/>
      <c r="I21" s="1103" t="s">
        <v>1258</v>
      </c>
    </row>
    <row r="22" spans="1:9" ht="24" customHeight="1" x14ac:dyDescent="0.25">
      <c r="A22" s="1102">
        <v>2</v>
      </c>
      <c r="B22" s="1218" t="s">
        <v>1259</v>
      </c>
      <c r="C22" s="1218"/>
      <c r="D22" s="613">
        <v>2279</v>
      </c>
      <c r="E22" s="614">
        <v>10000</v>
      </c>
      <c r="F22" s="614"/>
      <c r="G22" s="614">
        <f t="shared" si="2"/>
        <v>10000</v>
      </c>
      <c r="H22" s="614"/>
      <c r="I22" s="1103" t="s">
        <v>1258</v>
      </c>
    </row>
    <row r="23" spans="1:9" ht="12" customHeight="1" x14ac:dyDescent="0.25">
      <c r="A23" s="1192">
        <v>3</v>
      </c>
      <c r="B23" s="1196" t="s">
        <v>1260</v>
      </c>
      <c r="C23" s="1197"/>
      <c r="D23" s="613">
        <v>2279</v>
      </c>
      <c r="E23" s="614">
        <f>3000+1000</f>
        <v>4000</v>
      </c>
      <c r="F23" s="614"/>
      <c r="G23" s="614">
        <f t="shared" si="2"/>
        <v>4000</v>
      </c>
      <c r="H23" s="614"/>
      <c r="I23" s="1204" t="s">
        <v>1258</v>
      </c>
    </row>
    <row r="24" spans="1:9" ht="12.75" customHeight="1" x14ac:dyDescent="0.25">
      <c r="A24" s="1192"/>
      <c r="B24" s="1196"/>
      <c r="C24" s="1197"/>
      <c r="D24" s="613">
        <v>2312</v>
      </c>
      <c r="E24" s="614">
        <v>3000</v>
      </c>
      <c r="F24" s="614"/>
      <c r="G24" s="614">
        <f t="shared" si="2"/>
        <v>3000</v>
      </c>
      <c r="H24" s="614"/>
      <c r="I24" s="1205"/>
    </row>
    <row r="25" spans="1:9" ht="12.75" customHeight="1" x14ac:dyDescent="0.25">
      <c r="A25" s="1192"/>
      <c r="B25" s="1196"/>
      <c r="C25" s="1197"/>
      <c r="D25" s="613">
        <v>2390</v>
      </c>
      <c r="E25" s="614">
        <v>2000</v>
      </c>
      <c r="F25" s="614"/>
      <c r="G25" s="614">
        <f t="shared" si="2"/>
        <v>2000</v>
      </c>
      <c r="H25" s="614"/>
      <c r="I25" s="1205"/>
    </row>
    <row r="26" spans="1:9" ht="12.75" customHeight="1" x14ac:dyDescent="0.25">
      <c r="A26" s="1193"/>
      <c r="B26" s="1198"/>
      <c r="C26" s="1199"/>
      <c r="D26" s="613">
        <v>5240</v>
      </c>
      <c r="E26" s="614">
        <v>14000</v>
      </c>
      <c r="F26" s="614"/>
      <c r="G26" s="614">
        <f t="shared" si="2"/>
        <v>14000</v>
      </c>
      <c r="H26" s="614"/>
      <c r="I26" s="1206"/>
    </row>
    <row r="27" spans="1:9" ht="12.75" customHeight="1" x14ac:dyDescent="0.25">
      <c r="A27" s="1191">
        <v>4</v>
      </c>
      <c r="B27" s="1194" t="s">
        <v>1261</v>
      </c>
      <c r="C27" s="1195"/>
      <c r="D27" s="613">
        <v>2231</v>
      </c>
      <c r="E27" s="614">
        <v>1300</v>
      </c>
      <c r="F27" s="614"/>
      <c r="G27" s="614">
        <f t="shared" si="2"/>
        <v>1300</v>
      </c>
      <c r="H27" s="614"/>
      <c r="I27" s="1204" t="s">
        <v>1258</v>
      </c>
    </row>
    <row r="28" spans="1:9" ht="12" customHeight="1" x14ac:dyDescent="0.25">
      <c r="A28" s="1193"/>
      <c r="B28" s="1198"/>
      <c r="C28" s="1199"/>
      <c r="D28" s="613">
        <v>2314</v>
      </c>
      <c r="E28" s="614">
        <f>3582-1300</f>
        <v>2282</v>
      </c>
      <c r="F28" s="614"/>
      <c r="G28" s="614">
        <f t="shared" si="2"/>
        <v>2282</v>
      </c>
      <c r="H28" s="614"/>
      <c r="I28" s="1206"/>
    </row>
    <row r="29" spans="1:9" ht="24.75" customHeight="1" x14ac:dyDescent="0.25">
      <c r="A29" s="1048">
        <v>5</v>
      </c>
      <c r="B29" s="1189" t="s">
        <v>1262</v>
      </c>
      <c r="C29" s="1190"/>
      <c r="D29" s="622">
        <v>5240</v>
      </c>
      <c r="E29" s="614">
        <v>100000</v>
      </c>
      <c r="F29" s="614"/>
      <c r="G29" s="614">
        <f t="shared" si="2"/>
        <v>100000</v>
      </c>
      <c r="H29" s="614"/>
      <c r="I29" s="1103" t="s">
        <v>1258</v>
      </c>
    </row>
    <row r="30" spans="1:9" ht="25.5" customHeight="1" x14ac:dyDescent="0.25">
      <c r="A30" s="1048">
        <v>6</v>
      </c>
      <c r="B30" s="1189" t="s">
        <v>1263</v>
      </c>
      <c r="C30" s="1190"/>
      <c r="D30" s="622">
        <v>5240</v>
      </c>
      <c r="E30" s="614">
        <v>5000</v>
      </c>
      <c r="F30" s="614"/>
      <c r="G30" s="614">
        <f t="shared" si="2"/>
        <v>5000</v>
      </c>
      <c r="H30" s="614"/>
      <c r="I30" s="1101" t="s">
        <v>1264</v>
      </c>
    </row>
    <row r="31" spans="1:9" x14ac:dyDescent="0.25">
      <c r="A31" s="619"/>
      <c r="B31" s="619"/>
      <c r="C31" s="619"/>
      <c r="D31" s="619"/>
      <c r="E31" s="621"/>
      <c r="F31" s="621"/>
      <c r="G31" s="621"/>
      <c r="H31" s="621"/>
      <c r="I31" s="621"/>
    </row>
    <row r="32" spans="1:9" x14ac:dyDescent="0.25">
      <c r="A32" s="1210" t="s">
        <v>437</v>
      </c>
      <c r="B32" s="1210"/>
      <c r="C32" s="1210" t="s">
        <v>1265</v>
      </c>
      <c r="D32" s="1210"/>
      <c r="E32" s="1210"/>
      <c r="F32" s="1210"/>
      <c r="G32" s="1210"/>
      <c r="H32" s="1210"/>
      <c r="I32" s="1210"/>
    </row>
    <row r="33" spans="1:10" x14ac:dyDescent="0.25">
      <c r="A33" s="1210" t="s">
        <v>438</v>
      </c>
      <c r="B33" s="1210"/>
      <c r="C33" s="1211" t="s">
        <v>1266</v>
      </c>
      <c r="D33" s="1211"/>
      <c r="E33" s="1211"/>
      <c r="F33" s="1211"/>
      <c r="G33" s="1211"/>
      <c r="H33" s="1211"/>
      <c r="I33" s="1211"/>
    </row>
    <row r="34" spans="1:10" ht="12" customHeight="1" x14ac:dyDescent="0.25">
      <c r="A34" s="1187" t="s">
        <v>439</v>
      </c>
      <c r="B34" s="1187" t="s">
        <v>440</v>
      </c>
      <c r="C34" s="1187"/>
      <c r="D34" s="1180" t="s">
        <v>441</v>
      </c>
      <c r="E34" s="1187" t="s">
        <v>442</v>
      </c>
      <c r="F34" s="1215" t="s">
        <v>443</v>
      </c>
      <c r="G34" s="1187" t="s">
        <v>444</v>
      </c>
      <c r="H34" s="1178" t="s">
        <v>318</v>
      </c>
      <c r="I34" s="1180" t="s">
        <v>445</v>
      </c>
    </row>
    <row r="35" spans="1:10" ht="37.5" customHeight="1" x14ac:dyDescent="0.25">
      <c r="A35" s="1187"/>
      <c r="B35" s="1187"/>
      <c r="C35" s="1187"/>
      <c r="D35" s="1180"/>
      <c r="E35" s="1187"/>
      <c r="F35" s="1216"/>
      <c r="G35" s="1187"/>
      <c r="H35" s="1179"/>
      <c r="I35" s="1180"/>
    </row>
    <row r="36" spans="1:10" x14ac:dyDescent="0.25">
      <c r="A36" s="1207" t="s">
        <v>446</v>
      </c>
      <c r="B36" s="1208"/>
      <c r="C36" s="1209"/>
      <c r="D36" s="620"/>
      <c r="E36" s="620">
        <f>SUM(E37:E38)</f>
        <v>30000</v>
      </c>
      <c r="F36" s="620">
        <f t="shared" ref="F36:G36" si="3">SUM(F37:F38)</f>
        <v>0</v>
      </c>
      <c r="G36" s="620">
        <f t="shared" si="3"/>
        <v>30000</v>
      </c>
      <c r="H36" s="620"/>
      <c r="I36" s="620"/>
    </row>
    <row r="37" spans="1:10" ht="23.25" customHeight="1" x14ac:dyDescent="0.25">
      <c r="A37" s="1219">
        <v>1</v>
      </c>
      <c r="B37" s="1218" t="s">
        <v>1267</v>
      </c>
      <c r="C37" s="1218"/>
      <c r="D37" s="613">
        <v>2275</v>
      </c>
      <c r="E37" s="614">
        <v>0</v>
      </c>
      <c r="F37" s="615"/>
      <c r="G37" s="614">
        <f>SUM(E37:F37)</f>
        <v>0</v>
      </c>
      <c r="H37" s="614"/>
      <c r="I37" s="1327" t="s">
        <v>1268</v>
      </c>
    </row>
    <row r="38" spans="1:10" ht="48.75" customHeight="1" x14ac:dyDescent="0.25">
      <c r="A38" s="1219"/>
      <c r="B38" s="1218"/>
      <c r="C38" s="1218"/>
      <c r="D38" s="613">
        <v>3263</v>
      </c>
      <c r="E38" s="614">
        <v>30000</v>
      </c>
      <c r="F38" s="615"/>
      <c r="G38" s="614">
        <f>SUM(E38:F38)</f>
        <v>30000</v>
      </c>
      <c r="H38" s="614"/>
      <c r="I38" s="1328"/>
    </row>
    <row r="39" spans="1:10" x14ac:dyDescent="0.25">
      <c r="A39" s="608" t="s">
        <v>465</v>
      </c>
    </row>
    <row r="40" spans="1:10" x14ac:dyDescent="0.25">
      <c r="A40" s="608" t="s">
        <v>466</v>
      </c>
    </row>
    <row r="41" spans="1:10" x14ac:dyDescent="0.25">
      <c r="A41" s="608" t="s">
        <v>1135</v>
      </c>
      <c r="C41" s="1104"/>
    </row>
    <row r="42" spans="1:10" x14ac:dyDescent="0.25">
      <c r="B42" s="608" t="s">
        <v>1269</v>
      </c>
      <c r="C42" s="1104"/>
    </row>
    <row r="43" spans="1:10" x14ac:dyDescent="0.25">
      <c r="C43" s="608" t="s">
        <v>1270</v>
      </c>
    </row>
    <row r="44" spans="1:10" x14ac:dyDescent="0.25">
      <c r="C44" s="608" t="s">
        <v>1271</v>
      </c>
    </row>
    <row r="45" spans="1:10" x14ac:dyDescent="0.25">
      <c r="B45" s="608" t="s">
        <v>691</v>
      </c>
    </row>
    <row r="46" spans="1:10" x14ac:dyDescent="0.25">
      <c r="C46" s="608" t="s">
        <v>1272</v>
      </c>
    </row>
    <row r="47" spans="1:10" x14ac:dyDescent="0.25">
      <c r="B47" s="608" t="s">
        <v>1273</v>
      </c>
      <c r="E47" s="628"/>
      <c r="F47" s="628"/>
      <c r="G47" s="628"/>
      <c r="H47" s="628"/>
      <c r="I47" s="628"/>
      <c r="J47" s="628"/>
    </row>
    <row r="48" spans="1:10" x14ac:dyDescent="0.25">
      <c r="C48" s="608" t="s">
        <v>1274</v>
      </c>
      <c r="E48" s="628"/>
      <c r="F48" s="628"/>
      <c r="G48" s="628"/>
      <c r="H48" s="628"/>
      <c r="I48" s="628"/>
      <c r="J48" s="628"/>
    </row>
    <row r="49" spans="1:10" x14ac:dyDescent="0.25">
      <c r="B49" s="608" t="s">
        <v>1275</v>
      </c>
      <c r="E49" s="628"/>
      <c r="F49" s="628"/>
      <c r="G49" s="628"/>
      <c r="H49" s="628"/>
      <c r="I49" s="628"/>
      <c r="J49" s="628"/>
    </row>
    <row r="50" spans="1:10" x14ac:dyDescent="0.25">
      <c r="C50" s="608" t="s">
        <v>1276</v>
      </c>
    </row>
    <row r="51" spans="1:10" x14ac:dyDescent="0.25">
      <c r="B51" s="608" t="s">
        <v>1277</v>
      </c>
    </row>
    <row r="52" spans="1:10" x14ac:dyDescent="0.25">
      <c r="C52" s="608" t="s">
        <v>1278</v>
      </c>
    </row>
    <row r="53" spans="1:10" x14ac:dyDescent="0.25">
      <c r="C53" s="608" t="s">
        <v>1279</v>
      </c>
    </row>
    <row r="54" spans="1:10" x14ac:dyDescent="0.25">
      <c r="B54" s="608" t="s">
        <v>1280</v>
      </c>
    </row>
    <row r="55" spans="1:10" x14ac:dyDescent="0.25">
      <c r="C55" s="608" t="s">
        <v>1281</v>
      </c>
    </row>
    <row r="56" spans="1:10" x14ac:dyDescent="0.25">
      <c r="A56" s="608" t="s">
        <v>1282</v>
      </c>
    </row>
    <row r="57" spans="1:10" x14ac:dyDescent="0.25">
      <c r="B57" s="1329" t="s">
        <v>1283</v>
      </c>
      <c r="C57" s="1329"/>
      <c r="D57" s="1329"/>
    </row>
    <row r="58" spans="1:10" ht="15" x14ac:dyDescent="0.25">
      <c r="B58" s="1105" t="s">
        <v>1284</v>
      </c>
      <c r="C58" s="1106"/>
      <c r="D58" s="1107"/>
    </row>
    <row r="59" spans="1:10" ht="12" customHeight="1" x14ac:dyDescent="0.25">
      <c r="A59" s="1108"/>
      <c r="B59" s="608" t="s">
        <v>1285</v>
      </c>
    </row>
    <row r="60" spans="1:10" ht="15" x14ac:dyDescent="0.25">
      <c r="A60" s="1108"/>
      <c r="B60" s="1105"/>
      <c r="C60" s="1106"/>
      <c r="D60" s="1107"/>
    </row>
    <row r="61" spans="1:10" s="624" customFormat="1" x14ac:dyDescent="0.2"/>
    <row r="62" spans="1:10" s="624" customFormat="1" x14ac:dyDescent="0.2"/>
    <row r="63" spans="1:10" s="624" customFormat="1" x14ac:dyDescent="0.2"/>
    <row r="64" spans="1:10" s="624" customFormat="1" x14ac:dyDescent="0.2"/>
    <row r="65" spans="1:6" s="624" customFormat="1" x14ac:dyDescent="0.2"/>
    <row r="66" spans="1:6" s="624" customFormat="1" x14ac:dyDescent="0.2"/>
    <row r="67" spans="1:6" s="624" customFormat="1" x14ac:dyDescent="0.2"/>
    <row r="68" spans="1:6" s="626" customFormat="1" ht="12.75" x14ac:dyDescent="0.2">
      <c r="A68" s="1109"/>
      <c r="B68" s="1109"/>
      <c r="C68" s="1109"/>
      <c r="D68" s="1110"/>
      <c r="E68" s="1109"/>
      <c r="F68" s="1109"/>
    </row>
    <row r="69" spans="1:6" s="626" customFormat="1" ht="12.75" x14ac:dyDescent="0.2">
      <c r="A69" s="1109"/>
      <c r="B69" s="1109"/>
      <c r="C69" s="1109"/>
      <c r="D69" s="1110"/>
      <c r="E69" s="1109"/>
      <c r="F69" s="1109"/>
    </row>
    <row r="70" spans="1:6" s="626" customFormat="1" ht="12.75" x14ac:dyDescent="0.2">
      <c r="A70" s="1109"/>
      <c r="B70" s="1109"/>
      <c r="C70" s="1109"/>
      <c r="D70" s="1110"/>
      <c r="E70" s="1109"/>
      <c r="F70" s="1109"/>
    </row>
    <row r="71" spans="1:6" s="626" customFormat="1" ht="12.75" x14ac:dyDescent="0.2">
      <c r="A71" s="1110"/>
      <c r="B71" s="1110"/>
      <c r="C71" s="1110"/>
      <c r="D71" s="1110"/>
      <c r="E71" s="1110"/>
      <c r="F71" s="1110"/>
    </row>
    <row r="72" spans="1:6" s="626" customFormat="1" ht="12.75" x14ac:dyDescent="0.2">
      <c r="A72" s="1110"/>
      <c r="B72" s="1110"/>
      <c r="C72" s="1110"/>
      <c r="D72" s="1110"/>
      <c r="E72" s="1110"/>
      <c r="F72" s="1110"/>
    </row>
    <row r="73" spans="1:6" s="626" customFormat="1" ht="12.75" x14ac:dyDescent="0.2">
      <c r="A73" s="1110"/>
      <c r="B73" s="1110"/>
      <c r="C73" s="1110"/>
      <c r="D73" s="1110"/>
      <c r="E73" s="1110"/>
      <c r="F73" s="1110"/>
    </row>
    <row r="74" spans="1:6" s="626" customFormat="1" ht="12.75" x14ac:dyDescent="0.2">
      <c r="A74" s="1110"/>
      <c r="B74" s="1110"/>
      <c r="C74" s="1110"/>
      <c r="D74" s="1110"/>
      <c r="E74" s="1110"/>
      <c r="F74" s="1110"/>
    </row>
    <row r="75" spans="1:6" s="626" customFormat="1" ht="12.75" x14ac:dyDescent="0.2">
      <c r="A75" s="1110"/>
      <c r="B75" s="1110"/>
      <c r="C75" s="1110"/>
      <c r="D75" s="1110"/>
      <c r="E75" s="1110"/>
      <c r="F75" s="1110"/>
    </row>
    <row r="76" spans="1:6" s="626" customFormat="1" ht="12.75" x14ac:dyDescent="0.2">
      <c r="A76" s="1110"/>
      <c r="B76" s="1110"/>
      <c r="C76" s="1110"/>
      <c r="D76" s="1110"/>
      <c r="E76" s="1110"/>
      <c r="F76" s="1110"/>
    </row>
    <row r="77" spans="1:6" s="626" customFormat="1" ht="12.75" x14ac:dyDescent="0.2">
      <c r="A77" s="1110"/>
      <c r="B77" s="1110"/>
      <c r="C77" s="1110"/>
      <c r="D77" s="1110"/>
      <c r="E77" s="1110"/>
      <c r="F77" s="1110"/>
    </row>
    <row r="78" spans="1:6" s="626" customFormat="1" ht="12.75" x14ac:dyDescent="0.2">
      <c r="A78" s="1110"/>
      <c r="B78" s="1110"/>
      <c r="C78" s="1110"/>
      <c r="D78" s="1110"/>
      <c r="E78" s="1110"/>
      <c r="F78" s="1110"/>
    </row>
    <row r="79" spans="1:6" s="626" customFormat="1" ht="12.75" x14ac:dyDescent="0.2">
      <c r="A79" s="1110"/>
      <c r="B79" s="1110"/>
      <c r="C79" s="1110"/>
      <c r="D79" s="1110"/>
      <c r="E79" s="1110"/>
      <c r="F79" s="1110"/>
    </row>
    <row r="80" spans="1:6" s="626" customFormat="1" ht="12.75" x14ac:dyDescent="0.2">
      <c r="A80" s="1110"/>
      <c r="B80" s="1110"/>
      <c r="C80" s="1110"/>
      <c r="D80" s="1110"/>
      <c r="E80" s="1110"/>
      <c r="F80" s="1110"/>
    </row>
    <row r="81" spans="1:4" s="626" customFormat="1" x14ac:dyDescent="0.2"/>
    <row r="82" spans="1:4" ht="15" x14ac:dyDescent="0.25">
      <c r="A82" s="1108"/>
      <c r="B82" s="1105"/>
      <c r="C82" s="1106"/>
      <c r="D82" s="1107"/>
    </row>
    <row r="83" spans="1:4" x14ac:dyDescent="0.25">
      <c r="A83" s="628"/>
      <c r="B83" s="628"/>
      <c r="C83" s="628"/>
      <c r="D83" s="628"/>
    </row>
    <row r="84" spans="1:4" x14ac:dyDescent="0.25">
      <c r="A84" s="628"/>
      <c r="B84" s="628"/>
      <c r="C84" s="628"/>
      <c r="D84" s="628"/>
    </row>
    <row r="85" spans="1:4" x14ac:dyDescent="0.25">
      <c r="A85" s="628"/>
      <c r="B85" s="628"/>
      <c r="C85" s="628"/>
      <c r="D85" s="628"/>
    </row>
  </sheetData>
  <sheetProtection algorithmName="SHA-512" hashValue="bDLSkJll23Bu97op8Z+5y4w2HkMZ/N67E9LQA0bsnJBKW3naQ7dOGf1wJ0kNORn4svAl4UUl3E2SVIqE24UnWg==" saltValue="UOJf2mzPRHXDBXxb7iW6iw==" spinCount="100000" sheet="1" objects="1" scenarios="1"/>
  <mergeCells count="62">
    <mergeCell ref="A12:C12"/>
    <mergeCell ref="B13:C13"/>
    <mergeCell ref="A7:B7"/>
    <mergeCell ref="C7:I7"/>
    <mergeCell ref="A3:B3"/>
    <mergeCell ref="C3:I3"/>
    <mergeCell ref="A4:B4"/>
    <mergeCell ref="C4:I4"/>
    <mergeCell ref="A5:I5"/>
    <mergeCell ref="A8:B8"/>
    <mergeCell ref="C8:I8"/>
    <mergeCell ref="A9:B9"/>
    <mergeCell ref="C9:I9"/>
    <mergeCell ref="A10:A11"/>
    <mergeCell ref="B10:C11"/>
    <mergeCell ref="D10:D11"/>
    <mergeCell ref="E10:E11"/>
    <mergeCell ref="F10:F11"/>
    <mergeCell ref="G10:G11"/>
    <mergeCell ref="H10:H11"/>
    <mergeCell ref="I10:I11"/>
    <mergeCell ref="B14:C14"/>
    <mergeCell ref="A17:B17"/>
    <mergeCell ref="C17:I17"/>
    <mergeCell ref="A18:A19"/>
    <mergeCell ref="B18:C19"/>
    <mergeCell ref="D18:D19"/>
    <mergeCell ref="E18:E19"/>
    <mergeCell ref="F18:F19"/>
    <mergeCell ref="G18:G19"/>
    <mergeCell ref="H18:H19"/>
    <mergeCell ref="I18:I19"/>
    <mergeCell ref="A16:B16"/>
    <mergeCell ref="C16:I16"/>
    <mergeCell ref="A32:B32"/>
    <mergeCell ref="C32:I32"/>
    <mergeCell ref="A20:C20"/>
    <mergeCell ref="B21:C21"/>
    <mergeCell ref="B22:C22"/>
    <mergeCell ref="A23:A26"/>
    <mergeCell ref="B23:C26"/>
    <mergeCell ref="I23:I26"/>
    <mergeCell ref="A27:A28"/>
    <mergeCell ref="B27:C28"/>
    <mergeCell ref="I27:I28"/>
    <mergeCell ref="B29:C29"/>
    <mergeCell ref="B30:C30"/>
    <mergeCell ref="A33:B33"/>
    <mergeCell ref="C33:I33"/>
    <mergeCell ref="A34:A35"/>
    <mergeCell ref="B34:C35"/>
    <mergeCell ref="D34:D35"/>
    <mergeCell ref="E34:E35"/>
    <mergeCell ref="F34:F35"/>
    <mergeCell ref="G34:G35"/>
    <mergeCell ref="H34:H35"/>
    <mergeCell ref="I34:I35"/>
    <mergeCell ref="A36:C36"/>
    <mergeCell ref="A37:A38"/>
    <mergeCell ref="B37:C38"/>
    <mergeCell ref="I37:I38"/>
    <mergeCell ref="B57:D57"/>
  </mergeCells>
  <pageMargins left="0.98425196850393704" right="0.39370078740157483" top="0.59055118110236227" bottom="0.39370078740157483" header="0.23622047244094491" footer="0.23622047244094491"/>
  <pageSetup paperSize="9" scale="70" fitToHeight="0" orientation="portrait" verticalDpi="4294967294" r:id="rId1"/>
  <headerFooter differentFirst="1">
    <oddFooter>&amp;L&amp;"Times New Roman,Regular"&amp;9&amp;D; &amp;T&amp;R&amp;"Times New Roman,Regular"&amp;9&amp;P (&amp;N)</oddFooter>
    <firstHeader xml:space="preserve">&amp;R&amp;"Times New Roman,Regular"&amp;9
49.pielikums Jūrmalas pilsētas domes
2018.gada 14.jūnija saistošajiem noteikumiem Nr.24
(protokols Nr.9, 4.punkts)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U7" sqref="U7"/>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355</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356</v>
      </c>
      <c r="D3" s="1120"/>
      <c r="E3" s="1120"/>
      <c r="F3" s="1120"/>
      <c r="G3" s="1120"/>
      <c r="H3" s="1120"/>
      <c r="I3" s="1120"/>
      <c r="J3" s="1120"/>
      <c r="K3" s="1120"/>
      <c r="L3" s="1120"/>
      <c r="M3" s="1120"/>
      <c r="N3" s="1120"/>
      <c r="O3" s="1120"/>
      <c r="P3" s="1121"/>
      <c r="Q3" s="390"/>
    </row>
    <row r="4" spans="1:17" ht="12.75" customHeight="1" x14ac:dyDescent="0.25">
      <c r="A4" s="4" t="s">
        <v>1</v>
      </c>
      <c r="B4" s="5"/>
      <c r="C4" s="1120"/>
      <c r="D4" s="1120"/>
      <c r="E4" s="1120"/>
      <c r="F4" s="1120"/>
      <c r="G4" s="1120"/>
      <c r="H4" s="1120"/>
      <c r="I4" s="1120"/>
      <c r="J4" s="1120"/>
      <c r="K4" s="1120"/>
      <c r="L4" s="1120"/>
      <c r="M4" s="1120"/>
      <c r="N4" s="1120"/>
      <c r="O4" s="1120"/>
      <c r="P4" s="1121"/>
      <c r="Q4" s="390"/>
    </row>
    <row r="5" spans="1:17" ht="12.75" customHeight="1" x14ac:dyDescent="0.25">
      <c r="A5" s="2" t="s">
        <v>2</v>
      </c>
      <c r="B5" s="3"/>
      <c r="C5" s="1122" t="s">
        <v>357</v>
      </c>
      <c r="D5" s="1122"/>
      <c r="E5" s="1122"/>
      <c r="F5" s="1122"/>
      <c r="G5" s="1122"/>
      <c r="H5" s="1122"/>
      <c r="I5" s="1122"/>
      <c r="J5" s="1122"/>
      <c r="K5" s="1122"/>
      <c r="L5" s="1122"/>
      <c r="M5" s="1122"/>
      <c r="N5" s="1122"/>
      <c r="O5" s="1122"/>
      <c r="P5" s="1123"/>
      <c r="Q5" s="390"/>
    </row>
    <row r="6" spans="1:17" ht="12.75" customHeight="1" x14ac:dyDescent="0.25">
      <c r="A6" s="2" t="s">
        <v>3</v>
      </c>
      <c r="B6" s="3"/>
      <c r="C6" s="1122" t="s">
        <v>358</v>
      </c>
      <c r="D6" s="1122"/>
      <c r="E6" s="1122"/>
      <c r="F6" s="1122"/>
      <c r="G6" s="1122"/>
      <c r="H6" s="1122"/>
      <c r="I6" s="1122"/>
      <c r="J6" s="1122"/>
      <c r="K6" s="1122"/>
      <c r="L6" s="1122"/>
      <c r="M6" s="1122"/>
      <c r="N6" s="1122"/>
      <c r="O6" s="1122"/>
      <c r="P6" s="1123"/>
      <c r="Q6" s="390"/>
    </row>
    <row r="7" spans="1:17" ht="38.25" customHeight="1" x14ac:dyDescent="0.25">
      <c r="A7" s="2" t="s">
        <v>4</v>
      </c>
      <c r="B7" s="3"/>
      <c r="C7" s="1120" t="s">
        <v>359</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360</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298571</v>
      </c>
      <c r="D20" s="208">
        <f>SUM(D21,D24,D25,D41,D43)</f>
        <v>333019</v>
      </c>
      <c r="E20" s="394">
        <f t="shared" ref="E20:F20" si="0">SUM(E21,E24,E25,E41,E43)</f>
        <v>-34448</v>
      </c>
      <c r="F20" s="395">
        <f t="shared" si="0"/>
        <v>298571</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298571</v>
      </c>
      <c r="D24" s="371">
        <f>D51</f>
        <v>333019</v>
      </c>
      <c r="E24" s="402">
        <f>-11122-23326</f>
        <v>-34448</v>
      </c>
      <c r="F24" s="403">
        <f>D24+E24</f>
        <v>298571</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298571</v>
      </c>
      <c r="D50" s="220">
        <f>SUM(D51,D283)</f>
        <v>333019</v>
      </c>
      <c r="E50" s="431">
        <f t="shared" ref="E50:F50" si="19">SUM(E51,E283)</f>
        <v>-34448</v>
      </c>
      <c r="F50" s="432">
        <f t="shared" si="19"/>
        <v>298571</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298571</v>
      </c>
      <c r="D51" s="221">
        <f>SUM(D52,D194)</f>
        <v>333019</v>
      </c>
      <c r="E51" s="433">
        <f t="shared" ref="E51:F51" si="23">SUM(E52,E194)</f>
        <v>-34448</v>
      </c>
      <c r="F51" s="434">
        <f t="shared" si="23"/>
        <v>298571</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298571</v>
      </c>
      <c r="D52" s="222">
        <f>SUM(D53,D75,D173,D187)</f>
        <v>333019</v>
      </c>
      <c r="E52" s="435">
        <f t="shared" ref="E52:F52" si="27">SUM(E53,E75,E173,E187)</f>
        <v>-34448</v>
      </c>
      <c r="F52" s="436">
        <f t="shared" si="27"/>
        <v>298571</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3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298571</v>
      </c>
      <c r="D75" s="223">
        <f>SUM(D76,D83,D130,D164,D165,D172)</f>
        <v>333019</v>
      </c>
      <c r="E75" s="437">
        <f t="shared" ref="E75:F75" si="66">SUM(E76,E83,E130,E164,E165,E172)</f>
        <v>-34448</v>
      </c>
      <c r="F75" s="438">
        <f t="shared" si="66"/>
        <v>298571</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3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298571</v>
      </c>
      <c r="D83" s="224">
        <f>SUM(D84,D89,D95,D103,D112,D116,D122,D128)</f>
        <v>333019</v>
      </c>
      <c r="E83" s="439">
        <f t="shared" ref="E83:F83" si="90">SUM(E84,E89,E95,E103,E112,E116,E122,E128)</f>
        <v>-34448</v>
      </c>
      <c r="F83" s="406">
        <f t="shared" si="90"/>
        <v>298571</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298571</v>
      </c>
      <c r="D122" s="227">
        <f>SUM(D123:D127)</f>
        <v>333019</v>
      </c>
      <c r="E122" s="445">
        <f t="shared" ref="E122:F122" si="143">SUM(E123:E127)</f>
        <v>-34448</v>
      </c>
      <c r="F122" s="401">
        <f t="shared" si="143"/>
        <v>298571</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x14ac:dyDescent="0.25">
      <c r="A125" s="38">
        <v>2275</v>
      </c>
      <c r="B125" s="53" t="s">
        <v>109</v>
      </c>
      <c r="C125" s="54">
        <f t="shared" si="98"/>
        <v>298571</v>
      </c>
      <c r="D125" s="226">
        <f>244375-10654-28857-101+163072-34816</f>
        <v>333019</v>
      </c>
      <c r="E125" s="444">
        <f>-11122-23326</f>
        <v>-34448</v>
      </c>
      <c r="F125" s="401">
        <f t="shared" si="147"/>
        <v>298571</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3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2">SUM(E131,E136,E140,E141,E144,E151,E159,E160,E163)</f>
        <v>0</v>
      </c>
      <c r="F130" s="406">
        <f t="shared" si="152"/>
        <v>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hidden="1" x14ac:dyDescent="0.25">
      <c r="A131" s="365">
        <v>2310</v>
      </c>
      <c r="B131" s="48" t="s">
        <v>114</v>
      </c>
      <c r="C131" s="49">
        <f t="shared" si="98"/>
        <v>0</v>
      </c>
      <c r="D131" s="229">
        <f>SUM(D132:D135)</f>
        <v>0</v>
      </c>
      <c r="E131" s="447">
        <f t="shared" ref="E131:O131" si="156">SUM(E132:E135)</f>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3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3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3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3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3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5"/>
        <v>0</v>
      </c>
      <c r="D194" s="222">
        <f>SUM(D195,D230,D269)</f>
        <v>0</v>
      </c>
      <c r="E194" s="435">
        <f t="shared" ref="E194:F194" si="251">SUM(E195,E230,E269)</f>
        <v>0</v>
      </c>
      <c r="F194" s="436">
        <f t="shared" si="251"/>
        <v>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hidden="1" x14ac:dyDescent="0.25">
      <c r="A195" s="97">
        <v>5000</v>
      </c>
      <c r="B195" s="97" t="s">
        <v>175</v>
      </c>
      <c r="C195" s="98">
        <f t="shared" si="185"/>
        <v>0</v>
      </c>
      <c r="D195" s="223">
        <f>D196+D204</f>
        <v>0</v>
      </c>
      <c r="E195" s="437">
        <f t="shared" ref="E195:F195" si="255">E196+E204</f>
        <v>0</v>
      </c>
      <c r="F195" s="438">
        <f t="shared" si="255"/>
        <v>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3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hidden="1" x14ac:dyDescent="0.25">
      <c r="A204" s="41">
        <v>5200</v>
      </c>
      <c r="B204" s="101" t="s">
        <v>184</v>
      </c>
      <c r="C204" s="42">
        <f t="shared" si="185"/>
        <v>0</v>
      </c>
      <c r="D204" s="224">
        <f>D205+D215+D216+D225+D226+D227+D229</f>
        <v>0</v>
      </c>
      <c r="E204" s="439">
        <f t="shared" ref="E204:F204" si="271">E205+E215+E216+E225+E226+E227+E229</f>
        <v>0</v>
      </c>
      <c r="F204" s="406">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hidden="1" x14ac:dyDescent="0.25">
      <c r="A216" s="108">
        <v>5230</v>
      </c>
      <c r="B216" s="53" t="s">
        <v>196</v>
      </c>
      <c r="C216" s="54">
        <f t="shared" si="283"/>
        <v>0</v>
      </c>
      <c r="D216" s="227">
        <f>SUM(D217:D224)</f>
        <v>0</v>
      </c>
      <c r="E216" s="445">
        <f t="shared" ref="E216:F216" si="284">SUM(E217:E224)</f>
        <v>0</v>
      </c>
      <c r="F216" s="401">
        <f t="shared" si="284"/>
        <v>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idden="1" x14ac:dyDescent="0.25">
      <c r="A217" s="38">
        <v>5231</v>
      </c>
      <c r="B217" s="53" t="s">
        <v>197</v>
      </c>
      <c r="C217" s="54">
        <f t="shared" si="283"/>
        <v>0</v>
      </c>
      <c r="D217" s="226"/>
      <c r="E217" s="444"/>
      <c r="F217" s="401">
        <f t="shared" ref="F217:F226" si="288">D217+E217</f>
        <v>0</v>
      </c>
      <c r="G217" s="226"/>
      <c r="H217" s="257"/>
      <c r="I217" s="110">
        <f t="shared" ref="I217:I226" si="289">G217+H217</f>
        <v>0</v>
      </c>
      <c r="J217" s="257"/>
      <c r="K217" s="56"/>
      <c r="L217" s="110">
        <f t="shared" ref="L217:L226" si="290">J217+K217</f>
        <v>0</v>
      </c>
      <c r="M217" s="317"/>
      <c r="N217" s="56"/>
      <c r="O217" s="110">
        <f t="shared" ref="O217:O226" si="291">M217+N217</f>
        <v>0</v>
      </c>
      <c r="P217" s="107"/>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24" hidden="1" x14ac:dyDescent="0.25">
      <c r="A224" s="38">
        <v>5239</v>
      </c>
      <c r="B224" s="53" t="s">
        <v>204</v>
      </c>
      <c r="C224" s="54">
        <f t="shared" si="283"/>
        <v>0</v>
      </c>
      <c r="D224" s="226"/>
      <c r="E224" s="444"/>
      <c r="F224" s="401">
        <f t="shared" si="288"/>
        <v>0</v>
      </c>
      <c r="G224" s="226"/>
      <c r="H224" s="257"/>
      <c r="I224" s="110">
        <f t="shared" si="289"/>
        <v>0</v>
      </c>
      <c r="J224" s="257"/>
      <c r="K224" s="56"/>
      <c r="L224" s="110">
        <f t="shared" si="290"/>
        <v>0</v>
      </c>
      <c r="M224" s="317"/>
      <c r="N224" s="56"/>
      <c r="O224" s="110">
        <f t="shared" si="291"/>
        <v>0</v>
      </c>
      <c r="P224" s="107"/>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3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SUM(D234)</f>
        <v>0</v>
      </c>
      <c r="E233" s="445">
        <f t="shared" ref="E233:O233" si="308">SUM(E234)</f>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3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3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3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3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SUM(D277:D279)</f>
        <v>0</v>
      </c>
      <c r="E276" s="445">
        <f t="shared" ref="E276:O276" si="366">SUM(E277:E279)</f>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3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D282</f>
        <v>0</v>
      </c>
      <c r="E281" s="455">
        <f t="shared" ref="E281:O281" si="373">E282</f>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8"/>
        <v>0</v>
      </c>
      <c r="D283" s="227">
        <f>SUM(D284:D285)</f>
        <v>0</v>
      </c>
      <c r="E283" s="445">
        <f t="shared" ref="E283:F283" si="374">SUM(E284:E285)</f>
        <v>0</v>
      </c>
      <c r="F283" s="401">
        <f t="shared" si="374"/>
        <v>0</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hidden="1" x14ac:dyDescent="0.25">
      <c r="A285" s="142" t="s">
        <v>259</v>
      </c>
      <c r="B285" s="149" t="s">
        <v>260</v>
      </c>
      <c r="C285" s="49">
        <f t="shared" si="368"/>
        <v>0</v>
      </c>
      <c r="D285" s="225"/>
      <c r="E285" s="442"/>
      <c r="F285" s="443">
        <f t="shared" si="378"/>
        <v>0</v>
      </c>
      <c r="G285" s="225"/>
      <c r="H285" s="256"/>
      <c r="I285" s="116">
        <f t="shared" si="379"/>
        <v>0</v>
      </c>
      <c r="J285" s="256"/>
      <c r="K285" s="51"/>
      <c r="L285" s="116">
        <f t="shared" si="380"/>
        <v>0</v>
      </c>
      <c r="M285" s="316"/>
      <c r="N285" s="51"/>
      <c r="O285" s="116">
        <f t="shared" si="381"/>
        <v>0</v>
      </c>
      <c r="P285" s="106"/>
    </row>
    <row r="286" spans="1:16" ht="12.75" thickBot="1" x14ac:dyDescent="0.3">
      <c r="A286" s="170"/>
      <c r="B286" s="170" t="s">
        <v>261</v>
      </c>
      <c r="C286" s="306">
        <f t="shared" si="368"/>
        <v>298571</v>
      </c>
      <c r="D286" s="236">
        <f t="shared" ref="D286:O286" si="382">SUM(D283,D269,D230,D195,D187,D173,D75,D53)</f>
        <v>333019</v>
      </c>
      <c r="E286" s="457">
        <f t="shared" si="382"/>
        <v>-34448</v>
      </c>
      <c r="F286" s="458">
        <f t="shared" si="382"/>
        <v>298571</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hidden="1" thickTop="1" thickBot="1" x14ac:dyDescent="0.3">
      <c r="A287" s="1144" t="s">
        <v>262</v>
      </c>
      <c r="B287" s="1145"/>
      <c r="C287" s="179">
        <f t="shared" si="368"/>
        <v>0</v>
      </c>
      <c r="D287" s="237">
        <f>SUM(D24,D25,D41)-D51</f>
        <v>0</v>
      </c>
      <c r="E287" s="459">
        <f t="shared" ref="E287:F287" si="383">SUM(E24,E25,E41)-E51</f>
        <v>0</v>
      </c>
      <c r="F287" s="460">
        <f t="shared" si="383"/>
        <v>0</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hidden="1" thickTop="1" x14ac:dyDescent="0.25">
      <c r="A288" s="1134" t="s">
        <v>263</v>
      </c>
      <c r="B288" s="1135"/>
      <c r="C288" s="159">
        <f t="shared" si="368"/>
        <v>0</v>
      </c>
      <c r="D288" s="238">
        <f t="shared" ref="D288:O288" si="387">SUM(D289,D290)-D297+D298</f>
        <v>0</v>
      </c>
      <c r="E288" s="461">
        <f t="shared" si="387"/>
        <v>0</v>
      </c>
      <c r="F288" s="462">
        <f t="shared" si="387"/>
        <v>0</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3.5" hidden="1" thickTop="1" thickBot="1" x14ac:dyDescent="0.3">
      <c r="A289" s="84" t="s">
        <v>264</v>
      </c>
      <c r="B289" s="84" t="s">
        <v>265</v>
      </c>
      <c r="C289" s="85">
        <f t="shared" si="368"/>
        <v>0</v>
      </c>
      <c r="D289" s="220">
        <f t="shared" ref="D289:O289" si="388">D21-D283</f>
        <v>0</v>
      </c>
      <c r="E289" s="431">
        <f t="shared" si="388"/>
        <v>0</v>
      </c>
      <c r="F289" s="432">
        <f t="shared" si="388"/>
        <v>0</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sheetData>
  <sheetProtection algorithmName="SHA-512" hashValue="zNRjnoqhJUq5FUNt6SUKyCDxNguwpVAaJIlJFbsqIqGukZep4UHR3kW7gq6P2Jwx4QfcnBA0ipUQkXB5nXw8+A==" saltValue="zEIHRs1mX7R9ufVGcEPk+A==" spinCount="100000" sheet="1" objects="1" scenarios="1" formatCells="0" formatColumns="0" formatRows="0"/>
  <autoFilter ref="A18:P298">
    <filterColumn colId="2">
      <filters>
        <filter val="370 835"/>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2018.gada 14.jūnija saistošajiem noteikumiem Nr.24
(protokols Nr.9, 4.punkts)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5"/>
  <sheetViews>
    <sheetView view="pageLayout" zoomScaleNormal="100" workbookViewId="0">
      <selection activeCell="U4" sqref="U4"/>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384</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356</v>
      </c>
      <c r="D3" s="1120"/>
      <c r="E3" s="1120"/>
      <c r="F3" s="1120"/>
      <c r="G3" s="1120"/>
      <c r="H3" s="1120"/>
      <c r="I3" s="1120"/>
      <c r="J3" s="1120"/>
      <c r="K3" s="1120"/>
      <c r="L3" s="1120"/>
      <c r="M3" s="1120"/>
      <c r="N3" s="1120"/>
      <c r="O3" s="1120"/>
      <c r="P3" s="1121"/>
      <c r="Q3" s="390"/>
    </row>
    <row r="4" spans="1:17" ht="12.75" customHeight="1" x14ac:dyDescent="0.25">
      <c r="A4" s="4" t="s">
        <v>1</v>
      </c>
      <c r="B4" s="5"/>
      <c r="C4" s="1120"/>
      <c r="D4" s="1120"/>
      <c r="E4" s="1120"/>
      <c r="F4" s="1120"/>
      <c r="G4" s="1120"/>
      <c r="H4" s="1120"/>
      <c r="I4" s="1120"/>
      <c r="J4" s="1120"/>
      <c r="K4" s="1120"/>
      <c r="L4" s="1120"/>
      <c r="M4" s="1120"/>
      <c r="N4" s="1120"/>
      <c r="O4" s="1120"/>
      <c r="P4" s="1121"/>
      <c r="Q4" s="390"/>
    </row>
    <row r="5" spans="1:17" ht="12.75" customHeight="1" x14ac:dyDescent="0.25">
      <c r="A5" s="2" t="s">
        <v>2</v>
      </c>
      <c r="B5" s="3"/>
      <c r="C5" s="1122" t="s">
        <v>357</v>
      </c>
      <c r="D5" s="1122"/>
      <c r="E5" s="1122"/>
      <c r="F5" s="1122"/>
      <c r="G5" s="1122"/>
      <c r="H5" s="1122"/>
      <c r="I5" s="1122"/>
      <c r="J5" s="1122"/>
      <c r="K5" s="1122"/>
      <c r="L5" s="1122"/>
      <c r="M5" s="1122"/>
      <c r="N5" s="1122"/>
      <c r="O5" s="1122"/>
      <c r="P5" s="1123"/>
      <c r="Q5" s="390"/>
    </row>
    <row r="6" spans="1:17" ht="12.75" customHeight="1" x14ac:dyDescent="0.25">
      <c r="A6" s="2" t="s">
        <v>3</v>
      </c>
      <c r="B6" s="3"/>
      <c r="C6" s="1122" t="s">
        <v>358</v>
      </c>
      <c r="D6" s="1122"/>
      <c r="E6" s="1122"/>
      <c r="F6" s="1122"/>
      <c r="G6" s="1122"/>
      <c r="H6" s="1122"/>
      <c r="I6" s="1122"/>
      <c r="J6" s="1122"/>
      <c r="K6" s="1122"/>
      <c r="L6" s="1122"/>
      <c r="M6" s="1122"/>
      <c r="N6" s="1122"/>
      <c r="O6" s="1122"/>
      <c r="P6" s="1123"/>
      <c r="Q6" s="390"/>
    </row>
    <row r="7" spans="1:17" x14ac:dyDescent="0.25">
      <c r="A7" s="2" t="s">
        <v>4</v>
      </c>
      <c r="B7" s="3"/>
      <c r="C7" s="1120" t="s">
        <v>385</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360</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113790</v>
      </c>
      <c r="D20" s="208">
        <f>SUM(D21,D24,D25,D41,D43)</f>
        <v>150000</v>
      </c>
      <c r="E20" s="394">
        <f t="shared" ref="E20:F20" si="0">SUM(E21,E24,E25,E41,E43)</f>
        <v>-36210</v>
      </c>
      <c r="F20" s="395">
        <f t="shared" si="0"/>
        <v>113790</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2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2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25.5" thickTop="1" thickBot="1" x14ac:dyDescent="0.3">
      <c r="A24" s="369">
        <v>19300</v>
      </c>
      <c r="B24" s="369" t="s">
        <v>304</v>
      </c>
      <c r="C24" s="370">
        <f>F24+I24</f>
        <v>113790</v>
      </c>
      <c r="D24" s="371">
        <f>D51</f>
        <v>150000</v>
      </c>
      <c r="E24" s="402">
        <f>-33800-2410</f>
        <v>-36210</v>
      </c>
      <c r="F24" s="403">
        <f>D24+E24</f>
        <v>113790</v>
      </c>
      <c r="G24" s="371"/>
      <c r="H24" s="374"/>
      <c r="I24" s="375">
        <f>G24+H24</f>
        <v>0</v>
      </c>
      <c r="J24" s="376" t="s">
        <v>23</v>
      </c>
      <c r="K24" s="377" t="s">
        <v>23</v>
      </c>
      <c r="L24" s="380" t="s">
        <v>23</v>
      </c>
      <c r="M24" s="379" t="s">
        <v>23</v>
      </c>
      <c r="N24" s="377" t="s">
        <v>23</v>
      </c>
      <c r="O24" s="380" t="s">
        <v>23</v>
      </c>
      <c r="P24" s="404"/>
    </row>
    <row r="25" spans="1:16" s="21" customFormat="1" ht="24.75" hidden="1" thickTop="1" x14ac:dyDescent="0.25">
      <c r="A25" s="183"/>
      <c r="B25" s="41" t="s">
        <v>24</v>
      </c>
      <c r="C25" s="42">
        <f>F25</f>
        <v>0</v>
      </c>
      <c r="D25" s="212"/>
      <c r="E25" s="405"/>
      <c r="F25" s="406">
        <f>D25+E25</f>
        <v>0</v>
      </c>
      <c r="G25" s="213" t="s">
        <v>23</v>
      </c>
      <c r="H25" s="246" t="s">
        <v>23</v>
      </c>
      <c r="I25" s="45" t="s">
        <v>23</v>
      </c>
      <c r="J25" s="246" t="s">
        <v>23</v>
      </c>
      <c r="K25" s="44" t="s">
        <v>23</v>
      </c>
      <c r="L25" s="45" t="s">
        <v>23</v>
      </c>
      <c r="M25" s="309" t="s">
        <v>23</v>
      </c>
      <c r="N25" s="44" t="s">
        <v>23</v>
      </c>
      <c r="O25" s="45" t="s">
        <v>23</v>
      </c>
      <c r="P25" s="328"/>
    </row>
    <row r="26" spans="1:16" s="21" customFormat="1" ht="36.75" hidden="1" thickTop="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75" hidden="1" thickTop="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t="12.75" hidden="1" thickTop="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t="12.75" hidden="1" thickTop="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75" hidden="1" thickTop="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75" hidden="1" thickTop="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75" hidden="1" thickTop="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t="12.75" hidden="1" thickTop="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t="12.75" hidden="1" thickTop="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75" hidden="1" thickTop="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75" hidden="1" thickTop="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t="12.75" hidden="1" thickTop="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t="12.75" hidden="1" thickTop="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75" hidden="1" thickTop="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75" hidden="1" thickTop="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75" hidden="1" thickTop="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75" hidden="1" thickTop="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75" hidden="1" thickTop="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ht="12.75" thickTop="1"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113790</v>
      </c>
      <c r="D50" s="220">
        <f>SUM(D51,D283)</f>
        <v>150000</v>
      </c>
      <c r="E50" s="431">
        <f t="shared" ref="E50:F50" si="19">SUM(E51,E283)</f>
        <v>-36210</v>
      </c>
      <c r="F50" s="432">
        <f t="shared" si="19"/>
        <v>113790</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113790</v>
      </c>
      <c r="D51" s="221">
        <f>SUM(D52,D194)</f>
        <v>150000</v>
      </c>
      <c r="E51" s="433">
        <f t="shared" ref="E51:F51" si="23">SUM(E52,E194)</f>
        <v>-36210</v>
      </c>
      <c r="F51" s="434">
        <f t="shared" si="23"/>
        <v>113790</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x14ac:dyDescent="0.25">
      <c r="A52" s="93"/>
      <c r="B52" s="16" t="s">
        <v>46</v>
      </c>
      <c r="C52" s="94">
        <f t="shared" si="4"/>
        <v>113790</v>
      </c>
      <c r="D52" s="222">
        <f>SUM(D53,D75,D173,D187)</f>
        <v>150000</v>
      </c>
      <c r="E52" s="435">
        <f t="shared" ref="E52:F52" si="27">SUM(E53,E75,E173,E187)</f>
        <v>-36210</v>
      </c>
      <c r="F52" s="436">
        <f t="shared" si="27"/>
        <v>113790</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368">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x14ac:dyDescent="0.25">
      <c r="A75" s="97">
        <v>2000</v>
      </c>
      <c r="B75" s="97" t="s">
        <v>65</v>
      </c>
      <c r="C75" s="98">
        <f t="shared" si="4"/>
        <v>113790</v>
      </c>
      <c r="D75" s="223">
        <f>SUM(D76,D83,D130,D164,D165,D172)</f>
        <v>150000</v>
      </c>
      <c r="E75" s="437">
        <f t="shared" ref="E75:F75" si="66">SUM(E76,E83,E130,E164,E165,E172)</f>
        <v>-36210</v>
      </c>
      <c r="F75" s="438">
        <f t="shared" si="66"/>
        <v>113790</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368">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x14ac:dyDescent="0.25">
      <c r="A83" s="41">
        <v>2200</v>
      </c>
      <c r="B83" s="101" t="s">
        <v>71</v>
      </c>
      <c r="C83" s="42">
        <f t="shared" si="4"/>
        <v>113790</v>
      </c>
      <c r="D83" s="224">
        <f>SUM(D84,D89,D95,D103,D112,D116,D122,D128)</f>
        <v>150000</v>
      </c>
      <c r="E83" s="439">
        <f t="shared" ref="E83:F83" si="90">SUM(E84,E89,E95,E103,E112,E116,E122,E128)</f>
        <v>-36210</v>
      </c>
      <c r="F83" s="406">
        <f t="shared" si="90"/>
        <v>113790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x14ac:dyDescent="0.25">
      <c r="A122" s="108">
        <v>2270</v>
      </c>
      <c r="B122" s="53" t="s">
        <v>107</v>
      </c>
      <c r="C122" s="54">
        <f t="shared" si="98"/>
        <v>113790</v>
      </c>
      <c r="D122" s="227">
        <f>SUM(D123:D127)</f>
        <v>150000</v>
      </c>
      <c r="E122" s="445">
        <f t="shared" ref="E122:F122" si="143">SUM(E123:E127)</f>
        <v>-36210</v>
      </c>
      <c r="F122" s="401">
        <f t="shared" si="143"/>
        <v>113790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x14ac:dyDescent="0.25">
      <c r="A125" s="38">
        <v>2275</v>
      </c>
      <c r="B125" s="53" t="s">
        <v>109</v>
      </c>
      <c r="C125" s="54">
        <f t="shared" si="98"/>
        <v>113790</v>
      </c>
      <c r="D125" s="226">
        <v>150000</v>
      </c>
      <c r="E125" s="444">
        <f>-33800-2410</f>
        <v>-36210</v>
      </c>
      <c r="F125" s="401">
        <f t="shared" si="147"/>
        <v>113790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368">
        <v>2280</v>
      </c>
      <c r="B128" s="48" t="s">
        <v>301</v>
      </c>
      <c r="C128" s="49">
        <f t="shared" si="98"/>
        <v>0</v>
      </c>
      <c r="D128" s="229">
        <f t="shared" ref="D128" si="151">SUM(D129)</f>
        <v>0</v>
      </c>
      <c r="E128" s="447">
        <f t="shared" ref="E128:O128" si="152">SUM(E129)</f>
        <v>0</v>
      </c>
      <c r="F128" s="443">
        <f t="shared" si="152"/>
        <v>0</v>
      </c>
      <c r="G128" s="229">
        <f t="shared" si="152"/>
        <v>0</v>
      </c>
      <c r="H128" s="259">
        <f t="shared" si="152"/>
        <v>0</v>
      </c>
      <c r="I128" s="116">
        <f t="shared" si="152"/>
        <v>0</v>
      </c>
      <c r="J128" s="259">
        <f t="shared" si="152"/>
        <v>0</v>
      </c>
      <c r="K128" s="115">
        <f t="shared" si="152"/>
        <v>0</v>
      </c>
      <c r="L128" s="116">
        <f t="shared" si="152"/>
        <v>0</v>
      </c>
      <c r="M128" s="54">
        <f t="shared" si="152"/>
        <v>0</v>
      </c>
      <c r="N128" s="109">
        <f t="shared" si="152"/>
        <v>0</v>
      </c>
      <c r="O128" s="110">
        <f t="shared" si="152"/>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3">SUM(E131,E136,E140,E141,E144,E151,E159,E160,E163)</f>
        <v>0</v>
      </c>
      <c r="F130" s="406">
        <f t="shared" si="153"/>
        <v>0</v>
      </c>
      <c r="G130" s="224">
        <f>SUM(G131,G136,G140,G141,G144,G151,G159,G160,G163)</f>
        <v>0</v>
      </c>
      <c r="H130" s="102">
        <f t="shared" ref="H130:I130" si="154">SUM(H131,H136,H140,H141,H144,H151,H159,H160,H163)</f>
        <v>0</v>
      </c>
      <c r="I130" s="113">
        <f t="shared" si="154"/>
        <v>0</v>
      </c>
      <c r="J130" s="102">
        <f>SUM(J131,J136,J140,J141,J144,J151,J159,J160,J163)</f>
        <v>0</v>
      </c>
      <c r="K130" s="46">
        <f t="shared" ref="K130:L130" si="155">SUM(K131,K136,K140,K141,K144,K151,K159,K160,K163)</f>
        <v>0</v>
      </c>
      <c r="L130" s="113">
        <f t="shared" si="155"/>
        <v>0</v>
      </c>
      <c r="M130" s="42">
        <f>SUM(M131,M136,M140,M141,M144,M151,M159,M160,M163)</f>
        <v>0</v>
      </c>
      <c r="N130" s="46">
        <f t="shared" ref="N130:O130" si="156">SUM(N131,N136,N140,N141,N144,N151,N159,N160,N163)</f>
        <v>0</v>
      </c>
      <c r="O130" s="113">
        <f t="shared" si="156"/>
        <v>0</v>
      </c>
      <c r="P130" s="119"/>
    </row>
    <row r="131" spans="1:16" ht="24" hidden="1" x14ac:dyDescent="0.25">
      <c r="A131" s="368">
        <v>2310</v>
      </c>
      <c r="B131" s="48" t="s">
        <v>114</v>
      </c>
      <c r="C131" s="49">
        <f t="shared" si="98"/>
        <v>0</v>
      </c>
      <c r="D131" s="229">
        <f>SUM(D132:D135)</f>
        <v>0</v>
      </c>
      <c r="E131" s="447">
        <f t="shared" ref="E131:O131" si="157">SUM(E132:E135)</f>
        <v>0</v>
      </c>
      <c r="F131" s="443">
        <f t="shared" si="157"/>
        <v>0</v>
      </c>
      <c r="G131" s="229">
        <f t="shared" si="157"/>
        <v>0</v>
      </c>
      <c r="H131" s="259">
        <f t="shared" si="157"/>
        <v>0</v>
      </c>
      <c r="I131" s="116">
        <f t="shared" si="157"/>
        <v>0</v>
      </c>
      <c r="J131" s="259">
        <f t="shared" si="157"/>
        <v>0</v>
      </c>
      <c r="K131" s="115">
        <f t="shared" si="157"/>
        <v>0</v>
      </c>
      <c r="L131" s="116">
        <f t="shared" si="157"/>
        <v>0</v>
      </c>
      <c r="M131" s="49">
        <f t="shared" si="157"/>
        <v>0</v>
      </c>
      <c r="N131" s="115">
        <f t="shared" si="157"/>
        <v>0</v>
      </c>
      <c r="O131" s="116">
        <f t="shared" si="157"/>
        <v>0</v>
      </c>
      <c r="P131" s="106"/>
    </row>
    <row r="132" spans="1:16" hidden="1" x14ac:dyDescent="0.25">
      <c r="A132" s="38">
        <v>2311</v>
      </c>
      <c r="B132" s="53" t="s">
        <v>115</v>
      </c>
      <c r="C132" s="54">
        <f t="shared" si="98"/>
        <v>0</v>
      </c>
      <c r="D132" s="226"/>
      <c r="E132" s="444"/>
      <c r="F132" s="401">
        <f t="shared" ref="F132:F135" si="158">D132+E132</f>
        <v>0</v>
      </c>
      <c r="G132" s="226"/>
      <c r="H132" s="257"/>
      <c r="I132" s="110">
        <f t="shared" ref="I132:I135" si="159">G132+H132</f>
        <v>0</v>
      </c>
      <c r="J132" s="257"/>
      <c r="K132" s="56"/>
      <c r="L132" s="110">
        <f t="shared" ref="L132:L135" si="160">J132+K132</f>
        <v>0</v>
      </c>
      <c r="M132" s="317"/>
      <c r="N132" s="56"/>
      <c r="O132" s="110">
        <f t="shared" ref="O132:O135" si="161">M132+N132</f>
        <v>0</v>
      </c>
      <c r="P132" s="107"/>
    </row>
    <row r="133" spans="1:16" hidden="1" x14ac:dyDescent="0.25">
      <c r="A133" s="38">
        <v>2312</v>
      </c>
      <c r="B133" s="53" t="s">
        <v>116</v>
      </c>
      <c r="C133" s="54">
        <f t="shared" si="98"/>
        <v>0</v>
      </c>
      <c r="D133" s="226"/>
      <c r="E133" s="444"/>
      <c r="F133" s="401">
        <f t="shared" si="158"/>
        <v>0</v>
      </c>
      <c r="G133" s="226"/>
      <c r="H133" s="257"/>
      <c r="I133" s="110">
        <f t="shared" si="159"/>
        <v>0</v>
      </c>
      <c r="J133" s="257"/>
      <c r="K133" s="56"/>
      <c r="L133" s="110">
        <f t="shared" si="160"/>
        <v>0</v>
      </c>
      <c r="M133" s="317"/>
      <c r="N133" s="56"/>
      <c r="O133" s="110">
        <f t="shared" si="161"/>
        <v>0</v>
      </c>
      <c r="P133" s="107"/>
    </row>
    <row r="134" spans="1:16" hidden="1" x14ac:dyDescent="0.25">
      <c r="A134" s="38">
        <v>2313</v>
      </c>
      <c r="B134" s="53" t="s">
        <v>117</v>
      </c>
      <c r="C134" s="54">
        <f t="shared" si="98"/>
        <v>0</v>
      </c>
      <c r="D134" s="226"/>
      <c r="E134" s="444"/>
      <c r="F134" s="401">
        <f t="shared" si="158"/>
        <v>0</v>
      </c>
      <c r="G134" s="226"/>
      <c r="H134" s="257"/>
      <c r="I134" s="110">
        <f t="shared" si="159"/>
        <v>0</v>
      </c>
      <c r="J134" s="257"/>
      <c r="K134" s="56"/>
      <c r="L134" s="110">
        <f t="shared" si="160"/>
        <v>0</v>
      </c>
      <c r="M134" s="317"/>
      <c r="N134" s="56"/>
      <c r="O134" s="110">
        <f t="shared" si="161"/>
        <v>0</v>
      </c>
      <c r="P134" s="107"/>
    </row>
    <row r="135" spans="1:16" ht="36" hidden="1" customHeight="1" x14ac:dyDescent="0.25">
      <c r="A135" s="38">
        <v>2314</v>
      </c>
      <c r="B135" s="53" t="s">
        <v>291</v>
      </c>
      <c r="C135" s="54">
        <f t="shared" si="98"/>
        <v>0</v>
      </c>
      <c r="D135" s="226"/>
      <c r="E135" s="444"/>
      <c r="F135" s="401">
        <f t="shared" si="158"/>
        <v>0</v>
      </c>
      <c r="G135" s="226"/>
      <c r="H135" s="257"/>
      <c r="I135" s="110">
        <f t="shared" si="159"/>
        <v>0</v>
      </c>
      <c r="J135" s="257"/>
      <c r="K135" s="56"/>
      <c r="L135" s="110">
        <f t="shared" si="160"/>
        <v>0</v>
      </c>
      <c r="M135" s="317"/>
      <c r="N135" s="56"/>
      <c r="O135" s="110">
        <f t="shared" si="161"/>
        <v>0</v>
      </c>
      <c r="P135" s="107"/>
    </row>
    <row r="136" spans="1:16" hidden="1" x14ac:dyDescent="0.25">
      <c r="A136" s="108">
        <v>2320</v>
      </c>
      <c r="B136" s="53" t="s">
        <v>118</v>
      </c>
      <c r="C136" s="54">
        <f t="shared" si="98"/>
        <v>0</v>
      </c>
      <c r="D136" s="227">
        <f>SUM(D137:D139)</f>
        <v>0</v>
      </c>
      <c r="E136" s="445">
        <f t="shared" ref="E136:F136" si="162">SUM(E137:E139)</f>
        <v>0</v>
      </c>
      <c r="F136" s="401">
        <f t="shared" si="162"/>
        <v>0</v>
      </c>
      <c r="G136" s="227">
        <f>SUM(G137:G139)</f>
        <v>0</v>
      </c>
      <c r="H136" s="117">
        <f t="shared" ref="H136:I136" si="163">SUM(H137:H139)</f>
        <v>0</v>
      </c>
      <c r="I136" s="110">
        <f t="shared" si="163"/>
        <v>0</v>
      </c>
      <c r="J136" s="117">
        <f>SUM(J137:J139)</f>
        <v>0</v>
      </c>
      <c r="K136" s="109">
        <f t="shared" ref="K136:L136" si="164">SUM(K137:K139)</f>
        <v>0</v>
      </c>
      <c r="L136" s="110">
        <f t="shared" si="164"/>
        <v>0</v>
      </c>
      <c r="M136" s="54">
        <f>SUM(M137:M139)</f>
        <v>0</v>
      </c>
      <c r="N136" s="109">
        <f t="shared" ref="N136:O136" si="165">SUM(N137:N139)</f>
        <v>0</v>
      </c>
      <c r="O136" s="110">
        <f t="shared" si="165"/>
        <v>0</v>
      </c>
      <c r="P136" s="107"/>
    </row>
    <row r="137" spans="1:16" hidden="1" x14ac:dyDescent="0.25">
      <c r="A137" s="38">
        <v>2321</v>
      </c>
      <c r="B137" s="53" t="s">
        <v>119</v>
      </c>
      <c r="C137" s="54">
        <f t="shared" si="98"/>
        <v>0</v>
      </c>
      <c r="D137" s="226"/>
      <c r="E137" s="444"/>
      <c r="F137" s="401">
        <f t="shared" ref="F137:F140" si="166">D137+E137</f>
        <v>0</v>
      </c>
      <c r="G137" s="226"/>
      <c r="H137" s="257"/>
      <c r="I137" s="110">
        <f t="shared" ref="I137:I140" si="167">G137+H137</f>
        <v>0</v>
      </c>
      <c r="J137" s="257"/>
      <c r="K137" s="56"/>
      <c r="L137" s="110">
        <f t="shared" ref="L137:L140" si="168">J137+K137</f>
        <v>0</v>
      </c>
      <c r="M137" s="317"/>
      <c r="N137" s="56"/>
      <c r="O137" s="110">
        <f t="shared" ref="O137:O140" si="169">M137+N137</f>
        <v>0</v>
      </c>
      <c r="P137" s="107"/>
    </row>
    <row r="138" spans="1:16" hidden="1" x14ac:dyDescent="0.25">
      <c r="A138" s="38">
        <v>2322</v>
      </c>
      <c r="B138" s="53" t="s">
        <v>120</v>
      </c>
      <c r="C138" s="54">
        <f t="shared" si="98"/>
        <v>0</v>
      </c>
      <c r="D138" s="226"/>
      <c r="E138" s="444"/>
      <c r="F138" s="401">
        <f t="shared" si="166"/>
        <v>0</v>
      </c>
      <c r="G138" s="226"/>
      <c r="H138" s="257"/>
      <c r="I138" s="110">
        <f t="shared" si="167"/>
        <v>0</v>
      </c>
      <c r="J138" s="257"/>
      <c r="K138" s="56"/>
      <c r="L138" s="110">
        <f t="shared" si="168"/>
        <v>0</v>
      </c>
      <c r="M138" s="317"/>
      <c r="N138" s="56"/>
      <c r="O138" s="110">
        <f t="shared" si="169"/>
        <v>0</v>
      </c>
      <c r="P138" s="107"/>
    </row>
    <row r="139" spans="1:16" ht="10.5" hidden="1" customHeight="1" x14ac:dyDescent="0.25">
      <c r="A139" s="38">
        <v>2329</v>
      </c>
      <c r="B139" s="53" t="s">
        <v>121</v>
      </c>
      <c r="C139" s="54">
        <f t="shared" si="98"/>
        <v>0</v>
      </c>
      <c r="D139" s="226"/>
      <c r="E139" s="444"/>
      <c r="F139" s="401">
        <f t="shared" si="166"/>
        <v>0</v>
      </c>
      <c r="G139" s="226"/>
      <c r="H139" s="257"/>
      <c r="I139" s="110">
        <f t="shared" si="167"/>
        <v>0</v>
      </c>
      <c r="J139" s="257"/>
      <c r="K139" s="56"/>
      <c r="L139" s="110">
        <f t="shared" si="168"/>
        <v>0</v>
      </c>
      <c r="M139" s="317"/>
      <c r="N139" s="56"/>
      <c r="O139" s="110">
        <f t="shared" si="169"/>
        <v>0</v>
      </c>
      <c r="P139" s="107"/>
    </row>
    <row r="140" spans="1:16" hidden="1" x14ac:dyDescent="0.25">
      <c r="A140" s="108">
        <v>2330</v>
      </c>
      <c r="B140" s="53" t="s">
        <v>122</v>
      </c>
      <c r="C140" s="54">
        <f t="shared" si="98"/>
        <v>0</v>
      </c>
      <c r="D140" s="226"/>
      <c r="E140" s="444"/>
      <c r="F140" s="401">
        <f t="shared" si="166"/>
        <v>0</v>
      </c>
      <c r="G140" s="226"/>
      <c r="H140" s="257"/>
      <c r="I140" s="110">
        <f t="shared" si="167"/>
        <v>0</v>
      </c>
      <c r="J140" s="257"/>
      <c r="K140" s="56"/>
      <c r="L140" s="110">
        <f t="shared" si="168"/>
        <v>0</v>
      </c>
      <c r="M140" s="317"/>
      <c r="N140" s="56"/>
      <c r="O140" s="110">
        <f t="shared" si="169"/>
        <v>0</v>
      </c>
      <c r="P140" s="107"/>
    </row>
    <row r="141" spans="1:16" ht="48" hidden="1" x14ac:dyDescent="0.25">
      <c r="A141" s="108">
        <v>2340</v>
      </c>
      <c r="B141" s="53" t="s">
        <v>302</v>
      </c>
      <c r="C141" s="54">
        <f t="shared" si="98"/>
        <v>0</v>
      </c>
      <c r="D141" s="227">
        <f>SUM(D142:D143)</f>
        <v>0</v>
      </c>
      <c r="E141" s="445">
        <f t="shared" ref="E141:F141" si="170">SUM(E142:E143)</f>
        <v>0</v>
      </c>
      <c r="F141" s="401">
        <f t="shared" si="170"/>
        <v>0</v>
      </c>
      <c r="G141" s="227">
        <f>SUM(G142:G143)</f>
        <v>0</v>
      </c>
      <c r="H141" s="117">
        <f t="shared" ref="H141:I141" si="171">SUM(H142:H143)</f>
        <v>0</v>
      </c>
      <c r="I141" s="110">
        <f t="shared" si="171"/>
        <v>0</v>
      </c>
      <c r="J141" s="117">
        <f>SUM(J142:J143)</f>
        <v>0</v>
      </c>
      <c r="K141" s="109">
        <f t="shared" ref="K141:L141" si="172">SUM(K142:K143)</f>
        <v>0</v>
      </c>
      <c r="L141" s="110">
        <f t="shared" si="172"/>
        <v>0</v>
      </c>
      <c r="M141" s="54">
        <f>SUM(M142:M143)</f>
        <v>0</v>
      </c>
      <c r="N141" s="109">
        <f t="shared" ref="N141:O141" si="173">SUM(N142:N143)</f>
        <v>0</v>
      </c>
      <c r="O141" s="110">
        <f t="shared" si="173"/>
        <v>0</v>
      </c>
      <c r="P141" s="107"/>
    </row>
    <row r="142" spans="1:16" hidden="1" x14ac:dyDescent="0.25">
      <c r="A142" s="38">
        <v>2341</v>
      </c>
      <c r="B142" s="53" t="s">
        <v>123</v>
      </c>
      <c r="C142" s="54">
        <f t="shared" si="98"/>
        <v>0</v>
      </c>
      <c r="D142" s="226"/>
      <c r="E142" s="444"/>
      <c r="F142" s="401">
        <f t="shared" ref="F142:F143" si="174">D142+E142</f>
        <v>0</v>
      </c>
      <c r="G142" s="226"/>
      <c r="H142" s="257"/>
      <c r="I142" s="110">
        <f t="shared" ref="I142:I143" si="175">G142+H142</f>
        <v>0</v>
      </c>
      <c r="J142" s="257"/>
      <c r="K142" s="56"/>
      <c r="L142" s="110">
        <f t="shared" ref="L142:L143" si="176">J142+K142</f>
        <v>0</v>
      </c>
      <c r="M142" s="317"/>
      <c r="N142" s="56"/>
      <c r="O142" s="110">
        <f t="shared" ref="O142:O143" si="177">M142+N142</f>
        <v>0</v>
      </c>
      <c r="P142" s="107"/>
    </row>
    <row r="143" spans="1:16" ht="24" hidden="1" x14ac:dyDescent="0.25">
      <c r="A143" s="38">
        <v>2344</v>
      </c>
      <c r="B143" s="53" t="s">
        <v>124</v>
      </c>
      <c r="C143" s="54">
        <f t="shared" si="98"/>
        <v>0</v>
      </c>
      <c r="D143" s="226"/>
      <c r="E143" s="444"/>
      <c r="F143" s="401">
        <f t="shared" si="174"/>
        <v>0</v>
      </c>
      <c r="G143" s="226"/>
      <c r="H143" s="257"/>
      <c r="I143" s="110">
        <f t="shared" si="175"/>
        <v>0</v>
      </c>
      <c r="J143" s="257"/>
      <c r="K143" s="56"/>
      <c r="L143" s="110">
        <f t="shared" si="176"/>
        <v>0</v>
      </c>
      <c r="M143" s="317"/>
      <c r="N143" s="56"/>
      <c r="O143" s="110">
        <f t="shared" si="177"/>
        <v>0</v>
      </c>
      <c r="P143" s="107"/>
    </row>
    <row r="144" spans="1:16" ht="24" hidden="1" x14ac:dyDescent="0.25">
      <c r="A144" s="103">
        <v>2350</v>
      </c>
      <c r="B144" s="74" t="s">
        <v>125</v>
      </c>
      <c r="C144" s="80">
        <f t="shared" si="98"/>
        <v>0</v>
      </c>
      <c r="D144" s="128">
        <f>SUM(D145:D150)</f>
        <v>0</v>
      </c>
      <c r="E144" s="440">
        <f t="shared" ref="E144:F144" si="178">SUM(E145:E150)</f>
        <v>0</v>
      </c>
      <c r="F144" s="441">
        <f t="shared" si="178"/>
        <v>0</v>
      </c>
      <c r="G144" s="128">
        <f>SUM(G145:G150)</f>
        <v>0</v>
      </c>
      <c r="H144" s="203">
        <f t="shared" ref="H144:I144" si="179">SUM(H145:H150)</f>
        <v>0</v>
      </c>
      <c r="I144" s="105">
        <f t="shared" si="179"/>
        <v>0</v>
      </c>
      <c r="J144" s="203">
        <f>SUM(J145:J150)</f>
        <v>0</v>
      </c>
      <c r="K144" s="104">
        <f t="shared" ref="K144:L144" si="180">SUM(K145:K150)</f>
        <v>0</v>
      </c>
      <c r="L144" s="105">
        <f t="shared" si="180"/>
        <v>0</v>
      </c>
      <c r="M144" s="80">
        <f>SUM(M145:M150)</f>
        <v>0</v>
      </c>
      <c r="N144" s="104">
        <f t="shared" ref="N144:O144" si="181">SUM(N145:N150)</f>
        <v>0</v>
      </c>
      <c r="O144" s="105">
        <f t="shared" si="181"/>
        <v>0</v>
      </c>
      <c r="P144" s="112"/>
    </row>
    <row r="145" spans="1:16" hidden="1" x14ac:dyDescent="0.25">
      <c r="A145" s="33">
        <v>2351</v>
      </c>
      <c r="B145" s="48" t="s">
        <v>126</v>
      </c>
      <c r="C145" s="49">
        <f t="shared" si="98"/>
        <v>0</v>
      </c>
      <c r="D145" s="225"/>
      <c r="E145" s="442"/>
      <c r="F145" s="443">
        <f t="shared" ref="F145:F150" si="182">D145+E145</f>
        <v>0</v>
      </c>
      <c r="G145" s="225"/>
      <c r="H145" s="256"/>
      <c r="I145" s="116">
        <f t="shared" ref="I145:I150" si="183">G145+H145</f>
        <v>0</v>
      </c>
      <c r="J145" s="256"/>
      <c r="K145" s="51"/>
      <c r="L145" s="116">
        <f t="shared" ref="L145:L150" si="184">J145+K145</f>
        <v>0</v>
      </c>
      <c r="M145" s="316"/>
      <c r="N145" s="51"/>
      <c r="O145" s="116">
        <f t="shared" ref="O145:O150" si="185">M145+N145</f>
        <v>0</v>
      </c>
      <c r="P145" s="106"/>
    </row>
    <row r="146" spans="1:16" hidden="1" x14ac:dyDescent="0.25">
      <c r="A146" s="38">
        <v>2352</v>
      </c>
      <c r="B146" s="53" t="s">
        <v>127</v>
      </c>
      <c r="C146" s="54">
        <f t="shared" si="98"/>
        <v>0</v>
      </c>
      <c r="D146" s="226"/>
      <c r="E146" s="444"/>
      <c r="F146" s="401">
        <f t="shared" si="182"/>
        <v>0</v>
      </c>
      <c r="G146" s="226"/>
      <c r="H146" s="257"/>
      <c r="I146" s="110">
        <f t="shared" si="183"/>
        <v>0</v>
      </c>
      <c r="J146" s="257"/>
      <c r="K146" s="56"/>
      <c r="L146" s="110">
        <f t="shared" si="184"/>
        <v>0</v>
      </c>
      <c r="M146" s="317"/>
      <c r="N146" s="56"/>
      <c r="O146" s="110">
        <f t="shared" si="185"/>
        <v>0</v>
      </c>
      <c r="P146" s="107"/>
    </row>
    <row r="147" spans="1:16" ht="24" hidden="1" x14ac:dyDescent="0.25">
      <c r="A147" s="38">
        <v>2353</v>
      </c>
      <c r="B147" s="53" t="s">
        <v>128</v>
      </c>
      <c r="C147" s="54">
        <f t="shared" si="98"/>
        <v>0</v>
      </c>
      <c r="D147" s="226"/>
      <c r="E147" s="444"/>
      <c r="F147" s="401">
        <f t="shared" si="182"/>
        <v>0</v>
      </c>
      <c r="G147" s="226"/>
      <c r="H147" s="257"/>
      <c r="I147" s="110">
        <f t="shared" si="183"/>
        <v>0</v>
      </c>
      <c r="J147" s="257"/>
      <c r="K147" s="56"/>
      <c r="L147" s="110">
        <f t="shared" si="184"/>
        <v>0</v>
      </c>
      <c r="M147" s="317"/>
      <c r="N147" s="56"/>
      <c r="O147" s="110">
        <f t="shared" si="185"/>
        <v>0</v>
      </c>
      <c r="P147" s="107"/>
    </row>
    <row r="148" spans="1:16" ht="24" hidden="1" x14ac:dyDescent="0.25">
      <c r="A148" s="38">
        <v>2354</v>
      </c>
      <c r="B148" s="53" t="s">
        <v>129</v>
      </c>
      <c r="C148" s="54">
        <f t="shared" si="98"/>
        <v>0</v>
      </c>
      <c r="D148" s="226"/>
      <c r="E148" s="444"/>
      <c r="F148" s="401">
        <f t="shared" si="182"/>
        <v>0</v>
      </c>
      <c r="G148" s="226"/>
      <c r="H148" s="257"/>
      <c r="I148" s="110">
        <f t="shared" si="183"/>
        <v>0</v>
      </c>
      <c r="J148" s="257"/>
      <c r="K148" s="56"/>
      <c r="L148" s="110">
        <f t="shared" si="184"/>
        <v>0</v>
      </c>
      <c r="M148" s="317"/>
      <c r="N148" s="56"/>
      <c r="O148" s="110">
        <f t="shared" si="185"/>
        <v>0</v>
      </c>
      <c r="P148" s="107"/>
    </row>
    <row r="149" spans="1:16" ht="24" hidden="1" x14ac:dyDescent="0.25">
      <c r="A149" s="38">
        <v>2355</v>
      </c>
      <c r="B149" s="53" t="s">
        <v>130</v>
      </c>
      <c r="C149" s="54">
        <f t="shared" ref="C149:C212" si="186">F149+I149+L149+O149</f>
        <v>0</v>
      </c>
      <c r="D149" s="226"/>
      <c r="E149" s="444"/>
      <c r="F149" s="401">
        <f t="shared" si="182"/>
        <v>0</v>
      </c>
      <c r="G149" s="226"/>
      <c r="H149" s="257"/>
      <c r="I149" s="110">
        <f t="shared" si="183"/>
        <v>0</v>
      </c>
      <c r="J149" s="257"/>
      <c r="K149" s="56"/>
      <c r="L149" s="110">
        <f t="shared" si="184"/>
        <v>0</v>
      </c>
      <c r="M149" s="317"/>
      <c r="N149" s="56"/>
      <c r="O149" s="110">
        <f t="shared" si="185"/>
        <v>0</v>
      </c>
      <c r="P149" s="107"/>
    </row>
    <row r="150" spans="1:16" ht="24" hidden="1" x14ac:dyDescent="0.25">
      <c r="A150" s="38">
        <v>2359</v>
      </c>
      <c r="B150" s="53" t="s">
        <v>131</v>
      </c>
      <c r="C150" s="54">
        <f t="shared" si="186"/>
        <v>0</v>
      </c>
      <c r="D150" s="226"/>
      <c r="E150" s="444"/>
      <c r="F150" s="401">
        <f t="shared" si="182"/>
        <v>0</v>
      </c>
      <c r="G150" s="226"/>
      <c r="H150" s="257"/>
      <c r="I150" s="110">
        <f t="shared" si="183"/>
        <v>0</v>
      </c>
      <c r="J150" s="257"/>
      <c r="K150" s="56"/>
      <c r="L150" s="110">
        <f t="shared" si="184"/>
        <v>0</v>
      </c>
      <c r="M150" s="317"/>
      <c r="N150" s="56"/>
      <c r="O150" s="110">
        <f t="shared" si="185"/>
        <v>0</v>
      </c>
      <c r="P150" s="107"/>
    </row>
    <row r="151" spans="1:16" ht="24.75" hidden="1" customHeight="1" x14ac:dyDescent="0.25">
      <c r="A151" s="108">
        <v>2360</v>
      </c>
      <c r="B151" s="53" t="s">
        <v>132</v>
      </c>
      <c r="C151" s="54">
        <f t="shared" si="186"/>
        <v>0</v>
      </c>
      <c r="D151" s="227">
        <f>SUM(D152:D158)</f>
        <v>0</v>
      </c>
      <c r="E151" s="445">
        <f t="shared" ref="E151:F151" si="187">SUM(E152:E158)</f>
        <v>0</v>
      </c>
      <c r="F151" s="401">
        <f t="shared" si="187"/>
        <v>0</v>
      </c>
      <c r="G151" s="227">
        <f>SUM(G152:G158)</f>
        <v>0</v>
      </c>
      <c r="H151" s="117">
        <f t="shared" ref="H151:I151" si="188">SUM(H152:H158)</f>
        <v>0</v>
      </c>
      <c r="I151" s="110">
        <f t="shared" si="188"/>
        <v>0</v>
      </c>
      <c r="J151" s="117">
        <f>SUM(J152:J158)</f>
        <v>0</v>
      </c>
      <c r="K151" s="109">
        <f t="shared" ref="K151:L151" si="189">SUM(K152:K158)</f>
        <v>0</v>
      </c>
      <c r="L151" s="110">
        <f t="shared" si="189"/>
        <v>0</v>
      </c>
      <c r="M151" s="54">
        <f>SUM(M152:M158)</f>
        <v>0</v>
      </c>
      <c r="N151" s="109">
        <f t="shared" ref="N151:O151" si="190">SUM(N152:N158)</f>
        <v>0</v>
      </c>
      <c r="O151" s="110">
        <f t="shared" si="190"/>
        <v>0</v>
      </c>
      <c r="P151" s="107"/>
    </row>
    <row r="152" spans="1:16" hidden="1" x14ac:dyDescent="0.25">
      <c r="A152" s="37">
        <v>2361</v>
      </c>
      <c r="B152" s="53" t="s">
        <v>133</v>
      </c>
      <c r="C152" s="54">
        <f t="shared" si="186"/>
        <v>0</v>
      </c>
      <c r="D152" s="226"/>
      <c r="E152" s="444"/>
      <c r="F152" s="401">
        <f t="shared" ref="F152:F159" si="191">D152+E152</f>
        <v>0</v>
      </c>
      <c r="G152" s="226"/>
      <c r="H152" s="257"/>
      <c r="I152" s="110">
        <f t="shared" ref="I152:I159" si="192">G152+H152</f>
        <v>0</v>
      </c>
      <c r="J152" s="257"/>
      <c r="K152" s="56"/>
      <c r="L152" s="110">
        <f t="shared" ref="L152:L159" si="193">J152+K152</f>
        <v>0</v>
      </c>
      <c r="M152" s="317"/>
      <c r="N152" s="56"/>
      <c r="O152" s="110">
        <f t="shared" ref="O152:O159" si="194">M152+N152</f>
        <v>0</v>
      </c>
      <c r="P152" s="107"/>
    </row>
    <row r="153" spans="1:16" ht="24" hidden="1" x14ac:dyDescent="0.25">
      <c r="A153" s="37">
        <v>2362</v>
      </c>
      <c r="B153" s="53" t="s">
        <v>134</v>
      </c>
      <c r="C153" s="54">
        <f t="shared" si="186"/>
        <v>0</v>
      </c>
      <c r="D153" s="226"/>
      <c r="E153" s="444"/>
      <c r="F153" s="401">
        <f t="shared" si="191"/>
        <v>0</v>
      </c>
      <c r="G153" s="226"/>
      <c r="H153" s="257"/>
      <c r="I153" s="110">
        <f t="shared" si="192"/>
        <v>0</v>
      </c>
      <c r="J153" s="257"/>
      <c r="K153" s="56"/>
      <c r="L153" s="110">
        <f t="shared" si="193"/>
        <v>0</v>
      </c>
      <c r="M153" s="317"/>
      <c r="N153" s="56"/>
      <c r="O153" s="110">
        <f t="shared" si="194"/>
        <v>0</v>
      </c>
      <c r="P153" s="107"/>
    </row>
    <row r="154" spans="1:16" hidden="1" x14ac:dyDescent="0.25">
      <c r="A154" s="37">
        <v>2363</v>
      </c>
      <c r="B154" s="53" t="s">
        <v>135</v>
      </c>
      <c r="C154" s="54">
        <f t="shared" si="186"/>
        <v>0</v>
      </c>
      <c r="D154" s="226"/>
      <c r="E154" s="444"/>
      <c r="F154" s="401">
        <f t="shared" si="191"/>
        <v>0</v>
      </c>
      <c r="G154" s="226"/>
      <c r="H154" s="257"/>
      <c r="I154" s="110">
        <f t="shared" si="192"/>
        <v>0</v>
      </c>
      <c r="J154" s="257"/>
      <c r="K154" s="56"/>
      <c r="L154" s="110">
        <f t="shared" si="193"/>
        <v>0</v>
      </c>
      <c r="M154" s="317"/>
      <c r="N154" s="56"/>
      <c r="O154" s="110">
        <f t="shared" si="194"/>
        <v>0</v>
      </c>
      <c r="P154" s="107"/>
    </row>
    <row r="155" spans="1:16" hidden="1" x14ac:dyDescent="0.25">
      <c r="A155" s="37">
        <v>2364</v>
      </c>
      <c r="B155" s="53" t="s">
        <v>136</v>
      </c>
      <c r="C155" s="54">
        <f t="shared" si="186"/>
        <v>0</v>
      </c>
      <c r="D155" s="226"/>
      <c r="E155" s="444"/>
      <c r="F155" s="401">
        <f t="shared" si="191"/>
        <v>0</v>
      </c>
      <c r="G155" s="226"/>
      <c r="H155" s="257"/>
      <c r="I155" s="110">
        <f t="shared" si="192"/>
        <v>0</v>
      </c>
      <c r="J155" s="257"/>
      <c r="K155" s="56"/>
      <c r="L155" s="110">
        <f t="shared" si="193"/>
        <v>0</v>
      </c>
      <c r="M155" s="317"/>
      <c r="N155" s="56"/>
      <c r="O155" s="110">
        <f t="shared" si="194"/>
        <v>0</v>
      </c>
      <c r="P155" s="107"/>
    </row>
    <row r="156" spans="1:16" ht="12.75" hidden="1" customHeight="1" x14ac:dyDescent="0.25">
      <c r="A156" s="37">
        <v>2365</v>
      </c>
      <c r="B156" s="53" t="s">
        <v>137</v>
      </c>
      <c r="C156" s="54">
        <f t="shared" si="186"/>
        <v>0</v>
      </c>
      <c r="D156" s="226"/>
      <c r="E156" s="444"/>
      <c r="F156" s="401">
        <f t="shared" si="191"/>
        <v>0</v>
      </c>
      <c r="G156" s="226"/>
      <c r="H156" s="257"/>
      <c r="I156" s="110">
        <f t="shared" si="192"/>
        <v>0</v>
      </c>
      <c r="J156" s="257"/>
      <c r="K156" s="56"/>
      <c r="L156" s="110">
        <f t="shared" si="193"/>
        <v>0</v>
      </c>
      <c r="M156" s="317"/>
      <c r="N156" s="56"/>
      <c r="O156" s="110">
        <f t="shared" si="194"/>
        <v>0</v>
      </c>
      <c r="P156" s="107"/>
    </row>
    <row r="157" spans="1:16" ht="36" hidden="1" x14ac:dyDescent="0.25">
      <c r="A157" s="37">
        <v>2366</v>
      </c>
      <c r="B157" s="53" t="s">
        <v>138</v>
      </c>
      <c r="C157" s="54">
        <f t="shared" si="186"/>
        <v>0</v>
      </c>
      <c r="D157" s="226"/>
      <c r="E157" s="444"/>
      <c r="F157" s="401">
        <f t="shared" si="191"/>
        <v>0</v>
      </c>
      <c r="G157" s="226"/>
      <c r="H157" s="257"/>
      <c r="I157" s="110">
        <f t="shared" si="192"/>
        <v>0</v>
      </c>
      <c r="J157" s="257"/>
      <c r="K157" s="56"/>
      <c r="L157" s="110">
        <f t="shared" si="193"/>
        <v>0</v>
      </c>
      <c r="M157" s="317"/>
      <c r="N157" s="56"/>
      <c r="O157" s="110">
        <f t="shared" si="194"/>
        <v>0</v>
      </c>
      <c r="P157" s="107"/>
    </row>
    <row r="158" spans="1:16" ht="48" hidden="1" x14ac:dyDescent="0.25">
      <c r="A158" s="37">
        <v>2369</v>
      </c>
      <c r="B158" s="53" t="s">
        <v>139</v>
      </c>
      <c r="C158" s="54">
        <f t="shared" si="186"/>
        <v>0</v>
      </c>
      <c r="D158" s="226"/>
      <c r="E158" s="444"/>
      <c r="F158" s="401">
        <f t="shared" si="191"/>
        <v>0</v>
      </c>
      <c r="G158" s="226"/>
      <c r="H158" s="257"/>
      <c r="I158" s="110">
        <f t="shared" si="192"/>
        <v>0</v>
      </c>
      <c r="J158" s="257"/>
      <c r="K158" s="56"/>
      <c r="L158" s="110">
        <f t="shared" si="193"/>
        <v>0</v>
      </c>
      <c r="M158" s="317"/>
      <c r="N158" s="56"/>
      <c r="O158" s="110">
        <f t="shared" si="194"/>
        <v>0</v>
      </c>
      <c r="P158" s="107"/>
    </row>
    <row r="159" spans="1:16" hidden="1" x14ac:dyDescent="0.25">
      <c r="A159" s="103">
        <v>2370</v>
      </c>
      <c r="B159" s="74" t="s">
        <v>140</v>
      </c>
      <c r="C159" s="80">
        <f t="shared" si="186"/>
        <v>0</v>
      </c>
      <c r="D159" s="228"/>
      <c r="E159" s="446"/>
      <c r="F159" s="441">
        <f t="shared" si="191"/>
        <v>0</v>
      </c>
      <c r="G159" s="228"/>
      <c r="H159" s="258"/>
      <c r="I159" s="105">
        <f t="shared" si="192"/>
        <v>0</v>
      </c>
      <c r="J159" s="258"/>
      <c r="K159" s="111"/>
      <c r="L159" s="105">
        <f t="shared" si="193"/>
        <v>0</v>
      </c>
      <c r="M159" s="318"/>
      <c r="N159" s="111"/>
      <c r="O159" s="105">
        <f t="shared" si="194"/>
        <v>0</v>
      </c>
      <c r="P159" s="112"/>
    </row>
    <row r="160" spans="1:16" hidden="1" x14ac:dyDescent="0.25">
      <c r="A160" s="103">
        <v>2380</v>
      </c>
      <c r="B160" s="74" t="s">
        <v>141</v>
      </c>
      <c r="C160" s="80">
        <f t="shared" si="186"/>
        <v>0</v>
      </c>
      <c r="D160" s="128">
        <f>SUM(D161:D162)</f>
        <v>0</v>
      </c>
      <c r="E160" s="440">
        <f t="shared" ref="E160:F160" si="195">SUM(E161:E162)</f>
        <v>0</v>
      </c>
      <c r="F160" s="441">
        <f t="shared" si="195"/>
        <v>0</v>
      </c>
      <c r="G160" s="128">
        <f>SUM(G161:G162)</f>
        <v>0</v>
      </c>
      <c r="H160" s="203">
        <f t="shared" ref="H160:I160" si="196">SUM(H161:H162)</f>
        <v>0</v>
      </c>
      <c r="I160" s="105">
        <f t="shared" si="196"/>
        <v>0</v>
      </c>
      <c r="J160" s="203">
        <f>SUM(J161:J162)</f>
        <v>0</v>
      </c>
      <c r="K160" s="104">
        <f t="shared" ref="K160:L160" si="197">SUM(K161:K162)</f>
        <v>0</v>
      </c>
      <c r="L160" s="105">
        <f t="shared" si="197"/>
        <v>0</v>
      </c>
      <c r="M160" s="80">
        <f>SUM(M161:M162)</f>
        <v>0</v>
      </c>
      <c r="N160" s="104">
        <f t="shared" ref="N160:O160" si="198">SUM(N161:N162)</f>
        <v>0</v>
      </c>
      <c r="O160" s="105">
        <f t="shared" si="198"/>
        <v>0</v>
      </c>
      <c r="P160" s="112"/>
    </row>
    <row r="161" spans="1:16" hidden="1" x14ac:dyDescent="0.25">
      <c r="A161" s="32">
        <v>2381</v>
      </c>
      <c r="B161" s="48" t="s">
        <v>142</v>
      </c>
      <c r="C161" s="49">
        <f t="shared" si="186"/>
        <v>0</v>
      </c>
      <c r="D161" s="225"/>
      <c r="E161" s="442"/>
      <c r="F161" s="443">
        <f t="shared" ref="F161:F164" si="199">D161+E161</f>
        <v>0</v>
      </c>
      <c r="G161" s="225"/>
      <c r="H161" s="256"/>
      <c r="I161" s="116">
        <f t="shared" ref="I161:I164" si="200">G161+H161</f>
        <v>0</v>
      </c>
      <c r="J161" s="256"/>
      <c r="K161" s="51"/>
      <c r="L161" s="116">
        <f t="shared" ref="L161:L164" si="201">J161+K161</f>
        <v>0</v>
      </c>
      <c r="M161" s="316"/>
      <c r="N161" s="51"/>
      <c r="O161" s="116">
        <f t="shared" ref="O161:O164" si="202">M161+N161</f>
        <v>0</v>
      </c>
      <c r="P161" s="106"/>
    </row>
    <row r="162" spans="1:16" ht="24" hidden="1" x14ac:dyDescent="0.25">
      <c r="A162" s="37">
        <v>2389</v>
      </c>
      <c r="B162" s="53" t="s">
        <v>143</v>
      </c>
      <c r="C162" s="54">
        <f t="shared" si="186"/>
        <v>0</v>
      </c>
      <c r="D162" s="226"/>
      <c r="E162" s="444"/>
      <c r="F162" s="401">
        <f t="shared" si="199"/>
        <v>0</v>
      </c>
      <c r="G162" s="226"/>
      <c r="H162" s="257"/>
      <c r="I162" s="110">
        <f t="shared" si="200"/>
        <v>0</v>
      </c>
      <c r="J162" s="257"/>
      <c r="K162" s="56"/>
      <c r="L162" s="110">
        <f t="shared" si="201"/>
        <v>0</v>
      </c>
      <c r="M162" s="317"/>
      <c r="N162" s="56"/>
      <c r="O162" s="110">
        <f t="shared" si="202"/>
        <v>0</v>
      </c>
      <c r="P162" s="107"/>
    </row>
    <row r="163" spans="1:16" hidden="1" x14ac:dyDescent="0.25">
      <c r="A163" s="103">
        <v>2390</v>
      </c>
      <c r="B163" s="74" t="s">
        <v>144</v>
      </c>
      <c r="C163" s="80">
        <f t="shared" si="186"/>
        <v>0</v>
      </c>
      <c r="D163" s="228"/>
      <c r="E163" s="446"/>
      <c r="F163" s="441">
        <f t="shared" si="199"/>
        <v>0</v>
      </c>
      <c r="G163" s="228"/>
      <c r="H163" s="258"/>
      <c r="I163" s="105">
        <f t="shared" si="200"/>
        <v>0</v>
      </c>
      <c r="J163" s="258"/>
      <c r="K163" s="111"/>
      <c r="L163" s="105">
        <f t="shared" si="201"/>
        <v>0</v>
      </c>
      <c r="M163" s="318"/>
      <c r="N163" s="111"/>
      <c r="O163" s="105">
        <f t="shared" si="202"/>
        <v>0</v>
      </c>
      <c r="P163" s="112"/>
    </row>
    <row r="164" spans="1:16" hidden="1" x14ac:dyDescent="0.25">
      <c r="A164" s="41">
        <v>2400</v>
      </c>
      <c r="B164" s="101" t="s">
        <v>145</v>
      </c>
      <c r="C164" s="42">
        <f t="shared" si="186"/>
        <v>0</v>
      </c>
      <c r="D164" s="230"/>
      <c r="E164" s="448"/>
      <c r="F164" s="406">
        <f t="shared" si="199"/>
        <v>0</v>
      </c>
      <c r="G164" s="230"/>
      <c r="H164" s="260"/>
      <c r="I164" s="113">
        <f t="shared" si="200"/>
        <v>0</v>
      </c>
      <c r="J164" s="260"/>
      <c r="K164" s="118"/>
      <c r="L164" s="113">
        <f t="shared" si="201"/>
        <v>0</v>
      </c>
      <c r="M164" s="319"/>
      <c r="N164" s="118"/>
      <c r="O164" s="113">
        <f t="shared" si="202"/>
        <v>0</v>
      </c>
      <c r="P164" s="119"/>
    </row>
    <row r="165" spans="1:16" ht="24" hidden="1" x14ac:dyDescent="0.25">
      <c r="A165" s="41">
        <v>2500</v>
      </c>
      <c r="B165" s="101" t="s">
        <v>146</v>
      </c>
      <c r="C165" s="42">
        <f t="shared" si="186"/>
        <v>0</v>
      </c>
      <c r="D165" s="224">
        <f>SUM(D166,D171)</f>
        <v>0</v>
      </c>
      <c r="E165" s="439">
        <f t="shared" ref="E165:O165" si="203">SUM(E166,E171)</f>
        <v>0</v>
      </c>
      <c r="F165" s="406">
        <f t="shared" si="203"/>
        <v>0</v>
      </c>
      <c r="G165" s="224">
        <f t="shared" si="203"/>
        <v>0</v>
      </c>
      <c r="H165" s="102">
        <f t="shared" si="203"/>
        <v>0</v>
      </c>
      <c r="I165" s="113">
        <f t="shared" si="203"/>
        <v>0</v>
      </c>
      <c r="J165" s="102">
        <f t="shared" si="203"/>
        <v>0</v>
      </c>
      <c r="K165" s="46">
        <f t="shared" si="203"/>
        <v>0</v>
      </c>
      <c r="L165" s="113">
        <f t="shared" si="203"/>
        <v>0</v>
      </c>
      <c r="M165" s="126">
        <f t="shared" si="203"/>
        <v>0</v>
      </c>
      <c r="N165" s="127">
        <f t="shared" si="203"/>
        <v>0</v>
      </c>
      <c r="O165" s="287">
        <f t="shared" si="203"/>
        <v>0</v>
      </c>
      <c r="P165" s="340"/>
    </row>
    <row r="166" spans="1:16" ht="16.5" hidden="1" customHeight="1" x14ac:dyDescent="0.25">
      <c r="A166" s="368">
        <v>2510</v>
      </c>
      <c r="B166" s="48" t="s">
        <v>147</v>
      </c>
      <c r="C166" s="49">
        <f t="shared" si="186"/>
        <v>0</v>
      </c>
      <c r="D166" s="229">
        <f>SUM(D167:D170)</f>
        <v>0</v>
      </c>
      <c r="E166" s="447">
        <f t="shared" ref="E166:O166" si="204">SUM(E167:E170)</f>
        <v>0</v>
      </c>
      <c r="F166" s="443">
        <f t="shared" si="204"/>
        <v>0</v>
      </c>
      <c r="G166" s="229">
        <f t="shared" si="204"/>
        <v>0</v>
      </c>
      <c r="H166" s="259">
        <f t="shared" si="204"/>
        <v>0</v>
      </c>
      <c r="I166" s="116">
        <f t="shared" si="204"/>
        <v>0</v>
      </c>
      <c r="J166" s="259">
        <f t="shared" si="204"/>
        <v>0</v>
      </c>
      <c r="K166" s="115">
        <f t="shared" si="204"/>
        <v>0</v>
      </c>
      <c r="L166" s="116">
        <f t="shared" si="204"/>
        <v>0</v>
      </c>
      <c r="M166" s="60">
        <f t="shared" si="204"/>
        <v>0</v>
      </c>
      <c r="N166" s="297">
        <f t="shared" si="204"/>
        <v>0</v>
      </c>
      <c r="O166" s="302">
        <f t="shared" si="204"/>
        <v>0</v>
      </c>
      <c r="P166" s="151"/>
    </row>
    <row r="167" spans="1:16" ht="24" hidden="1" x14ac:dyDescent="0.25">
      <c r="A167" s="38">
        <v>2512</v>
      </c>
      <c r="B167" s="53" t="s">
        <v>148</v>
      </c>
      <c r="C167" s="54">
        <f t="shared" si="186"/>
        <v>0</v>
      </c>
      <c r="D167" s="226"/>
      <c r="E167" s="444"/>
      <c r="F167" s="401">
        <f t="shared" ref="F167:F172" si="205">D167+E167</f>
        <v>0</v>
      </c>
      <c r="G167" s="226"/>
      <c r="H167" s="257"/>
      <c r="I167" s="110">
        <f t="shared" ref="I167:I172" si="206">G167+H167</f>
        <v>0</v>
      </c>
      <c r="J167" s="257"/>
      <c r="K167" s="56"/>
      <c r="L167" s="110">
        <f t="shared" ref="L167:L172" si="207">J167+K167</f>
        <v>0</v>
      </c>
      <c r="M167" s="317"/>
      <c r="N167" s="56"/>
      <c r="O167" s="110">
        <f t="shared" ref="O167:O172" si="208">M167+N167</f>
        <v>0</v>
      </c>
      <c r="P167" s="107"/>
    </row>
    <row r="168" spans="1:16" ht="36" hidden="1" x14ac:dyDescent="0.25">
      <c r="A168" s="38">
        <v>2513</v>
      </c>
      <c r="B168" s="53" t="s">
        <v>149</v>
      </c>
      <c r="C168" s="54">
        <f t="shared" si="186"/>
        <v>0</v>
      </c>
      <c r="D168" s="226"/>
      <c r="E168" s="444"/>
      <c r="F168" s="401">
        <f t="shared" si="205"/>
        <v>0</v>
      </c>
      <c r="G168" s="226"/>
      <c r="H168" s="257"/>
      <c r="I168" s="110">
        <f t="shared" si="206"/>
        <v>0</v>
      </c>
      <c r="J168" s="257"/>
      <c r="K168" s="56"/>
      <c r="L168" s="110">
        <f t="shared" si="207"/>
        <v>0</v>
      </c>
      <c r="M168" s="317"/>
      <c r="N168" s="56"/>
      <c r="O168" s="110">
        <f t="shared" si="208"/>
        <v>0</v>
      </c>
      <c r="P168" s="107"/>
    </row>
    <row r="169" spans="1:16" ht="24" hidden="1" x14ac:dyDescent="0.25">
      <c r="A169" s="38">
        <v>2515</v>
      </c>
      <c r="B169" s="53" t="s">
        <v>150</v>
      </c>
      <c r="C169" s="54">
        <f t="shared" si="186"/>
        <v>0</v>
      </c>
      <c r="D169" s="226"/>
      <c r="E169" s="444"/>
      <c r="F169" s="401">
        <f t="shared" si="205"/>
        <v>0</v>
      </c>
      <c r="G169" s="226"/>
      <c r="H169" s="257"/>
      <c r="I169" s="110">
        <f t="shared" si="206"/>
        <v>0</v>
      </c>
      <c r="J169" s="257"/>
      <c r="K169" s="56"/>
      <c r="L169" s="110">
        <f t="shared" si="207"/>
        <v>0</v>
      </c>
      <c r="M169" s="317"/>
      <c r="N169" s="56"/>
      <c r="O169" s="110">
        <f t="shared" si="208"/>
        <v>0</v>
      </c>
      <c r="P169" s="107"/>
    </row>
    <row r="170" spans="1:16" ht="24" hidden="1" x14ac:dyDescent="0.25">
      <c r="A170" s="38">
        <v>2519</v>
      </c>
      <c r="B170" s="53" t="s">
        <v>151</v>
      </c>
      <c r="C170" s="54">
        <f t="shared" si="186"/>
        <v>0</v>
      </c>
      <c r="D170" s="226"/>
      <c r="E170" s="444"/>
      <c r="F170" s="401">
        <f t="shared" si="205"/>
        <v>0</v>
      </c>
      <c r="G170" s="226"/>
      <c r="H170" s="257"/>
      <c r="I170" s="110">
        <f t="shared" si="206"/>
        <v>0</v>
      </c>
      <c r="J170" s="257"/>
      <c r="K170" s="56"/>
      <c r="L170" s="110">
        <f t="shared" si="207"/>
        <v>0</v>
      </c>
      <c r="M170" s="317"/>
      <c r="N170" s="56"/>
      <c r="O170" s="110">
        <f t="shared" si="208"/>
        <v>0</v>
      </c>
      <c r="P170" s="107"/>
    </row>
    <row r="171" spans="1:16" ht="24" hidden="1" x14ac:dyDescent="0.25">
      <c r="A171" s="108">
        <v>2520</v>
      </c>
      <c r="B171" s="53" t="s">
        <v>152</v>
      </c>
      <c r="C171" s="54">
        <f t="shared" si="186"/>
        <v>0</v>
      </c>
      <c r="D171" s="226"/>
      <c r="E171" s="444"/>
      <c r="F171" s="401">
        <f t="shared" si="205"/>
        <v>0</v>
      </c>
      <c r="G171" s="226"/>
      <c r="H171" s="257"/>
      <c r="I171" s="110">
        <f t="shared" si="206"/>
        <v>0</v>
      </c>
      <c r="J171" s="257"/>
      <c r="K171" s="56"/>
      <c r="L171" s="110">
        <f t="shared" si="207"/>
        <v>0</v>
      </c>
      <c r="M171" s="317"/>
      <c r="N171" s="56"/>
      <c r="O171" s="110">
        <f t="shared" si="208"/>
        <v>0</v>
      </c>
      <c r="P171" s="107"/>
    </row>
    <row r="172" spans="1:16" s="120" customFormat="1" ht="36" hidden="1" customHeight="1" x14ac:dyDescent="0.25">
      <c r="A172" s="17">
        <v>2800</v>
      </c>
      <c r="B172" s="48" t="s">
        <v>153</v>
      </c>
      <c r="C172" s="49">
        <f t="shared" si="186"/>
        <v>0</v>
      </c>
      <c r="D172" s="210"/>
      <c r="E172" s="398"/>
      <c r="F172" s="399">
        <f t="shared" si="205"/>
        <v>0</v>
      </c>
      <c r="G172" s="210"/>
      <c r="H172" s="244"/>
      <c r="I172" s="348">
        <f t="shared" si="206"/>
        <v>0</v>
      </c>
      <c r="J172" s="244"/>
      <c r="K172" s="35"/>
      <c r="L172" s="348">
        <f t="shared" si="207"/>
        <v>0</v>
      </c>
      <c r="M172" s="308"/>
      <c r="N172" s="35"/>
      <c r="O172" s="348">
        <f t="shared" si="208"/>
        <v>0</v>
      </c>
      <c r="P172" s="36"/>
    </row>
    <row r="173" spans="1:16" hidden="1" x14ac:dyDescent="0.25">
      <c r="A173" s="97">
        <v>3000</v>
      </c>
      <c r="B173" s="97" t="s">
        <v>154</v>
      </c>
      <c r="C173" s="98">
        <f t="shared" si="186"/>
        <v>0</v>
      </c>
      <c r="D173" s="223">
        <f>SUM(D174,D184)</f>
        <v>0</v>
      </c>
      <c r="E173" s="437">
        <f t="shared" ref="E173:F173" si="209">SUM(E174,E184)</f>
        <v>0</v>
      </c>
      <c r="F173" s="438">
        <f t="shared" si="209"/>
        <v>0</v>
      </c>
      <c r="G173" s="223">
        <f>SUM(G174,G184)</f>
        <v>0</v>
      </c>
      <c r="H173" s="255">
        <f t="shared" ref="H173:I173" si="210">SUM(H174,H184)</f>
        <v>0</v>
      </c>
      <c r="I173" s="100">
        <f t="shared" si="210"/>
        <v>0</v>
      </c>
      <c r="J173" s="255">
        <f>SUM(J174,J184)</f>
        <v>0</v>
      </c>
      <c r="K173" s="99">
        <f t="shared" ref="K173:L173" si="211">SUM(K174,K184)</f>
        <v>0</v>
      </c>
      <c r="L173" s="100">
        <f t="shared" si="211"/>
        <v>0</v>
      </c>
      <c r="M173" s="98">
        <f>SUM(M174,M184)</f>
        <v>0</v>
      </c>
      <c r="N173" s="99">
        <f t="shared" ref="N173:O173" si="212">SUM(N174,N184)</f>
        <v>0</v>
      </c>
      <c r="O173" s="100">
        <f t="shared" si="212"/>
        <v>0</v>
      </c>
      <c r="P173" s="339"/>
    </row>
    <row r="174" spans="1:16" ht="24" hidden="1" x14ac:dyDescent="0.25">
      <c r="A174" s="41">
        <v>3200</v>
      </c>
      <c r="B174" s="121" t="s">
        <v>155</v>
      </c>
      <c r="C174" s="42">
        <f t="shared" si="186"/>
        <v>0</v>
      </c>
      <c r="D174" s="224">
        <f>SUM(D175,D179)</f>
        <v>0</v>
      </c>
      <c r="E174" s="439">
        <f t="shared" ref="E174:O174" si="213">SUM(E175,E179)</f>
        <v>0</v>
      </c>
      <c r="F174" s="406">
        <f t="shared" si="213"/>
        <v>0</v>
      </c>
      <c r="G174" s="224">
        <f t="shared" si="213"/>
        <v>0</v>
      </c>
      <c r="H174" s="102">
        <f t="shared" si="213"/>
        <v>0</v>
      </c>
      <c r="I174" s="113">
        <f t="shared" si="213"/>
        <v>0</v>
      </c>
      <c r="J174" s="102">
        <f t="shared" si="213"/>
        <v>0</v>
      </c>
      <c r="K174" s="46">
        <f t="shared" si="213"/>
        <v>0</v>
      </c>
      <c r="L174" s="113">
        <f t="shared" si="213"/>
        <v>0</v>
      </c>
      <c r="M174" s="126">
        <f t="shared" si="213"/>
        <v>0</v>
      </c>
      <c r="N174" s="127">
        <f t="shared" si="213"/>
        <v>0</v>
      </c>
      <c r="O174" s="287">
        <f t="shared" si="213"/>
        <v>0</v>
      </c>
      <c r="P174" s="340"/>
    </row>
    <row r="175" spans="1:16" ht="36" hidden="1" x14ac:dyDescent="0.25">
      <c r="A175" s="368">
        <v>3260</v>
      </c>
      <c r="B175" s="48" t="s">
        <v>156</v>
      </c>
      <c r="C175" s="49">
        <f t="shared" si="186"/>
        <v>0</v>
      </c>
      <c r="D175" s="229">
        <f>SUM(D176:D178)</f>
        <v>0</v>
      </c>
      <c r="E175" s="447">
        <f t="shared" ref="E175:F175" si="214">SUM(E176:E178)</f>
        <v>0</v>
      </c>
      <c r="F175" s="443">
        <f t="shared" si="214"/>
        <v>0</v>
      </c>
      <c r="G175" s="229">
        <f>SUM(G176:G178)</f>
        <v>0</v>
      </c>
      <c r="H175" s="259">
        <f t="shared" ref="H175:I175" si="215">SUM(H176:H178)</f>
        <v>0</v>
      </c>
      <c r="I175" s="116">
        <f t="shared" si="215"/>
        <v>0</v>
      </c>
      <c r="J175" s="259">
        <f>SUM(J176:J178)</f>
        <v>0</v>
      </c>
      <c r="K175" s="115">
        <f t="shared" ref="K175:L175" si="216">SUM(K176:K178)</f>
        <v>0</v>
      </c>
      <c r="L175" s="116">
        <f t="shared" si="216"/>
        <v>0</v>
      </c>
      <c r="M175" s="49">
        <f>SUM(M176:M178)</f>
        <v>0</v>
      </c>
      <c r="N175" s="115">
        <f t="shared" ref="N175:O175" si="217">SUM(N176:N178)</f>
        <v>0</v>
      </c>
      <c r="O175" s="116">
        <f t="shared" si="217"/>
        <v>0</v>
      </c>
      <c r="P175" s="106"/>
    </row>
    <row r="176" spans="1:16" ht="24" hidden="1" x14ac:dyDescent="0.25">
      <c r="A176" s="38">
        <v>3261</v>
      </c>
      <c r="B176" s="53" t="s">
        <v>157</v>
      </c>
      <c r="C176" s="54">
        <f t="shared" si="186"/>
        <v>0</v>
      </c>
      <c r="D176" s="226"/>
      <c r="E176" s="444"/>
      <c r="F176" s="401">
        <f t="shared" ref="F176:F178" si="218">D176+E176</f>
        <v>0</v>
      </c>
      <c r="G176" s="226"/>
      <c r="H176" s="257"/>
      <c r="I176" s="110">
        <f t="shared" ref="I176:I178" si="219">G176+H176</f>
        <v>0</v>
      </c>
      <c r="J176" s="257"/>
      <c r="K176" s="56"/>
      <c r="L176" s="110">
        <f t="shared" ref="L176:L178" si="220">J176+K176</f>
        <v>0</v>
      </c>
      <c r="M176" s="317"/>
      <c r="N176" s="56"/>
      <c r="O176" s="110">
        <f t="shared" ref="O176:O178" si="221">M176+N176</f>
        <v>0</v>
      </c>
      <c r="P176" s="107"/>
    </row>
    <row r="177" spans="1:16" ht="36" hidden="1" x14ac:dyDescent="0.25">
      <c r="A177" s="38">
        <v>3262</v>
      </c>
      <c r="B177" s="53" t="s">
        <v>158</v>
      </c>
      <c r="C177" s="54">
        <f t="shared" si="186"/>
        <v>0</v>
      </c>
      <c r="D177" s="226"/>
      <c r="E177" s="444"/>
      <c r="F177" s="401">
        <f t="shared" si="218"/>
        <v>0</v>
      </c>
      <c r="G177" s="226"/>
      <c r="H177" s="257"/>
      <c r="I177" s="110">
        <f t="shared" si="219"/>
        <v>0</v>
      </c>
      <c r="J177" s="257"/>
      <c r="K177" s="56"/>
      <c r="L177" s="110">
        <f t="shared" si="220"/>
        <v>0</v>
      </c>
      <c r="M177" s="317"/>
      <c r="N177" s="56"/>
      <c r="O177" s="110">
        <f t="shared" si="221"/>
        <v>0</v>
      </c>
      <c r="P177" s="107"/>
    </row>
    <row r="178" spans="1:16" ht="24" hidden="1" x14ac:dyDescent="0.25">
      <c r="A178" s="38">
        <v>3263</v>
      </c>
      <c r="B178" s="53" t="s">
        <v>159</v>
      </c>
      <c r="C178" s="54">
        <f t="shared" si="186"/>
        <v>0</v>
      </c>
      <c r="D178" s="226"/>
      <c r="E178" s="444"/>
      <c r="F178" s="401">
        <f t="shared" si="218"/>
        <v>0</v>
      </c>
      <c r="G178" s="226"/>
      <c r="H178" s="257"/>
      <c r="I178" s="110">
        <f t="shared" si="219"/>
        <v>0</v>
      </c>
      <c r="J178" s="257"/>
      <c r="K178" s="56"/>
      <c r="L178" s="110">
        <f t="shared" si="220"/>
        <v>0</v>
      </c>
      <c r="M178" s="317"/>
      <c r="N178" s="56"/>
      <c r="O178" s="110">
        <f t="shared" si="221"/>
        <v>0</v>
      </c>
      <c r="P178" s="107"/>
    </row>
    <row r="179" spans="1:16" ht="84" hidden="1" x14ac:dyDescent="0.25">
      <c r="A179" s="368">
        <v>3290</v>
      </c>
      <c r="B179" s="48" t="s">
        <v>286</v>
      </c>
      <c r="C179" s="123">
        <f t="shared" si="186"/>
        <v>0</v>
      </c>
      <c r="D179" s="229">
        <f>SUM(D180:D183)</f>
        <v>0</v>
      </c>
      <c r="E179" s="447">
        <f t="shared" ref="E179:O179" si="222">SUM(E180:E183)</f>
        <v>0</v>
      </c>
      <c r="F179" s="443">
        <f t="shared" si="222"/>
        <v>0</v>
      </c>
      <c r="G179" s="229">
        <f t="shared" si="222"/>
        <v>0</v>
      </c>
      <c r="H179" s="259">
        <f t="shared" si="222"/>
        <v>0</v>
      </c>
      <c r="I179" s="116">
        <f t="shared" si="222"/>
        <v>0</v>
      </c>
      <c r="J179" s="259">
        <f t="shared" si="222"/>
        <v>0</v>
      </c>
      <c r="K179" s="115">
        <f t="shared" si="222"/>
        <v>0</v>
      </c>
      <c r="L179" s="116">
        <f t="shared" si="222"/>
        <v>0</v>
      </c>
      <c r="M179" s="123">
        <f t="shared" si="222"/>
        <v>0</v>
      </c>
      <c r="N179" s="298">
        <f t="shared" si="222"/>
        <v>0</v>
      </c>
      <c r="O179" s="303">
        <f t="shared" si="222"/>
        <v>0</v>
      </c>
      <c r="P179" s="154"/>
    </row>
    <row r="180" spans="1:16" ht="72" hidden="1" x14ac:dyDescent="0.25">
      <c r="A180" s="38">
        <v>3291</v>
      </c>
      <c r="B180" s="53" t="s">
        <v>160</v>
      </c>
      <c r="C180" s="54">
        <f t="shared" si="186"/>
        <v>0</v>
      </c>
      <c r="D180" s="226"/>
      <c r="E180" s="444"/>
      <c r="F180" s="401">
        <f t="shared" ref="F180:F183" si="223">D180+E180</f>
        <v>0</v>
      </c>
      <c r="G180" s="226"/>
      <c r="H180" s="257"/>
      <c r="I180" s="110">
        <f t="shared" ref="I180:I183" si="224">G180+H180</f>
        <v>0</v>
      </c>
      <c r="J180" s="257"/>
      <c r="K180" s="56"/>
      <c r="L180" s="110">
        <f t="shared" ref="L180:L183" si="225">J180+K180</f>
        <v>0</v>
      </c>
      <c r="M180" s="317"/>
      <c r="N180" s="56"/>
      <c r="O180" s="110">
        <f t="shared" ref="O180:O183" si="226">M180+N180</f>
        <v>0</v>
      </c>
      <c r="P180" s="107"/>
    </row>
    <row r="181" spans="1:16" ht="72" hidden="1" x14ac:dyDescent="0.25">
      <c r="A181" s="38">
        <v>3292</v>
      </c>
      <c r="B181" s="53" t="s">
        <v>161</v>
      </c>
      <c r="C181" s="54">
        <f t="shared" si="186"/>
        <v>0</v>
      </c>
      <c r="D181" s="226"/>
      <c r="E181" s="444"/>
      <c r="F181" s="401">
        <f t="shared" si="223"/>
        <v>0</v>
      </c>
      <c r="G181" s="226"/>
      <c r="H181" s="257"/>
      <c r="I181" s="110">
        <f t="shared" si="224"/>
        <v>0</v>
      </c>
      <c r="J181" s="257"/>
      <c r="K181" s="56"/>
      <c r="L181" s="110">
        <f t="shared" si="225"/>
        <v>0</v>
      </c>
      <c r="M181" s="317"/>
      <c r="N181" s="56"/>
      <c r="O181" s="110">
        <f t="shared" si="226"/>
        <v>0</v>
      </c>
      <c r="P181" s="107"/>
    </row>
    <row r="182" spans="1:16" ht="72" hidden="1" x14ac:dyDescent="0.25">
      <c r="A182" s="38">
        <v>3293</v>
      </c>
      <c r="B182" s="53" t="s">
        <v>162</v>
      </c>
      <c r="C182" s="54">
        <f t="shared" si="186"/>
        <v>0</v>
      </c>
      <c r="D182" s="226"/>
      <c r="E182" s="444"/>
      <c r="F182" s="401">
        <f t="shared" si="223"/>
        <v>0</v>
      </c>
      <c r="G182" s="226"/>
      <c r="H182" s="257"/>
      <c r="I182" s="110">
        <f t="shared" si="224"/>
        <v>0</v>
      </c>
      <c r="J182" s="257"/>
      <c r="K182" s="56"/>
      <c r="L182" s="110">
        <f t="shared" si="225"/>
        <v>0</v>
      </c>
      <c r="M182" s="317"/>
      <c r="N182" s="56"/>
      <c r="O182" s="110">
        <f t="shared" si="226"/>
        <v>0</v>
      </c>
      <c r="P182" s="107"/>
    </row>
    <row r="183" spans="1:16" ht="60" hidden="1" x14ac:dyDescent="0.25">
      <c r="A183" s="124">
        <v>3294</v>
      </c>
      <c r="B183" s="53" t="s">
        <v>163</v>
      </c>
      <c r="C183" s="123">
        <f t="shared" si="186"/>
        <v>0</v>
      </c>
      <c r="D183" s="231"/>
      <c r="E183" s="449"/>
      <c r="F183" s="450">
        <f t="shared" si="223"/>
        <v>0</v>
      </c>
      <c r="G183" s="231"/>
      <c r="H183" s="261"/>
      <c r="I183" s="303">
        <f t="shared" si="224"/>
        <v>0</v>
      </c>
      <c r="J183" s="261"/>
      <c r="K183" s="125"/>
      <c r="L183" s="303">
        <f t="shared" si="225"/>
        <v>0</v>
      </c>
      <c r="M183" s="320"/>
      <c r="N183" s="125"/>
      <c r="O183" s="303">
        <f t="shared" si="226"/>
        <v>0</v>
      </c>
      <c r="P183" s="154"/>
    </row>
    <row r="184" spans="1:16" ht="48" hidden="1" x14ac:dyDescent="0.25">
      <c r="A184" s="65">
        <v>3300</v>
      </c>
      <c r="B184" s="121" t="s">
        <v>164</v>
      </c>
      <c r="C184" s="126">
        <f t="shared" si="186"/>
        <v>0</v>
      </c>
      <c r="D184" s="232">
        <f>SUM(D185:D186)</f>
        <v>0</v>
      </c>
      <c r="E184" s="451">
        <f t="shared" ref="E184:O184" si="227">SUM(E185:E186)</f>
        <v>0</v>
      </c>
      <c r="F184" s="452">
        <f t="shared" si="227"/>
        <v>0</v>
      </c>
      <c r="G184" s="232">
        <f t="shared" si="227"/>
        <v>0</v>
      </c>
      <c r="H184" s="262">
        <f t="shared" si="227"/>
        <v>0</v>
      </c>
      <c r="I184" s="287">
        <f t="shared" si="227"/>
        <v>0</v>
      </c>
      <c r="J184" s="262">
        <f t="shared" si="227"/>
        <v>0</v>
      </c>
      <c r="K184" s="127">
        <f t="shared" si="227"/>
        <v>0</v>
      </c>
      <c r="L184" s="287">
        <f t="shared" si="227"/>
        <v>0</v>
      </c>
      <c r="M184" s="126">
        <f t="shared" si="227"/>
        <v>0</v>
      </c>
      <c r="N184" s="127">
        <f t="shared" si="227"/>
        <v>0</v>
      </c>
      <c r="O184" s="287">
        <f t="shared" si="227"/>
        <v>0</v>
      </c>
      <c r="P184" s="340"/>
    </row>
    <row r="185" spans="1:16" ht="48" hidden="1" x14ac:dyDescent="0.25">
      <c r="A185" s="73">
        <v>3310</v>
      </c>
      <c r="B185" s="74" t="s">
        <v>165</v>
      </c>
      <c r="C185" s="80">
        <f t="shared" si="186"/>
        <v>0</v>
      </c>
      <c r="D185" s="228"/>
      <c r="E185" s="446"/>
      <c r="F185" s="441">
        <f t="shared" ref="F185:F186" si="228">D185+E185</f>
        <v>0</v>
      </c>
      <c r="G185" s="228"/>
      <c r="H185" s="258"/>
      <c r="I185" s="105">
        <f t="shared" ref="I185:I186" si="229">G185+H185</f>
        <v>0</v>
      </c>
      <c r="J185" s="258"/>
      <c r="K185" s="111"/>
      <c r="L185" s="105">
        <f t="shared" ref="L185:L186" si="230">J185+K185</f>
        <v>0</v>
      </c>
      <c r="M185" s="318"/>
      <c r="N185" s="111"/>
      <c r="O185" s="105">
        <f t="shared" ref="O185:O186" si="231">M185+N185</f>
        <v>0</v>
      </c>
      <c r="P185" s="112"/>
    </row>
    <row r="186" spans="1:16" ht="48.75" hidden="1" customHeight="1" x14ac:dyDescent="0.25">
      <c r="A186" s="33">
        <v>3320</v>
      </c>
      <c r="B186" s="48" t="s">
        <v>166</v>
      </c>
      <c r="C186" s="49">
        <f t="shared" si="186"/>
        <v>0</v>
      </c>
      <c r="D186" s="225"/>
      <c r="E186" s="442"/>
      <c r="F186" s="443">
        <f t="shared" si="228"/>
        <v>0</v>
      </c>
      <c r="G186" s="225"/>
      <c r="H186" s="256"/>
      <c r="I186" s="116">
        <f t="shared" si="229"/>
        <v>0</v>
      </c>
      <c r="J186" s="256"/>
      <c r="K186" s="51"/>
      <c r="L186" s="116">
        <f t="shared" si="230"/>
        <v>0</v>
      </c>
      <c r="M186" s="316"/>
      <c r="N186" s="51"/>
      <c r="O186" s="116">
        <f t="shared" si="231"/>
        <v>0</v>
      </c>
      <c r="P186" s="106"/>
    </row>
    <row r="187" spans="1:16" hidden="1" x14ac:dyDescent="0.25">
      <c r="A187" s="129">
        <v>4000</v>
      </c>
      <c r="B187" s="97" t="s">
        <v>167</v>
      </c>
      <c r="C187" s="98">
        <f t="shared" si="186"/>
        <v>0</v>
      </c>
      <c r="D187" s="223">
        <f>SUM(D188,D191)</f>
        <v>0</v>
      </c>
      <c r="E187" s="437">
        <f t="shared" ref="E187:F187" si="232">SUM(E188,E191)</f>
        <v>0</v>
      </c>
      <c r="F187" s="438">
        <f t="shared" si="232"/>
        <v>0</v>
      </c>
      <c r="G187" s="223">
        <f>SUM(G188,G191)</f>
        <v>0</v>
      </c>
      <c r="H187" s="255">
        <f t="shared" ref="H187:I187" si="233">SUM(H188,H191)</f>
        <v>0</v>
      </c>
      <c r="I187" s="100">
        <f t="shared" si="233"/>
        <v>0</v>
      </c>
      <c r="J187" s="255">
        <f>SUM(J188,J191)</f>
        <v>0</v>
      </c>
      <c r="K187" s="99">
        <f t="shared" ref="K187:L187" si="234">SUM(K188,K191)</f>
        <v>0</v>
      </c>
      <c r="L187" s="100">
        <f t="shared" si="234"/>
        <v>0</v>
      </c>
      <c r="M187" s="98">
        <f>SUM(M188,M191)</f>
        <v>0</v>
      </c>
      <c r="N187" s="99">
        <f t="shared" ref="N187:O187" si="235">SUM(N188,N191)</f>
        <v>0</v>
      </c>
      <c r="O187" s="100">
        <f t="shared" si="235"/>
        <v>0</v>
      </c>
      <c r="P187" s="339"/>
    </row>
    <row r="188" spans="1:16" ht="24" hidden="1" x14ac:dyDescent="0.25">
      <c r="A188" s="130">
        <v>4200</v>
      </c>
      <c r="B188" s="101" t="s">
        <v>168</v>
      </c>
      <c r="C188" s="42">
        <f t="shared" si="186"/>
        <v>0</v>
      </c>
      <c r="D188" s="224">
        <f>SUM(D189,D190)</f>
        <v>0</v>
      </c>
      <c r="E188" s="439">
        <f t="shared" ref="E188:F188" si="236">SUM(E189,E190)</f>
        <v>0</v>
      </c>
      <c r="F188" s="406">
        <f t="shared" si="236"/>
        <v>0</v>
      </c>
      <c r="G188" s="224">
        <f>SUM(G189,G190)</f>
        <v>0</v>
      </c>
      <c r="H188" s="102">
        <f t="shared" ref="H188:I188" si="237">SUM(H189,H190)</f>
        <v>0</v>
      </c>
      <c r="I188" s="113">
        <f t="shared" si="237"/>
        <v>0</v>
      </c>
      <c r="J188" s="102">
        <f>SUM(J189,J190)</f>
        <v>0</v>
      </c>
      <c r="K188" s="46">
        <f t="shared" ref="K188:L188" si="238">SUM(K189,K190)</f>
        <v>0</v>
      </c>
      <c r="L188" s="113">
        <f t="shared" si="238"/>
        <v>0</v>
      </c>
      <c r="M188" s="42">
        <f>SUM(M189,M190)</f>
        <v>0</v>
      </c>
      <c r="N188" s="46">
        <f t="shared" ref="N188:O188" si="239">SUM(N189,N190)</f>
        <v>0</v>
      </c>
      <c r="O188" s="113">
        <f t="shared" si="239"/>
        <v>0</v>
      </c>
      <c r="P188" s="119"/>
    </row>
    <row r="189" spans="1:16" ht="36" hidden="1" x14ac:dyDescent="0.25">
      <c r="A189" s="368">
        <v>4240</v>
      </c>
      <c r="B189" s="48" t="s">
        <v>169</v>
      </c>
      <c r="C189" s="49">
        <f t="shared" si="186"/>
        <v>0</v>
      </c>
      <c r="D189" s="225"/>
      <c r="E189" s="442"/>
      <c r="F189" s="443">
        <f t="shared" ref="F189:F190" si="240">D189+E189</f>
        <v>0</v>
      </c>
      <c r="G189" s="225"/>
      <c r="H189" s="256"/>
      <c r="I189" s="116">
        <f t="shared" ref="I189:I190" si="241">G189+H189</f>
        <v>0</v>
      </c>
      <c r="J189" s="256"/>
      <c r="K189" s="51"/>
      <c r="L189" s="116">
        <f t="shared" ref="L189:L190" si="242">J189+K189</f>
        <v>0</v>
      </c>
      <c r="M189" s="316"/>
      <c r="N189" s="51"/>
      <c r="O189" s="116">
        <f t="shared" ref="O189:O190" si="243">M189+N189</f>
        <v>0</v>
      </c>
      <c r="P189" s="106"/>
    </row>
    <row r="190" spans="1:16" ht="24" hidden="1" x14ac:dyDescent="0.25">
      <c r="A190" s="108">
        <v>4250</v>
      </c>
      <c r="B190" s="53" t="s">
        <v>170</v>
      </c>
      <c r="C190" s="54">
        <f t="shared" si="186"/>
        <v>0</v>
      </c>
      <c r="D190" s="226"/>
      <c r="E190" s="444"/>
      <c r="F190" s="401">
        <f t="shared" si="240"/>
        <v>0</v>
      </c>
      <c r="G190" s="226"/>
      <c r="H190" s="257"/>
      <c r="I190" s="110">
        <f t="shared" si="241"/>
        <v>0</v>
      </c>
      <c r="J190" s="257"/>
      <c r="K190" s="56"/>
      <c r="L190" s="110">
        <f t="shared" si="242"/>
        <v>0</v>
      </c>
      <c r="M190" s="317"/>
      <c r="N190" s="56"/>
      <c r="O190" s="110">
        <f t="shared" si="243"/>
        <v>0</v>
      </c>
      <c r="P190" s="107"/>
    </row>
    <row r="191" spans="1:16" hidden="1" x14ac:dyDescent="0.25">
      <c r="A191" s="41">
        <v>4300</v>
      </c>
      <c r="B191" s="101" t="s">
        <v>171</v>
      </c>
      <c r="C191" s="42">
        <f t="shared" si="186"/>
        <v>0</v>
      </c>
      <c r="D191" s="224">
        <f>SUM(D192)</f>
        <v>0</v>
      </c>
      <c r="E191" s="439">
        <f t="shared" ref="E191:F191" si="244">SUM(E192)</f>
        <v>0</v>
      </c>
      <c r="F191" s="406">
        <f t="shared" si="244"/>
        <v>0</v>
      </c>
      <c r="G191" s="224">
        <f>SUM(G192)</f>
        <v>0</v>
      </c>
      <c r="H191" s="102">
        <f t="shared" ref="H191:I191" si="245">SUM(H192)</f>
        <v>0</v>
      </c>
      <c r="I191" s="113">
        <f t="shared" si="245"/>
        <v>0</v>
      </c>
      <c r="J191" s="102">
        <f>SUM(J192)</f>
        <v>0</v>
      </c>
      <c r="K191" s="46">
        <f t="shared" ref="K191:L191" si="246">SUM(K192)</f>
        <v>0</v>
      </c>
      <c r="L191" s="113">
        <f t="shared" si="246"/>
        <v>0</v>
      </c>
      <c r="M191" s="42">
        <f>SUM(M192)</f>
        <v>0</v>
      </c>
      <c r="N191" s="46">
        <f t="shared" ref="N191:O191" si="247">SUM(N192)</f>
        <v>0</v>
      </c>
      <c r="O191" s="113">
        <f t="shared" si="247"/>
        <v>0</v>
      </c>
      <c r="P191" s="119"/>
    </row>
    <row r="192" spans="1:16" ht="24" hidden="1" x14ac:dyDescent="0.25">
      <c r="A192" s="368">
        <v>4310</v>
      </c>
      <c r="B192" s="48" t="s">
        <v>172</v>
      </c>
      <c r="C192" s="49">
        <f t="shared" si="186"/>
        <v>0</v>
      </c>
      <c r="D192" s="229">
        <f>SUM(D193:D193)</f>
        <v>0</v>
      </c>
      <c r="E192" s="447">
        <f t="shared" ref="E192:F192" si="248">SUM(E193:E193)</f>
        <v>0</v>
      </c>
      <c r="F192" s="443">
        <f t="shared" si="248"/>
        <v>0</v>
      </c>
      <c r="G192" s="229">
        <f>SUM(G193:G193)</f>
        <v>0</v>
      </c>
      <c r="H192" s="259">
        <f t="shared" ref="H192:I192" si="249">SUM(H193:H193)</f>
        <v>0</v>
      </c>
      <c r="I192" s="116">
        <f t="shared" si="249"/>
        <v>0</v>
      </c>
      <c r="J192" s="259">
        <f>SUM(J193:J193)</f>
        <v>0</v>
      </c>
      <c r="K192" s="115">
        <f t="shared" ref="K192:L192" si="250">SUM(K193:K193)</f>
        <v>0</v>
      </c>
      <c r="L192" s="116">
        <f t="shared" si="250"/>
        <v>0</v>
      </c>
      <c r="M192" s="49">
        <f>SUM(M193:M193)</f>
        <v>0</v>
      </c>
      <c r="N192" s="115">
        <f t="shared" ref="N192:O192" si="251">SUM(N193:N193)</f>
        <v>0</v>
      </c>
      <c r="O192" s="116">
        <f t="shared" si="251"/>
        <v>0</v>
      </c>
      <c r="P192" s="106"/>
    </row>
    <row r="193" spans="1:16" ht="36" hidden="1" x14ac:dyDescent="0.25">
      <c r="A193" s="38">
        <v>4311</v>
      </c>
      <c r="B193" s="53" t="s">
        <v>173</v>
      </c>
      <c r="C193" s="54">
        <f t="shared" si="186"/>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hidden="1" x14ac:dyDescent="0.25">
      <c r="A194" s="131"/>
      <c r="B194" s="17" t="s">
        <v>174</v>
      </c>
      <c r="C194" s="94">
        <f t="shared" si="186"/>
        <v>0</v>
      </c>
      <c r="D194" s="222">
        <f>SUM(D195,D230,D269)</f>
        <v>0</v>
      </c>
      <c r="E194" s="435">
        <f t="shared" ref="E194:F194" si="252">SUM(E195,E230,E269)</f>
        <v>0</v>
      </c>
      <c r="F194" s="436">
        <f t="shared" si="252"/>
        <v>0</v>
      </c>
      <c r="G194" s="222">
        <f>SUM(G195,G230,G269)</f>
        <v>0</v>
      </c>
      <c r="H194" s="254">
        <f t="shared" ref="H194:I194" si="253">SUM(H195,H230,H269)</f>
        <v>0</v>
      </c>
      <c r="I194" s="96">
        <f t="shared" si="253"/>
        <v>0</v>
      </c>
      <c r="J194" s="254">
        <f>SUM(J195,J230,J269)</f>
        <v>0</v>
      </c>
      <c r="K194" s="95">
        <f t="shared" ref="K194:L194" si="254">SUM(K195,K230,K269)</f>
        <v>0</v>
      </c>
      <c r="L194" s="96">
        <f t="shared" si="254"/>
        <v>0</v>
      </c>
      <c r="M194" s="321">
        <f>SUM(M195,M230,M269)</f>
        <v>0</v>
      </c>
      <c r="N194" s="299">
        <f t="shared" ref="N194:O194" si="255">SUM(N195,N230,N269)</f>
        <v>0</v>
      </c>
      <c r="O194" s="304">
        <f t="shared" si="255"/>
        <v>0</v>
      </c>
      <c r="P194" s="342"/>
    </row>
    <row r="195" spans="1:16" hidden="1" x14ac:dyDescent="0.25">
      <c r="A195" s="97">
        <v>5000</v>
      </c>
      <c r="B195" s="97" t="s">
        <v>175</v>
      </c>
      <c r="C195" s="98">
        <f t="shared" si="186"/>
        <v>0</v>
      </c>
      <c r="D195" s="223">
        <f>D196+D204</f>
        <v>0</v>
      </c>
      <c r="E195" s="437">
        <f t="shared" ref="E195:F195" si="256">E196+E204</f>
        <v>0</v>
      </c>
      <c r="F195" s="438">
        <f t="shared" si="256"/>
        <v>0</v>
      </c>
      <c r="G195" s="223">
        <f>G196+G204</f>
        <v>0</v>
      </c>
      <c r="H195" s="255">
        <f t="shared" ref="H195:I195" si="257">H196+H204</f>
        <v>0</v>
      </c>
      <c r="I195" s="100">
        <f t="shared" si="257"/>
        <v>0</v>
      </c>
      <c r="J195" s="255">
        <f>J196+J204</f>
        <v>0</v>
      </c>
      <c r="K195" s="99">
        <f t="shared" ref="K195:L195" si="258">K196+K204</f>
        <v>0</v>
      </c>
      <c r="L195" s="100">
        <f t="shared" si="258"/>
        <v>0</v>
      </c>
      <c r="M195" s="98">
        <f>M196+M204</f>
        <v>0</v>
      </c>
      <c r="N195" s="99">
        <f t="shared" ref="N195:O195" si="259">N196+N204</f>
        <v>0</v>
      </c>
      <c r="O195" s="100">
        <f t="shared" si="259"/>
        <v>0</v>
      </c>
      <c r="P195" s="339"/>
    </row>
    <row r="196" spans="1:16" hidden="1" x14ac:dyDescent="0.25">
      <c r="A196" s="41">
        <v>5100</v>
      </c>
      <c r="B196" s="101" t="s">
        <v>176</v>
      </c>
      <c r="C196" s="42">
        <f t="shared" si="186"/>
        <v>0</v>
      </c>
      <c r="D196" s="224">
        <f>D197+D198+D201+D202+D203</f>
        <v>0</v>
      </c>
      <c r="E196" s="439">
        <f t="shared" ref="E196:F196" si="260">E197+E198+E201+E202+E203</f>
        <v>0</v>
      </c>
      <c r="F196" s="406">
        <f t="shared" si="260"/>
        <v>0</v>
      </c>
      <c r="G196" s="224">
        <f>G197+G198+G201+G202+G203</f>
        <v>0</v>
      </c>
      <c r="H196" s="102">
        <f t="shared" ref="H196:I196" si="261">H197+H198+H201+H202+H203</f>
        <v>0</v>
      </c>
      <c r="I196" s="113">
        <f t="shared" si="261"/>
        <v>0</v>
      </c>
      <c r="J196" s="102">
        <f>J197+J198+J201+J202+J203</f>
        <v>0</v>
      </c>
      <c r="K196" s="46">
        <f t="shared" ref="K196:L196" si="262">K197+K198+K201+K202+K203</f>
        <v>0</v>
      </c>
      <c r="L196" s="113">
        <f t="shared" si="262"/>
        <v>0</v>
      </c>
      <c r="M196" s="42">
        <f>M197+M198+M201+M202+M203</f>
        <v>0</v>
      </c>
      <c r="N196" s="46">
        <f t="shared" ref="N196:O196" si="263">N197+N198+N201+N202+N203</f>
        <v>0</v>
      </c>
      <c r="O196" s="113">
        <f t="shared" si="263"/>
        <v>0</v>
      </c>
      <c r="P196" s="119"/>
    </row>
    <row r="197" spans="1:16" hidden="1" x14ac:dyDescent="0.25">
      <c r="A197" s="368">
        <v>5110</v>
      </c>
      <c r="B197" s="48" t="s">
        <v>177</v>
      </c>
      <c r="C197" s="49">
        <f t="shared" si="186"/>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6"/>
        <v>0</v>
      </c>
      <c r="D198" s="227">
        <f>D199+D200</f>
        <v>0</v>
      </c>
      <c r="E198" s="445">
        <f t="shared" ref="E198:F198" si="264">E199+E200</f>
        <v>0</v>
      </c>
      <c r="F198" s="401">
        <f t="shared" si="264"/>
        <v>0</v>
      </c>
      <c r="G198" s="227">
        <f>G199+G200</f>
        <v>0</v>
      </c>
      <c r="H198" s="117">
        <f t="shared" ref="H198:I198" si="265">H199+H200</f>
        <v>0</v>
      </c>
      <c r="I198" s="110">
        <f t="shared" si="265"/>
        <v>0</v>
      </c>
      <c r="J198" s="117">
        <f>J199+J200</f>
        <v>0</v>
      </c>
      <c r="K198" s="109">
        <f t="shared" ref="K198:L198" si="266">K199+K200</f>
        <v>0</v>
      </c>
      <c r="L198" s="110">
        <f t="shared" si="266"/>
        <v>0</v>
      </c>
      <c r="M198" s="54">
        <f>M199+M200</f>
        <v>0</v>
      </c>
      <c r="N198" s="109">
        <f t="shared" ref="N198:O198" si="267">N199+N200</f>
        <v>0</v>
      </c>
      <c r="O198" s="110">
        <f t="shared" si="267"/>
        <v>0</v>
      </c>
      <c r="P198" s="107"/>
    </row>
    <row r="199" spans="1:16" hidden="1" x14ac:dyDescent="0.25">
      <c r="A199" s="38">
        <v>5121</v>
      </c>
      <c r="B199" s="53" t="s">
        <v>179</v>
      </c>
      <c r="C199" s="54">
        <f t="shared" si="186"/>
        <v>0</v>
      </c>
      <c r="D199" s="226"/>
      <c r="E199" s="444"/>
      <c r="F199" s="401">
        <f t="shared" ref="F199:F203" si="268">D199+E199</f>
        <v>0</v>
      </c>
      <c r="G199" s="226"/>
      <c r="H199" s="257"/>
      <c r="I199" s="110">
        <f t="shared" ref="I199:I203" si="269">G199+H199</f>
        <v>0</v>
      </c>
      <c r="J199" s="257"/>
      <c r="K199" s="56"/>
      <c r="L199" s="110">
        <f t="shared" ref="L199:L203" si="270">J199+K199</f>
        <v>0</v>
      </c>
      <c r="M199" s="317"/>
      <c r="N199" s="56"/>
      <c r="O199" s="110">
        <f t="shared" ref="O199:O203" si="271">M199+N199</f>
        <v>0</v>
      </c>
      <c r="P199" s="107"/>
    </row>
    <row r="200" spans="1:16" ht="24" hidden="1" x14ac:dyDescent="0.25">
      <c r="A200" s="38">
        <v>5129</v>
      </c>
      <c r="B200" s="53" t="s">
        <v>180</v>
      </c>
      <c r="C200" s="54">
        <f t="shared" si="186"/>
        <v>0</v>
      </c>
      <c r="D200" s="226"/>
      <c r="E200" s="444"/>
      <c r="F200" s="401">
        <f t="shared" si="268"/>
        <v>0</v>
      </c>
      <c r="G200" s="226"/>
      <c r="H200" s="257"/>
      <c r="I200" s="110">
        <f t="shared" si="269"/>
        <v>0</v>
      </c>
      <c r="J200" s="257"/>
      <c r="K200" s="56"/>
      <c r="L200" s="110">
        <f t="shared" si="270"/>
        <v>0</v>
      </c>
      <c r="M200" s="317"/>
      <c r="N200" s="56"/>
      <c r="O200" s="110">
        <f t="shared" si="271"/>
        <v>0</v>
      </c>
      <c r="P200" s="107"/>
    </row>
    <row r="201" spans="1:16" hidden="1" x14ac:dyDescent="0.25">
      <c r="A201" s="108">
        <v>5130</v>
      </c>
      <c r="B201" s="53" t="s">
        <v>181</v>
      </c>
      <c r="C201" s="54">
        <f t="shared" si="186"/>
        <v>0</v>
      </c>
      <c r="D201" s="226"/>
      <c r="E201" s="444"/>
      <c r="F201" s="401">
        <f t="shared" si="268"/>
        <v>0</v>
      </c>
      <c r="G201" s="226"/>
      <c r="H201" s="257"/>
      <c r="I201" s="110">
        <f t="shared" si="269"/>
        <v>0</v>
      </c>
      <c r="J201" s="257"/>
      <c r="K201" s="56"/>
      <c r="L201" s="110">
        <f t="shared" si="270"/>
        <v>0</v>
      </c>
      <c r="M201" s="317"/>
      <c r="N201" s="56"/>
      <c r="O201" s="110">
        <f t="shared" si="271"/>
        <v>0</v>
      </c>
      <c r="P201" s="107"/>
    </row>
    <row r="202" spans="1:16" hidden="1" x14ac:dyDescent="0.25">
      <c r="A202" s="108">
        <v>5140</v>
      </c>
      <c r="B202" s="53" t="s">
        <v>182</v>
      </c>
      <c r="C202" s="54">
        <f t="shared" si="186"/>
        <v>0</v>
      </c>
      <c r="D202" s="226"/>
      <c r="E202" s="444"/>
      <c r="F202" s="401">
        <f t="shared" si="268"/>
        <v>0</v>
      </c>
      <c r="G202" s="226"/>
      <c r="H202" s="257"/>
      <c r="I202" s="110">
        <f t="shared" si="269"/>
        <v>0</v>
      </c>
      <c r="J202" s="257"/>
      <c r="K202" s="56"/>
      <c r="L202" s="110">
        <f t="shared" si="270"/>
        <v>0</v>
      </c>
      <c r="M202" s="317"/>
      <c r="N202" s="56"/>
      <c r="O202" s="110">
        <f t="shared" si="271"/>
        <v>0</v>
      </c>
      <c r="P202" s="107"/>
    </row>
    <row r="203" spans="1:16" ht="24" hidden="1" x14ac:dyDescent="0.25">
      <c r="A203" s="108">
        <v>5170</v>
      </c>
      <c r="B203" s="53" t="s">
        <v>183</v>
      </c>
      <c r="C203" s="54">
        <f t="shared" si="186"/>
        <v>0</v>
      </c>
      <c r="D203" s="226"/>
      <c r="E203" s="444"/>
      <c r="F203" s="401">
        <f t="shared" si="268"/>
        <v>0</v>
      </c>
      <c r="G203" s="226"/>
      <c r="H203" s="257"/>
      <c r="I203" s="110">
        <f t="shared" si="269"/>
        <v>0</v>
      </c>
      <c r="J203" s="257"/>
      <c r="K203" s="56"/>
      <c r="L203" s="110">
        <f t="shared" si="270"/>
        <v>0</v>
      </c>
      <c r="M203" s="317"/>
      <c r="N203" s="56"/>
      <c r="O203" s="110">
        <f t="shared" si="271"/>
        <v>0</v>
      </c>
      <c r="P203" s="107"/>
    </row>
    <row r="204" spans="1:16" hidden="1" x14ac:dyDescent="0.25">
      <c r="A204" s="41">
        <v>5200</v>
      </c>
      <c r="B204" s="101" t="s">
        <v>184</v>
      </c>
      <c r="C204" s="42">
        <f t="shared" si="186"/>
        <v>0</v>
      </c>
      <c r="D204" s="224">
        <f>D205+D215+D216+D225+D226+D227+D229</f>
        <v>0</v>
      </c>
      <c r="E204" s="439">
        <f t="shared" ref="E204:F204" si="272">E205+E215+E216+E225+E226+E227+E229</f>
        <v>0</v>
      </c>
      <c r="F204" s="406">
        <f t="shared" si="272"/>
        <v>0</v>
      </c>
      <c r="G204" s="224">
        <f>G205+G215+G216+G225+G226+G227+G229</f>
        <v>0</v>
      </c>
      <c r="H204" s="102">
        <f t="shared" ref="H204:I204" si="273">H205+H215+H216+H225+H226+H227+H229</f>
        <v>0</v>
      </c>
      <c r="I204" s="113">
        <f t="shared" si="273"/>
        <v>0</v>
      </c>
      <c r="J204" s="102">
        <f>J205+J215+J216+J225+J226+J227+J229</f>
        <v>0</v>
      </c>
      <c r="K204" s="46">
        <f t="shared" ref="K204:L204" si="274">K205+K215+K216+K225+K226+K227+K229</f>
        <v>0</v>
      </c>
      <c r="L204" s="113">
        <f t="shared" si="274"/>
        <v>0</v>
      </c>
      <c r="M204" s="42">
        <f>M205+M215+M216+M225+M226+M227+M229</f>
        <v>0</v>
      </c>
      <c r="N204" s="46">
        <f t="shared" ref="N204:O204" si="275">N205+N215+N216+N225+N226+N227+N229</f>
        <v>0</v>
      </c>
      <c r="O204" s="113">
        <f t="shared" si="275"/>
        <v>0</v>
      </c>
      <c r="P204" s="119"/>
    </row>
    <row r="205" spans="1:16" hidden="1" x14ac:dyDescent="0.25">
      <c r="A205" s="103">
        <v>5210</v>
      </c>
      <c r="B205" s="74" t="s">
        <v>185</v>
      </c>
      <c r="C205" s="80">
        <f t="shared" si="186"/>
        <v>0</v>
      </c>
      <c r="D205" s="128">
        <f>SUM(D206:D214)</f>
        <v>0</v>
      </c>
      <c r="E205" s="440">
        <f t="shared" ref="E205:F205" si="276">SUM(E206:E214)</f>
        <v>0</v>
      </c>
      <c r="F205" s="441">
        <f t="shared" si="276"/>
        <v>0</v>
      </c>
      <c r="G205" s="128">
        <f>SUM(G206:G214)</f>
        <v>0</v>
      </c>
      <c r="H205" s="203">
        <f t="shared" ref="H205:I205" si="277">SUM(H206:H214)</f>
        <v>0</v>
      </c>
      <c r="I205" s="105">
        <f t="shared" si="277"/>
        <v>0</v>
      </c>
      <c r="J205" s="203">
        <f>SUM(J206:J214)</f>
        <v>0</v>
      </c>
      <c r="K205" s="104">
        <f t="shared" ref="K205:L205" si="278">SUM(K206:K214)</f>
        <v>0</v>
      </c>
      <c r="L205" s="105">
        <f t="shared" si="278"/>
        <v>0</v>
      </c>
      <c r="M205" s="80">
        <f>SUM(M206:M214)</f>
        <v>0</v>
      </c>
      <c r="N205" s="104">
        <f t="shared" ref="N205:O205" si="279">SUM(N206:N214)</f>
        <v>0</v>
      </c>
      <c r="O205" s="105">
        <f t="shared" si="279"/>
        <v>0</v>
      </c>
      <c r="P205" s="112"/>
    </row>
    <row r="206" spans="1:16" hidden="1" x14ac:dyDescent="0.25">
      <c r="A206" s="33">
        <v>5211</v>
      </c>
      <c r="B206" s="48" t="s">
        <v>186</v>
      </c>
      <c r="C206" s="49">
        <f t="shared" si="186"/>
        <v>0</v>
      </c>
      <c r="D206" s="225"/>
      <c r="E206" s="442"/>
      <c r="F206" s="443">
        <f t="shared" ref="F206:F215" si="280">D206+E206</f>
        <v>0</v>
      </c>
      <c r="G206" s="225"/>
      <c r="H206" s="256"/>
      <c r="I206" s="116">
        <f t="shared" ref="I206:I215" si="281">G206+H206</f>
        <v>0</v>
      </c>
      <c r="J206" s="256"/>
      <c r="K206" s="51"/>
      <c r="L206" s="116">
        <f t="shared" ref="L206:L215" si="282">J206+K206</f>
        <v>0</v>
      </c>
      <c r="M206" s="316"/>
      <c r="N206" s="51"/>
      <c r="O206" s="116">
        <f t="shared" ref="O206:O215" si="283">M206+N206</f>
        <v>0</v>
      </c>
      <c r="P206" s="106"/>
    </row>
    <row r="207" spans="1:16" hidden="1" x14ac:dyDescent="0.25">
      <c r="A207" s="38">
        <v>5212</v>
      </c>
      <c r="B207" s="53" t="s">
        <v>187</v>
      </c>
      <c r="C207" s="54">
        <f t="shared" si="186"/>
        <v>0</v>
      </c>
      <c r="D207" s="226"/>
      <c r="E207" s="444"/>
      <c r="F207" s="401">
        <f t="shared" si="280"/>
        <v>0</v>
      </c>
      <c r="G207" s="226"/>
      <c r="H207" s="257"/>
      <c r="I207" s="110">
        <f t="shared" si="281"/>
        <v>0</v>
      </c>
      <c r="J207" s="257"/>
      <c r="K207" s="56"/>
      <c r="L207" s="110">
        <f t="shared" si="282"/>
        <v>0</v>
      </c>
      <c r="M207" s="317"/>
      <c r="N207" s="56"/>
      <c r="O207" s="110">
        <f t="shared" si="283"/>
        <v>0</v>
      </c>
      <c r="P207" s="107"/>
    </row>
    <row r="208" spans="1:16" hidden="1" x14ac:dyDescent="0.25">
      <c r="A208" s="38">
        <v>5213</v>
      </c>
      <c r="B208" s="53" t="s">
        <v>188</v>
      </c>
      <c r="C208" s="54">
        <f t="shared" si="186"/>
        <v>0</v>
      </c>
      <c r="D208" s="226"/>
      <c r="E208" s="444"/>
      <c r="F208" s="401">
        <f t="shared" si="280"/>
        <v>0</v>
      </c>
      <c r="G208" s="226"/>
      <c r="H208" s="257"/>
      <c r="I208" s="110">
        <f t="shared" si="281"/>
        <v>0</v>
      </c>
      <c r="J208" s="257"/>
      <c r="K208" s="56"/>
      <c r="L208" s="110">
        <f t="shared" si="282"/>
        <v>0</v>
      </c>
      <c r="M208" s="317"/>
      <c r="N208" s="56"/>
      <c r="O208" s="110">
        <f t="shared" si="283"/>
        <v>0</v>
      </c>
      <c r="P208" s="107"/>
    </row>
    <row r="209" spans="1:16" hidden="1" x14ac:dyDescent="0.25">
      <c r="A209" s="38">
        <v>5214</v>
      </c>
      <c r="B209" s="53" t="s">
        <v>189</v>
      </c>
      <c r="C209" s="54">
        <f t="shared" si="186"/>
        <v>0</v>
      </c>
      <c r="D209" s="226"/>
      <c r="E209" s="444"/>
      <c r="F209" s="401">
        <f t="shared" si="280"/>
        <v>0</v>
      </c>
      <c r="G209" s="226"/>
      <c r="H209" s="257"/>
      <c r="I209" s="110">
        <f t="shared" si="281"/>
        <v>0</v>
      </c>
      <c r="J209" s="257"/>
      <c r="K209" s="56"/>
      <c r="L209" s="110">
        <f t="shared" si="282"/>
        <v>0</v>
      </c>
      <c r="M209" s="317"/>
      <c r="N209" s="56"/>
      <c r="O209" s="110">
        <f t="shared" si="283"/>
        <v>0</v>
      </c>
      <c r="P209" s="107"/>
    </row>
    <row r="210" spans="1:16" hidden="1" x14ac:dyDescent="0.25">
      <c r="A210" s="38">
        <v>5215</v>
      </c>
      <c r="B210" s="53" t="s">
        <v>190</v>
      </c>
      <c r="C210" s="54">
        <f t="shared" si="186"/>
        <v>0</v>
      </c>
      <c r="D210" s="226"/>
      <c r="E210" s="444"/>
      <c r="F210" s="401">
        <f t="shared" si="280"/>
        <v>0</v>
      </c>
      <c r="G210" s="226"/>
      <c r="H210" s="257"/>
      <c r="I210" s="110">
        <f t="shared" si="281"/>
        <v>0</v>
      </c>
      <c r="J210" s="257"/>
      <c r="K210" s="56"/>
      <c r="L210" s="110">
        <f t="shared" si="282"/>
        <v>0</v>
      </c>
      <c r="M210" s="317"/>
      <c r="N210" s="56"/>
      <c r="O210" s="110">
        <f t="shared" si="283"/>
        <v>0</v>
      </c>
      <c r="P210" s="107"/>
    </row>
    <row r="211" spans="1:16" ht="14.25" hidden="1" customHeight="1" x14ac:dyDescent="0.25">
      <c r="A211" s="38">
        <v>5216</v>
      </c>
      <c r="B211" s="53" t="s">
        <v>191</v>
      </c>
      <c r="C211" s="54">
        <f t="shared" si="186"/>
        <v>0</v>
      </c>
      <c r="D211" s="226"/>
      <c r="E211" s="444"/>
      <c r="F211" s="401">
        <f t="shared" si="280"/>
        <v>0</v>
      </c>
      <c r="G211" s="226"/>
      <c r="H211" s="257"/>
      <c r="I211" s="110">
        <f t="shared" si="281"/>
        <v>0</v>
      </c>
      <c r="J211" s="257"/>
      <c r="K211" s="56"/>
      <c r="L211" s="110">
        <f t="shared" si="282"/>
        <v>0</v>
      </c>
      <c r="M211" s="317"/>
      <c r="N211" s="56"/>
      <c r="O211" s="110">
        <f t="shared" si="283"/>
        <v>0</v>
      </c>
      <c r="P211" s="107"/>
    </row>
    <row r="212" spans="1:16" hidden="1" x14ac:dyDescent="0.25">
      <c r="A212" s="38">
        <v>5217</v>
      </c>
      <c r="B212" s="53" t="s">
        <v>192</v>
      </c>
      <c r="C212" s="54">
        <f t="shared" si="186"/>
        <v>0</v>
      </c>
      <c r="D212" s="226"/>
      <c r="E212" s="444"/>
      <c r="F212" s="401">
        <f t="shared" si="280"/>
        <v>0</v>
      </c>
      <c r="G212" s="226"/>
      <c r="H212" s="257"/>
      <c r="I212" s="110">
        <f t="shared" si="281"/>
        <v>0</v>
      </c>
      <c r="J212" s="257"/>
      <c r="K212" s="56"/>
      <c r="L212" s="110">
        <f t="shared" si="282"/>
        <v>0</v>
      </c>
      <c r="M212" s="317"/>
      <c r="N212" s="56"/>
      <c r="O212" s="110">
        <f t="shared" si="283"/>
        <v>0</v>
      </c>
      <c r="P212" s="107"/>
    </row>
    <row r="213" spans="1:16" hidden="1" x14ac:dyDescent="0.25">
      <c r="A213" s="38">
        <v>5218</v>
      </c>
      <c r="B213" s="53" t="s">
        <v>193</v>
      </c>
      <c r="C213" s="54">
        <f t="shared" ref="C213:C276" si="284">F213+I213+L213+O213</f>
        <v>0</v>
      </c>
      <c r="D213" s="226"/>
      <c r="E213" s="444"/>
      <c r="F213" s="401">
        <f t="shared" si="280"/>
        <v>0</v>
      </c>
      <c r="G213" s="226"/>
      <c r="H213" s="257"/>
      <c r="I213" s="110">
        <f t="shared" si="281"/>
        <v>0</v>
      </c>
      <c r="J213" s="257"/>
      <c r="K213" s="56"/>
      <c r="L213" s="110">
        <f t="shared" si="282"/>
        <v>0</v>
      </c>
      <c r="M213" s="317"/>
      <c r="N213" s="56"/>
      <c r="O213" s="110">
        <f t="shared" si="283"/>
        <v>0</v>
      </c>
      <c r="P213" s="107"/>
    </row>
    <row r="214" spans="1:16" hidden="1" x14ac:dyDescent="0.25">
      <c r="A214" s="38">
        <v>5219</v>
      </c>
      <c r="B214" s="53" t="s">
        <v>194</v>
      </c>
      <c r="C214" s="54">
        <f t="shared" si="284"/>
        <v>0</v>
      </c>
      <c r="D214" s="226"/>
      <c r="E214" s="444"/>
      <c r="F214" s="401">
        <f t="shared" si="280"/>
        <v>0</v>
      </c>
      <c r="G214" s="226"/>
      <c r="H214" s="257"/>
      <c r="I214" s="110">
        <f t="shared" si="281"/>
        <v>0</v>
      </c>
      <c r="J214" s="257"/>
      <c r="K214" s="56"/>
      <c r="L214" s="110">
        <f t="shared" si="282"/>
        <v>0</v>
      </c>
      <c r="M214" s="317"/>
      <c r="N214" s="56"/>
      <c r="O214" s="110">
        <f t="shared" si="283"/>
        <v>0</v>
      </c>
      <c r="P214" s="107"/>
    </row>
    <row r="215" spans="1:16" ht="13.5" hidden="1" customHeight="1" x14ac:dyDescent="0.25">
      <c r="A215" s="108">
        <v>5220</v>
      </c>
      <c r="B215" s="53" t="s">
        <v>195</v>
      </c>
      <c r="C215" s="54">
        <f t="shared" si="284"/>
        <v>0</v>
      </c>
      <c r="D215" s="226"/>
      <c r="E215" s="444"/>
      <c r="F215" s="401">
        <f t="shared" si="280"/>
        <v>0</v>
      </c>
      <c r="G215" s="226"/>
      <c r="H215" s="257"/>
      <c r="I215" s="110">
        <f t="shared" si="281"/>
        <v>0</v>
      </c>
      <c r="J215" s="257"/>
      <c r="K215" s="56"/>
      <c r="L215" s="110">
        <f t="shared" si="282"/>
        <v>0</v>
      </c>
      <c r="M215" s="317"/>
      <c r="N215" s="56"/>
      <c r="O215" s="110">
        <f t="shared" si="283"/>
        <v>0</v>
      </c>
      <c r="P215" s="107"/>
    </row>
    <row r="216" spans="1:16" hidden="1" x14ac:dyDescent="0.25">
      <c r="A216" s="108">
        <v>5230</v>
      </c>
      <c r="B216" s="53" t="s">
        <v>196</v>
      </c>
      <c r="C216" s="54">
        <f t="shared" si="284"/>
        <v>0</v>
      </c>
      <c r="D216" s="227">
        <f>SUM(D217:D224)</f>
        <v>0</v>
      </c>
      <c r="E216" s="445">
        <f t="shared" ref="E216:F216" si="285">SUM(E217:E224)</f>
        <v>0</v>
      </c>
      <c r="F216" s="401">
        <f t="shared" si="285"/>
        <v>0</v>
      </c>
      <c r="G216" s="227">
        <f>SUM(G217:G224)</f>
        <v>0</v>
      </c>
      <c r="H216" s="117">
        <f t="shared" ref="H216:I216" si="286">SUM(H217:H224)</f>
        <v>0</v>
      </c>
      <c r="I216" s="110">
        <f t="shared" si="286"/>
        <v>0</v>
      </c>
      <c r="J216" s="117">
        <f>SUM(J217:J224)</f>
        <v>0</v>
      </c>
      <c r="K216" s="109">
        <f t="shared" ref="K216:L216" si="287">SUM(K217:K224)</f>
        <v>0</v>
      </c>
      <c r="L216" s="110">
        <f t="shared" si="287"/>
        <v>0</v>
      </c>
      <c r="M216" s="54">
        <f>SUM(M217:M224)</f>
        <v>0</v>
      </c>
      <c r="N216" s="109">
        <f t="shared" ref="N216:O216" si="288">SUM(N217:N224)</f>
        <v>0</v>
      </c>
      <c r="O216" s="110">
        <f t="shared" si="288"/>
        <v>0</v>
      </c>
      <c r="P216" s="107"/>
    </row>
    <row r="217" spans="1:16" hidden="1" x14ac:dyDescent="0.25">
      <c r="A217" s="38">
        <v>5231</v>
      </c>
      <c r="B217" s="53" t="s">
        <v>197</v>
      </c>
      <c r="C217" s="54">
        <f t="shared" si="284"/>
        <v>0</v>
      </c>
      <c r="D217" s="226"/>
      <c r="E217" s="444"/>
      <c r="F217" s="401">
        <f t="shared" ref="F217:F226" si="289">D217+E217</f>
        <v>0</v>
      </c>
      <c r="G217" s="226"/>
      <c r="H217" s="257"/>
      <c r="I217" s="110">
        <f t="shared" ref="I217:I226" si="290">G217+H217</f>
        <v>0</v>
      </c>
      <c r="J217" s="257"/>
      <c r="K217" s="56"/>
      <c r="L217" s="110">
        <f t="shared" ref="L217:L226" si="291">J217+K217</f>
        <v>0</v>
      </c>
      <c r="M217" s="317"/>
      <c r="N217" s="56"/>
      <c r="O217" s="110">
        <f t="shared" ref="O217:O226" si="292">M217+N217</f>
        <v>0</v>
      </c>
      <c r="P217" s="107"/>
    </row>
    <row r="218" spans="1:16" hidden="1" x14ac:dyDescent="0.25">
      <c r="A218" s="38">
        <v>5232</v>
      </c>
      <c r="B218" s="53" t="s">
        <v>198</v>
      </c>
      <c r="C218" s="54">
        <f t="shared" si="284"/>
        <v>0</v>
      </c>
      <c r="D218" s="226"/>
      <c r="E218" s="444"/>
      <c r="F218" s="401">
        <f t="shared" si="289"/>
        <v>0</v>
      </c>
      <c r="G218" s="226"/>
      <c r="H218" s="257"/>
      <c r="I218" s="110">
        <f t="shared" si="290"/>
        <v>0</v>
      </c>
      <c r="J218" s="257"/>
      <c r="K218" s="56"/>
      <c r="L218" s="110">
        <f t="shared" si="291"/>
        <v>0</v>
      </c>
      <c r="M218" s="317"/>
      <c r="N218" s="56"/>
      <c r="O218" s="110">
        <f t="shared" si="292"/>
        <v>0</v>
      </c>
      <c r="P218" s="107"/>
    </row>
    <row r="219" spans="1:16" hidden="1" x14ac:dyDescent="0.25">
      <c r="A219" s="38">
        <v>5233</v>
      </c>
      <c r="B219" s="53" t="s">
        <v>199</v>
      </c>
      <c r="C219" s="54">
        <f t="shared" si="284"/>
        <v>0</v>
      </c>
      <c r="D219" s="226"/>
      <c r="E219" s="444"/>
      <c r="F219" s="401">
        <f t="shared" si="289"/>
        <v>0</v>
      </c>
      <c r="G219" s="226"/>
      <c r="H219" s="257"/>
      <c r="I219" s="110">
        <f t="shared" si="290"/>
        <v>0</v>
      </c>
      <c r="J219" s="257"/>
      <c r="K219" s="56"/>
      <c r="L219" s="110">
        <f t="shared" si="291"/>
        <v>0</v>
      </c>
      <c r="M219" s="317"/>
      <c r="N219" s="56"/>
      <c r="O219" s="110">
        <f t="shared" si="292"/>
        <v>0</v>
      </c>
      <c r="P219" s="107"/>
    </row>
    <row r="220" spans="1:16" ht="24" hidden="1" x14ac:dyDescent="0.25">
      <c r="A220" s="38">
        <v>5234</v>
      </c>
      <c r="B220" s="53" t="s">
        <v>200</v>
      </c>
      <c r="C220" s="54">
        <f t="shared" si="284"/>
        <v>0</v>
      </c>
      <c r="D220" s="226"/>
      <c r="E220" s="444"/>
      <c r="F220" s="401">
        <f t="shared" si="289"/>
        <v>0</v>
      </c>
      <c r="G220" s="226"/>
      <c r="H220" s="257"/>
      <c r="I220" s="110">
        <f t="shared" si="290"/>
        <v>0</v>
      </c>
      <c r="J220" s="257"/>
      <c r="K220" s="56"/>
      <c r="L220" s="110">
        <f t="shared" si="291"/>
        <v>0</v>
      </c>
      <c r="M220" s="317"/>
      <c r="N220" s="56"/>
      <c r="O220" s="110">
        <f t="shared" si="292"/>
        <v>0</v>
      </c>
      <c r="P220" s="107"/>
    </row>
    <row r="221" spans="1:16" ht="14.25" hidden="1" customHeight="1" x14ac:dyDescent="0.25">
      <c r="A221" s="38">
        <v>5236</v>
      </c>
      <c r="B221" s="53" t="s">
        <v>201</v>
      </c>
      <c r="C221" s="54">
        <f t="shared" si="284"/>
        <v>0</v>
      </c>
      <c r="D221" s="226"/>
      <c r="E221" s="444"/>
      <c r="F221" s="401">
        <f t="shared" si="289"/>
        <v>0</v>
      </c>
      <c r="G221" s="226"/>
      <c r="H221" s="257"/>
      <c r="I221" s="110">
        <f t="shared" si="290"/>
        <v>0</v>
      </c>
      <c r="J221" s="257"/>
      <c r="K221" s="56"/>
      <c r="L221" s="110">
        <f t="shared" si="291"/>
        <v>0</v>
      </c>
      <c r="M221" s="317"/>
      <c r="N221" s="56"/>
      <c r="O221" s="110">
        <f t="shared" si="292"/>
        <v>0</v>
      </c>
      <c r="P221" s="107"/>
    </row>
    <row r="222" spans="1:16" ht="14.25" hidden="1" customHeight="1" x14ac:dyDescent="0.25">
      <c r="A222" s="38">
        <v>5237</v>
      </c>
      <c r="B222" s="53" t="s">
        <v>202</v>
      </c>
      <c r="C222" s="54">
        <f t="shared" si="284"/>
        <v>0</v>
      </c>
      <c r="D222" s="226"/>
      <c r="E222" s="444"/>
      <c r="F222" s="401">
        <f t="shared" si="289"/>
        <v>0</v>
      </c>
      <c r="G222" s="226"/>
      <c r="H222" s="257"/>
      <c r="I222" s="110">
        <f t="shared" si="290"/>
        <v>0</v>
      </c>
      <c r="J222" s="257"/>
      <c r="K222" s="56"/>
      <c r="L222" s="110">
        <f t="shared" si="291"/>
        <v>0</v>
      </c>
      <c r="M222" s="317"/>
      <c r="N222" s="56"/>
      <c r="O222" s="110">
        <f t="shared" si="292"/>
        <v>0</v>
      </c>
      <c r="P222" s="107"/>
    </row>
    <row r="223" spans="1:16" ht="24" hidden="1" x14ac:dyDescent="0.25">
      <c r="A223" s="38">
        <v>5238</v>
      </c>
      <c r="B223" s="53" t="s">
        <v>203</v>
      </c>
      <c r="C223" s="54">
        <f t="shared" si="284"/>
        <v>0</v>
      </c>
      <c r="D223" s="226"/>
      <c r="E223" s="444"/>
      <c r="F223" s="401">
        <f t="shared" si="289"/>
        <v>0</v>
      </c>
      <c r="G223" s="226"/>
      <c r="H223" s="257"/>
      <c r="I223" s="110">
        <f t="shared" si="290"/>
        <v>0</v>
      </c>
      <c r="J223" s="257"/>
      <c r="K223" s="56"/>
      <c r="L223" s="110">
        <f t="shared" si="291"/>
        <v>0</v>
      </c>
      <c r="M223" s="317"/>
      <c r="N223" s="56"/>
      <c r="O223" s="110">
        <f t="shared" si="292"/>
        <v>0</v>
      </c>
      <c r="P223" s="107"/>
    </row>
    <row r="224" spans="1:16" ht="24" hidden="1" x14ac:dyDescent="0.25">
      <c r="A224" s="38">
        <v>5239</v>
      </c>
      <c r="B224" s="53" t="s">
        <v>204</v>
      </c>
      <c r="C224" s="54">
        <f t="shared" si="284"/>
        <v>0</v>
      </c>
      <c r="D224" s="226"/>
      <c r="E224" s="444"/>
      <c r="F224" s="401">
        <f t="shared" si="289"/>
        <v>0</v>
      </c>
      <c r="G224" s="226"/>
      <c r="H224" s="257"/>
      <c r="I224" s="110">
        <f t="shared" si="290"/>
        <v>0</v>
      </c>
      <c r="J224" s="257"/>
      <c r="K224" s="56"/>
      <c r="L224" s="110">
        <f t="shared" si="291"/>
        <v>0</v>
      </c>
      <c r="M224" s="317"/>
      <c r="N224" s="56"/>
      <c r="O224" s="110">
        <f t="shared" si="292"/>
        <v>0</v>
      </c>
      <c r="P224" s="107"/>
    </row>
    <row r="225" spans="1:16" ht="24" hidden="1" x14ac:dyDescent="0.25">
      <c r="A225" s="108">
        <v>5240</v>
      </c>
      <c r="B225" s="53" t="s">
        <v>205</v>
      </c>
      <c r="C225" s="54">
        <f t="shared" si="284"/>
        <v>0</v>
      </c>
      <c r="D225" s="226"/>
      <c r="E225" s="444"/>
      <c r="F225" s="401">
        <f t="shared" si="289"/>
        <v>0</v>
      </c>
      <c r="G225" s="226"/>
      <c r="H225" s="257"/>
      <c r="I225" s="110">
        <f t="shared" si="290"/>
        <v>0</v>
      </c>
      <c r="J225" s="257"/>
      <c r="K225" s="56"/>
      <c r="L225" s="110">
        <f t="shared" si="291"/>
        <v>0</v>
      </c>
      <c r="M225" s="317"/>
      <c r="N225" s="56"/>
      <c r="O225" s="110">
        <f t="shared" si="292"/>
        <v>0</v>
      </c>
      <c r="P225" s="107"/>
    </row>
    <row r="226" spans="1:16" hidden="1" x14ac:dyDescent="0.25">
      <c r="A226" s="108">
        <v>5250</v>
      </c>
      <c r="B226" s="53" t="s">
        <v>206</v>
      </c>
      <c r="C226" s="54">
        <f t="shared" si="284"/>
        <v>0</v>
      </c>
      <c r="D226" s="226"/>
      <c r="E226" s="444"/>
      <c r="F226" s="401">
        <f t="shared" si="289"/>
        <v>0</v>
      </c>
      <c r="G226" s="226"/>
      <c r="H226" s="257"/>
      <c r="I226" s="110">
        <f t="shared" si="290"/>
        <v>0</v>
      </c>
      <c r="J226" s="257"/>
      <c r="K226" s="56"/>
      <c r="L226" s="110">
        <f t="shared" si="291"/>
        <v>0</v>
      </c>
      <c r="M226" s="317"/>
      <c r="N226" s="56"/>
      <c r="O226" s="110">
        <f t="shared" si="292"/>
        <v>0</v>
      </c>
      <c r="P226" s="107"/>
    </row>
    <row r="227" spans="1:16" hidden="1" x14ac:dyDescent="0.25">
      <c r="A227" s="108">
        <v>5260</v>
      </c>
      <c r="B227" s="53" t="s">
        <v>207</v>
      </c>
      <c r="C227" s="54">
        <f t="shared" si="284"/>
        <v>0</v>
      </c>
      <c r="D227" s="227">
        <f>SUM(D228)</f>
        <v>0</v>
      </c>
      <c r="E227" s="445">
        <f t="shared" ref="E227:F227" si="293">SUM(E228)</f>
        <v>0</v>
      </c>
      <c r="F227" s="401">
        <f t="shared" si="293"/>
        <v>0</v>
      </c>
      <c r="G227" s="227">
        <f>SUM(G228)</f>
        <v>0</v>
      </c>
      <c r="H227" s="117">
        <f t="shared" ref="H227:I227" si="294">SUM(H228)</f>
        <v>0</v>
      </c>
      <c r="I227" s="110">
        <f t="shared" si="294"/>
        <v>0</v>
      </c>
      <c r="J227" s="117">
        <f>SUM(J228)</f>
        <v>0</v>
      </c>
      <c r="K227" s="109">
        <f t="shared" ref="K227:L227" si="295">SUM(K228)</f>
        <v>0</v>
      </c>
      <c r="L227" s="110">
        <f t="shared" si="295"/>
        <v>0</v>
      </c>
      <c r="M227" s="54">
        <f>SUM(M228)</f>
        <v>0</v>
      </c>
      <c r="N227" s="109">
        <f t="shared" ref="N227:O227" si="296">SUM(N228)</f>
        <v>0</v>
      </c>
      <c r="O227" s="110">
        <f t="shared" si="296"/>
        <v>0</v>
      </c>
      <c r="P227" s="107"/>
    </row>
    <row r="228" spans="1:16" ht="24" hidden="1" x14ac:dyDescent="0.25">
      <c r="A228" s="38">
        <v>5269</v>
      </c>
      <c r="B228" s="53" t="s">
        <v>208</v>
      </c>
      <c r="C228" s="54">
        <f t="shared" si="284"/>
        <v>0</v>
      </c>
      <c r="D228" s="226"/>
      <c r="E228" s="444"/>
      <c r="F228" s="401">
        <f t="shared" ref="F228:F229" si="297">D228+E228</f>
        <v>0</v>
      </c>
      <c r="G228" s="226"/>
      <c r="H228" s="257"/>
      <c r="I228" s="110">
        <f t="shared" ref="I228:I229" si="298">G228+H228</f>
        <v>0</v>
      </c>
      <c r="J228" s="257"/>
      <c r="K228" s="56"/>
      <c r="L228" s="110">
        <f t="shared" ref="L228:L229" si="299">J228+K228</f>
        <v>0</v>
      </c>
      <c r="M228" s="317"/>
      <c r="N228" s="56"/>
      <c r="O228" s="110">
        <f t="shared" ref="O228:O229" si="300">M228+N228</f>
        <v>0</v>
      </c>
      <c r="P228" s="107"/>
    </row>
    <row r="229" spans="1:16" ht="24" hidden="1" x14ac:dyDescent="0.25">
      <c r="A229" s="103">
        <v>5270</v>
      </c>
      <c r="B229" s="74" t="s">
        <v>209</v>
      </c>
      <c r="C229" s="80">
        <f t="shared" si="284"/>
        <v>0</v>
      </c>
      <c r="D229" s="228"/>
      <c r="E229" s="446"/>
      <c r="F229" s="441">
        <f t="shared" si="297"/>
        <v>0</v>
      </c>
      <c r="G229" s="228"/>
      <c r="H229" s="258"/>
      <c r="I229" s="105">
        <f t="shared" si="298"/>
        <v>0</v>
      </c>
      <c r="J229" s="258"/>
      <c r="K229" s="111"/>
      <c r="L229" s="105">
        <f t="shared" si="299"/>
        <v>0</v>
      </c>
      <c r="M229" s="318"/>
      <c r="N229" s="111"/>
      <c r="O229" s="105">
        <f t="shared" si="300"/>
        <v>0</v>
      </c>
      <c r="P229" s="112"/>
    </row>
    <row r="230" spans="1:16" hidden="1" x14ac:dyDescent="0.25">
      <c r="A230" s="97">
        <v>6000</v>
      </c>
      <c r="B230" s="97" t="s">
        <v>210</v>
      </c>
      <c r="C230" s="98">
        <f t="shared" si="284"/>
        <v>0</v>
      </c>
      <c r="D230" s="223">
        <f>D231+D251+D259</f>
        <v>0</v>
      </c>
      <c r="E230" s="437">
        <f t="shared" ref="E230:F230" si="301">E231+E251+E259</f>
        <v>0</v>
      </c>
      <c r="F230" s="438">
        <f t="shared" si="301"/>
        <v>0</v>
      </c>
      <c r="G230" s="223">
        <f>G231+G251+G259</f>
        <v>0</v>
      </c>
      <c r="H230" s="255">
        <f t="shared" ref="H230:I230" si="302">H231+H251+H259</f>
        <v>0</v>
      </c>
      <c r="I230" s="100">
        <f t="shared" si="302"/>
        <v>0</v>
      </c>
      <c r="J230" s="255">
        <f>J231+J251+J259</f>
        <v>0</v>
      </c>
      <c r="K230" s="99">
        <f t="shared" ref="K230:L230" si="303">K231+K251+K259</f>
        <v>0</v>
      </c>
      <c r="L230" s="100">
        <f t="shared" si="303"/>
        <v>0</v>
      </c>
      <c r="M230" s="98">
        <f>M231+M251+M259</f>
        <v>0</v>
      </c>
      <c r="N230" s="99">
        <f t="shared" ref="N230:O230" si="304">N231+N251+N259</f>
        <v>0</v>
      </c>
      <c r="O230" s="100">
        <f t="shared" si="304"/>
        <v>0</v>
      </c>
      <c r="P230" s="339"/>
    </row>
    <row r="231" spans="1:16" ht="14.25" hidden="1" customHeight="1" x14ac:dyDescent="0.25">
      <c r="A231" s="65">
        <v>6200</v>
      </c>
      <c r="B231" s="121" t="s">
        <v>211</v>
      </c>
      <c r="C231" s="126">
        <f t="shared" si="284"/>
        <v>0</v>
      </c>
      <c r="D231" s="232">
        <f>SUM(D232,D233,D235,D238,D244,D245,D246)</f>
        <v>0</v>
      </c>
      <c r="E231" s="451">
        <f t="shared" ref="E231:F231" si="305">SUM(E232,E233,E235,E238,E244,E245,E246)</f>
        <v>0</v>
      </c>
      <c r="F231" s="452">
        <f t="shared" si="305"/>
        <v>0</v>
      </c>
      <c r="G231" s="232">
        <f>SUM(G232,G233,G235,G238,G244,G245,G246)</f>
        <v>0</v>
      </c>
      <c r="H231" s="262">
        <f t="shared" ref="H231:I231" si="306">SUM(H232,H233,H235,H238,H244,H245,H246)</f>
        <v>0</v>
      </c>
      <c r="I231" s="287">
        <f t="shared" si="306"/>
        <v>0</v>
      </c>
      <c r="J231" s="262">
        <f>SUM(J232,J233,J235,J238,J244,J245,J246)</f>
        <v>0</v>
      </c>
      <c r="K231" s="127">
        <f t="shared" ref="K231:L231" si="307">SUM(K232,K233,K235,K238,K244,K245,K246)</f>
        <v>0</v>
      </c>
      <c r="L231" s="287">
        <f t="shared" si="307"/>
        <v>0</v>
      </c>
      <c r="M231" s="126">
        <f>SUM(M232,M233,M235,M238,M244,M245,M246)</f>
        <v>0</v>
      </c>
      <c r="N231" s="127">
        <f t="shared" ref="N231:O231" si="308">SUM(N232,N233,N235,N238,N244,N245,N246)</f>
        <v>0</v>
      </c>
      <c r="O231" s="287">
        <f t="shared" si="308"/>
        <v>0</v>
      </c>
      <c r="P231" s="340"/>
    </row>
    <row r="232" spans="1:16" ht="24" hidden="1" x14ac:dyDescent="0.25">
      <c r="A232" s="368">
        <v>6220</v>
      </c>
      <c r="B232" s="48" t="s">
        <v>212</v>
      </c>
      <c r="C232" s="49">
        <f t="shared" si="284"/>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4"/>
        <v>0</v>
      </c>
      <c r="D233" s="227">
        <f>SUM(D234)</f>
        <v>0</v>
      </c>
      <c r="E233" s="445">
        <f t="shared" ref="E233:O233" si="309">SUM(E234)</f>
        <v>0</v>
      </c>
      <c r="F233" s="401">
        <f t="shared" si="309"/>
        <v>0</v>
      </c>
      <c r="G233" s="227">
        <f t="shared" si="309"/>
        <v>0</v>
      </c>
      <c r="H233" s="117">
        <f t="shared" si="309"/>
        <v>0</v>
      </c>
      <c r="I233" s="110">
        <f t="shared" si="309"/>
        <v>0</v>
      </c>
      <c r="J233" s="117">
        <f t="shared" si="309"/>
        <v>0</v>
      </c>
      <c r="K233" s="109">
        <f t="shared" si="309"/>
        <v>0</v>
      </c>
      <c r="L233" s="110">
        <f t="shared" si="309"/>
        <v>0</v>
      </c>
      <c r="M233" s="54">
        <f t="shared" si="309"/>
        <v>0</v>
      </c>
      <c r="N233" s="109">
        <f t="shared" si="309"/>
        <v>0</v>
      </c>
      <c r="O233" s="110">
        <f t="shared" si="309"/>
        <v>0</v>
      </c>
      <c r="P233" s="107"/>
    </row>
    <row r="234" spans="1:16" ht="24" hidden="1" x14ac:dyDescent="0.25">
      <c r="A234" s="38">
        <v>6239</v>
      </c>
      <c r="B234" s="48" t="s">
        <v>214</v>
      </c>
      <c r="C234" s="54">
        <f t="shared" si="284"/>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4"/>
        <v>0</v>
      </c>
      <c r="D235" s="227">
        <f>SUM(D236:D237)</f>
        <v>0</v>
      </c>
      <c r="E235" s="445">
        <f t="shared" ref="E235:F235" si="310">SUM(E236:E237)</f>
        <v>0</v>
      </c>
      <c r="F235" s="401">
        <f t="shared" si="310"/>
        <v>0</v>
      </c>
      <c r="G235" s="227">
        <f>SUM(G236:G237)</f>
        <v>0</v>
      </c>
      <c r="H235" s="117">
        <f t="shared" ref="H235:I235" si="311">SUM(H236:H237)</f>
        <v>0</v>
      </c>
      <c r="I235" s="110">
        <f t="shared" si="311"/>
        <v>0</v>
      </c>
      <c r="J235" s="117">
        <f>SUM(J236:J237)</f>
        <v>0</v>
      </c>
      <c r="K235" s="109">
        <f t="shared" ref="K235:L235" si="312">SUM(K236:K237)</f>
        <v>0</v>
      </c>
      <c r="L235" s="110">
        <f t="shared" si="312"/>
        <v>0</v>
      </c>
      <c r="M235" s="54">
        <f>SUM(M236:M237)</f>
        <v>0</v>
      </c>
      <c r="N235" s="109">
        <f t="shared" ref="N235:O235" si="313">SUM(N236:N237)</f>
        <v>0</v>
      </c>
      <c r="O235" s="110">
        <f t="shared" si="313"/>
        <v>0</v>
      </c>
      <c r="P235" s="107"/>
    </row>
    <row r="236" spans="1:16" hidden="1" x14ac:dyDescent="0.25">
      <c r="A236" s="38">
        <v>6241</v>
      </c>
      <c r="B236" s="53" t="s">
        <v>216</v>
      </c>
      <c r="C236" s="54">
        <f t="shared" si="284"/>
        <v>0</v>
      </c>
      <c r="D236" s="226"/>
      <c r="E236" s="444"/>
      <c r="F236" s="401">
        <f t="shared" ref="F236:F237" si="314">D236+E236</f>
        <v>0</v>
      </c>
      <c r="G236" s="226"/>
      <c r="H236" s="257"/>
      <c r="I236" s="110">
        <f t="shared" ref="I236:I237" si="315">G236+H236</f>
        <v>0</v>
      </c>
      <c r="J236" s="257"/>
      <c r="K236" s="56"/>
      <c r="L236" s="110">
        <f t="shared" ref="L236:L237" si="316">J236+K236</f>
        <v>0</v>
      </c>
      <c r="M236" s="317"/>
      <c r="N236" s="56"/>
      <c r="O236" s="110">
        <f t="shared" ref="O236:O237" si="317">M236+N236</f>
        <v>0</v>
      </c>
      <c r="P236" s="107"/>
    </row>
    <row r="237" spans="1:16" hidden="1" x14ac:dyDescent="0.25">
      <c r="A237" s="38">
        <v>6242</v>
      </c>
      <c r="B237" s="53" t="s">
        <v>217</v>
      </c>
      <c r="C237" s="54">
        <f t="shared" si="284"/>
        <v>0</v>
      </c>
      <c r="D237" s="226"/>
      <c r="E237" s="444"/>
      <c r="F237" s="401">
        <f t="shared" si="314"/>
        <v>0</v>
      </c>
      <c r="G237" s="226"/>
      <c r="H237" s="257"/>
      <c r="I237" s="110">
        <f t="shared" si="315"/>
        <v>0</v>
      </c>
      <c r="J237" s="257"/>
      <c r="K237" s="56"/>
      <c r="L237" s="110">
        <f t="shared" si="316"/>
        <v>0</v>
      </c>
      <c r="M237" s="317"/>
      <c r="N237" s="56"/>
      <c r="O237" s="110">
        <f t="shared" si="317"/>
        <v>0</v>
      </c>
      <c r="P237" s="107"/>
    </row>
    <row r="238" spans="1:16" ht="25.5" hidden="1" customHeight="1" x14ac:dyDescent="0.25">
      <c r="A238" s="108">
        <v>6250</v>
      </c>
      <c r="B238" s="53" t="s">
        <v>218</v>
      </c>
      <c r="C238" s="54">
        <f t="shared" si="284"/>
        <v>0</v>
      </c>
      <c r="D238" s="227">
        <f>SUM(D239:D243)</f>
        <v>0</v>
      </c>
      <c r="E238" s="445">
        <f t="shared" ref="E238:F238" si="318">SUM(E239:E243)</f>
        <v>0</v>
      </c>
      <c r="F238" s="401">
        <f t="shared" si="318"/>
        <v>0</v>
      </c>
      <c r="G238" s="227">
        <f>SUM(G239:G243)</f>
        <v>0</v>
      </c>
      <c r="H238" s="117">
        <f t="shared" ref="H238:I238" si="319">SUM(H239:H243)</f>
        <v>0</v>
      </c>
      <c r="I238" s="110">
        <f t="shared" si="319"/>
        <v>0</v>
      </c>
      <c r="J238" s="117">
        <f>SUM(J239:J243)</f>
        <v>0</v>
      </c>
      <c r="K238" s="109">
        <f t="shared" ref="K238:L238" si="320">SUM(K239:K243)</f>
        <v>0</v>
      </c>
      <c r="L238" s="110">
        <f t="shared" si="320"/>
        <v>0</v>
      </c>
      <c r="M238" s="54">
        <f>SUM(M239:M243)</f>
        <v>0</v>
      </c>
      <c r="N238" s="109">
        <f t="shared" ref="N238:O238" si="321">SUM(N239:N243)</f>
        <v>0</v>
      </c>
      <c r="O238" s="110">
        <f t="shared" si="321"/>
        <v>0</v>
      </c>
      <c r="P238" s="107"/>
    </row>
    <row r="239" spans="1:16" ht="14.25" hidden="1" customHeight="1" x14ac:dyDescent="0.25">
      <c r="A239" s="38">
        <v>6252</v>
      </c>
      <c r="B239" s="53" t="s">
        <v>219</v>
      </c>
      <c r="C239" s="54">
        <f t="shared" si="284"/>
        <v>0</v>
      </c>
      <c r="D239" s="226"/>
      <c r="E239" s="444"/>
      <c r="F239" s="401">
        <f t="shared" ref="F239:F245" si="322">D239+E239</f>
        <v>0</v>
      </c>
      <c r="G239" s="226"/>
      <c r="H239" s="257"/>
      <c r="I239" s="110">
        <f t="shared" ref="I239:I245" si="323">G239+H239</f>
        <v>0</v>
      </c>
      <c r="J239" s="257"/>
      <c r="K239" s="56"/>
      <c r="L239" s="110">
        <f t="shared" ref="L239:L245" si="324">J239+K239</f>
        <v>0</v>
      </c>
      <c r="M239" s="317"/>
      <c r="N239" s="56"/>
      <c r="O239" s="110">
        <f t="shared" ref="O239:O245" si="325">M239+N239</f>
        <v>0</v>
      </c>
      <c r="P239" s="107"/>
    </row>
    <row r="240" spans="1:16" ht="14.25" hidden="1" customHeight="1" x14ac:dyDescent="0.25">
      <c r="A240" s="38">
        <v>6253</v>
      </c>
      <c r="B240" s="53" t="s">
        <v>220</v>
      </c>
      <c r="C240" s="54">
        <f t="shared" si="284"/>
        <v>0</v>
      </c>
      <c r="D240" s="226"/>
      <c r="E240" s="444"/>
      <c r="F240" s="401">
        <f t="shared" si="322"/>
        <v>0</v>
      </c>
      <c r="G240" s="226"/>
      <c r="H240" s="257"/>
      <c r="I240" s="110">
        <f t="shared" si="323"/>
        <v>0</v>
      </c>
      <c r="J240" s="257"/>
      <c r="K240" s="56"/>
      <c r="L240" s="110">
        <f t="shared" si="324"/>
        <v>0</v>
      </c>
      <c r="M240" s="317"/>
      <c r="N240" s="56"/>
      <c r="O240" s="110">
        <f t="shared" si="325"/>
        <v>0</v>
      </c>
      <c r="P240" s="107"/>
    </row>
    <row r="241" spans="1:16" ht="24" hidden="1" x14ac:dyDescent="0.25">
      <c r="A241" s="38">
        <v>6254</v>
      </c>
      <c r="B241" s="53" t="s">
        <v>221</v>
      </c>
      <c r="C241" s="54">
        <f t="shared" si="284"/>
        <v>0</v>
      </c>
      <c r="D241" s="226"/>
      <c r="E241" s="444"/>
      <c r="F241" s="401">
        <f t="shared" si="322"/>
        <v>0</v>
      </c>
      <c r="G241" s="226"/>
      <c r="H241" s="257"/>
      <c r="I241" s="110">
        <f t="shared" si="323"/>
        <v>0</v>
      </c>
      <c r="J241" s="257"/>
      <c r="K241" s="56"/>
      <c r="L241" s="110">
        <f t="shared" si="324"/>
        <v>0</v>
      </c>
      <c r="M241" s="317"/>
      <c r="N241" s="56"/>
      <c r="O241" s="110">
        <f t="shared" si="325"/>
        <v>0</v>
      </c>
      <c r="P241" s="107"/>
    </row>
    <row r="242" spans="1:16" ht="24" hidden="1" x14ac:dyDescent="0.25">
      <c r="A242" s="38">
        <v>6255</v>
      </c>
      <c r="B242" s="53" t="s">
        <v>222</v>
      </c>
      <c r="C242" s="54">
        <f t="shared" si="284"/>
        <v>0</v>
      </c>
      <c r="D242" s="226"/>
      <c r="E242" s="444"/>
      <c r="F242" s="401">
        <f t="shared" si="322"/>
        <v>0</v>
      </c>
      <c r="G242" s="226"/>
      <c r="H242" s="257"/>
      <c r="I242" s="110">
        <f t="shared" si="323"/>
        <v>0</v>
      </c>
      <c r="J242" s="257"/>
      <c r="K242" s="56"/>
      <c r="L242" s="110">
        <f t="shared" si="324"/>
        <v>0</v>
      </c>
      <c r="M242" s="317"/>
      <c r="N242" s="56"/>
      <c r="O242" s="110">
        <f t="shared" si="325"/>
        <v>0</v>
      </c>
      <c r="P242" s="107"/>
    </row>
    <row r="243" spans="1:16" hidden="1" x14ac:dyDescent="0.25">
      <c r="A243" s="38">
        <v>6259</v>
      </c>
      <c r="B243" s="53" t="s">
        <v>223</v>
      </c>
      <c r="C243" s="54">
        <f t="shared" si="284"/>
        <v>0</v>
      </c>
      <c r="D243" s="226"/>
      <c r="E243" s="444"/>
      <c r="F243" s="401">
        <f t="shared" si="322"/>
        <v>0</v>
      </c>
      <c r="G243" s="226"/>
      <c r="H243" s="257"/>
      <c r="I243" s="110">
        <f t="shared" si="323"/>
        <v>0</v>
      </c>
      <c r="J243" s="257"/>
      <c r="K243" s="56"/>
      <c r="L243" s="110">
        <f t="shared" si="324"/>
        <v>0</v>
      </c>
      <c r="M243" s="317"/>
      <c r="N243" s="56"/>
      <c r="O243" s="110">
        <f t="shared" si="325"/>
        <v>0</v>
      </c>
      <c r="P243" s="107"/>
    </row>
    <row r="244" spans="1:16" ht="24" hidden="1" x14ac:dyDescent="0.25">
      <c r="A244" s="108">
        <v>6260</v>
      </c>
      <c r="B244" s="53" t="s">
        <v>224</v>
      </c>
      <c r="C244" s="54">
        <f t="shared" si="284"/>
        <v>0</v>
      </c>
      <c r="D244" s="226"/>
      <c r="E244" s="444"/>
      <c r="F244" s="401">
        <f t="shared" si="322"/>
        <v>0</v>
      </c>
      <c r="G244" s="226"/>
      <c r="H244" s="257"/>
      <c r="I244" s="110">
        <f t="shared" si="323"/>
        <v>0</v>
      </c>
      <c r="J244" s="257"/>
      <c r="K244" s="56"/>
      <c r="L244" s="110">
        <f t="shared" si="324"/>
        <v>0</v>
      </c>
      <c r="M244" s="317"/>
      <c r="N244" s="56"/>
      <c r="O244" s="110">
        <f t="shared" si="325"/>
        <v>0</v>
      </c>
      <c r="P244" s="107"/>
    </row>
    <row r="245" spans="1:16" hidden="1" x14ac:dyDescent="0.25">
      <c r="A245" s="108">
        <v>6270</v>
      </c>
      <c r="B245" s="53" t="s">
        <v>225</v>
      </c>
      <c r="C245" s="54">
        <f t="shared" si="284"/>
        <v>0</v>
      </c>
      <c r="D245" s="226"/>
      <c r="E245" s="444"/>
      <c r="F245" s="401">
        <f t="shared" si="322"/>
        <v>0</v>
      </c>
      <c r="G245" s="226"/>
      <c r="H245" s="257"/>
      <c r="I245" s="110">
        <f t="shared" si="323"/>
        <v>0</v>
      </c>
      <c r="J245" s="257"/>
      <c r="K245" s="56"/>
      <c r="L245" s="110">
        <f t="shared" si="324"/>
        <v>0</v>
      </c>
      <c r="M245" s="317"/>
      <c r="N245" s="56"/>
      <c r="O245" s="110">
        <f t="shared" si="325"/>
        <v>0</v>
      </c>
      <c r="P245" s="107"/>
    </row>
    <row r="246" spans="1:16" ht="24" hidden="1" x14ac:dyDescent="0.25">
      <c r="A246" s="368">
        <v>6290</v>
      </c>
      <c r="B246" s="48" t="s">
        <v>226</v>
      </c>
      <c r="C246" s="123">
        <f t="shared" si="284"/>
        <v>0</v>
      </c>
      <c r="D246" s="229">
        <f>SUM(D247:D250)</f>
        <v>0</v>
      </c>
      <c r="E246" s="447">
        <f t="shared" ref="E246:O246" si="326">SUM(E247:E250)</f>
        <v>0</v>
      </c>
      <c r="F246" s="443">
        <f t="shared" si="326"/>
        <v>0</v>
      </c>
      <c r="G246" s="229">
        <f t="shared" si="326"/>
        <v>0</v>
      </c>
      <c r="H246" s="259">
        <f t="shared" si="326"/>
        <v>0</v>
      </c>
      <c r="I246" s="116">
        <f t="shared" si="326"/>
        <v>0</v>
      </c>
      <c r="J246" s="259">
        <f t="shared" si="326"/>
        <v>0</v>
      </c>
      <c r="K246" s="115">
        <f t="shared" si="326"/>
        <v>0</v>
      </c>
      <c r="L246" s="116">
        <f t="shared" si="326"/>
        <v>0</v>
      </c>
      <c r="M246" s="123">
        <f t="shared" si="326"/>
        <v>0</v>
      </c>
      <c r="N246" s="298">
        <f t="shared" si="326"/>
        <v>0</v>
      </c>
      <c r="O246" s="303">
        <f t="shared" si="326"/>
        <v>0</v>
      </c>
      <c r="P246" s="154"/>
    </row>
    <row r="247" spans="1:16" hidden="1" x14ac:dyDescent="0.25">
      <c r="A247" s="38">
        <v>6291</v>
      </c>
      <c r="B247" s="53" t="s">
        <v>227</v>
      </c>
      <c r="C247" s="54">
        <f t="shared" si="284"/>
        <v>0</v>
      </c>
      <c r="D247" s="226"/>
      <c r="E247" s="444"/>
      <c r="F247" s="401">
        <f t="shared" ref="F247:F250" si="327">D247+E247</f>
        <v>0</v>
      </c>
      <c r="G247" s="226"/>
      <c r="H247" s="257"/>
      <c r="I247" s="110">
        <f t="shared" ref="I247:I250" si="328">G247+H247</f>
        <v>0</v>
      </c>
      <c r="J247" s="257"/>
      <c r="K247" s="56"/>
      <c r="L247" s="110">
        <f t="shared" ref="L247:L250" si="329">J247+K247</f>
        <v>0</v>
      </c>
      <c r="M247" s="317"/>
      <c r="N247" s="56"/>
      <c r="O247" s="110">
        <f t="shared" ref="O247:O250" si="330">M247+N247</f>
        <v>0</v>
      </c>
      <c r="P247" s="107"/>
    </row>
    <row r="248" spans="1:16" hidden="1" x14ac:dyDescent="0.25">
      <c r="A248" s="38">
        <v>6292</v>
      </c>
      <c r="B248" s="53" t="s">
        <v>228</v>
      </c>
      <c r="C248" s="54">
        <f t="shared" si="284"/>
        <v>0</v>
      </c>
      <c r="D248" s="226"/>
      <c r="E248" s="444"/>
      <c r="F248" s="401">
        <f t="shared" si="327"/>
        <v>0</v>
      </c>
      <c r="G248" s="226"/>
      <c r="H248" s="257"/>
      <c r="I248" s="110">
        <f t="shared" si="328"/>
        <v>0</v>
      </c>
      <c r="J248" s="257"/>
      <c r="K248" s="56"/>
      <c r="L248" s="110">
        <f t="shared" si="329"/>
        <v>0</v>
      </c>
      <c r="M248" s="317"/>
      <c r="N248" s="56"/>
      <c r="O248" s="110">
        <f t="shared" si="330"/>
        <v>0</v>
      </c>
      <c r="P248" s="107"/>
    </row>
    <row r="249" spans="1:16" ht="72" hidden="1" x14ac:dyDescent="0.25">
      <c r="A249" s="38">
        <v>6296</v>
      </c>
      <c r="B249" s="53" t="s">
        <v>229</v>
      </c>
      <c r="C249" s="54">
        <f t="shared" si="284"/>
        <v>0</v>
      </c>
      <c r="D249" s="226"/>
      <c r="E249" s="444"/>
      <c r="F249" s="401">
        <f t="shared" si="327"/>
        <v>0</v>
      </c>
      <c r="G249" s="226"/>
      <c r="H249" s="257"/>
      <c r="I249" s="110">
        <f t="shared" si="328"/>
        <v>0</v>
      </c>
      <c r="J249" s="257"/>
      <c r="K249" s="56"/>
      <c r="L249" s="110">
        <f t="shared" si="329"/>
        <v>0</v>
      </c>
      <c r="M249" s="317"/>
      <c r="N249" s="56"/>
      <c r="O249" s="110">
        <f t="shared" si="330"/>
        <v>0</v>
      </c>
      <c r="P249" s="107"/>
    </row>
    <row r="250" spans="1:16" ht="39.75" hidden="1" customHeight="1" x14ac:dyDescent="0.25">
      <c r="A250" s="38">
        <v>6299</v>
      </c>
      <c r="B250" s="53" t="s">
        <v>230</v>
      </c>
      <c r="C250" s="54">
        <f t="shared" si="284"/>
        <v>0</v>
      </c>
      <c r="D250" s="226"/>
      <c r="E250" s="444"/>
      <c r="F250" s="401">
        <f t="shared" si="327"/>
        <v>0</v>
      </c>
      <c r="G250" s="226"/>
      <c r="H250" s="257"/>
      <c r="I250" s="110">
        <f t="shared" si="328"/>
        <v>0</v>
      </c>
      <c r="J250" s="257"/>
      <c r="K250" s="56"/>
      <c r="L250" s="110">
        <f t="shared" si="329"/>
        <v>0</v>
      </c>
      <c r="M250" s="317"/>
      <c r="N250" s="56"/>
      <c r="O250" s="110">
        <f t="shared" si="330"/>
        <v>0</v>
      </c>
      <c r="P250" s="107"/>
    </row>
    <row r="251" spans="1:16" hidden="1" x14ac:dyDescent="0.25">
      <c r="A251" s="41">
        <v>6300</v>
      </c>
      <c r="B251" s="101" t="s">
        <v>231</v>
      </c>
      <c r="C251" s="42">
        <f t="shared" si="284"/>
        <v>0</v>
      </c>
      <c r="D251" s="224">
        <f>SUM(D252,D257,D258)</f>
        <v>0</v>
      </c>
      <c r="E251" s="439">
        <f t="shared" ref="E251:O251" si="331">SUM(E252,E257,E258)</f>
        <v>0</v>
      </c>
      <c r="F251" s="406">
        <f t="shared" si="331"/>
        <v>0</v>
      </c>
      <c r="G251" s="224">
        <f t="shared" si="331"/>
        <v>0</v>
      </c>
      <c r="H251" s="102">
        <f t="shared" si="331"/>
        <v>0</v>
      </c>
      <c r="I251" s="113">
        <f t="shared" si="331"/>
        <v>0</v>
      </c>
      <c r="J251" s="102">
        <f t="shared" si="331"/>
        <v>0</v>
      </c>
      <c r="K251" s="46">
        <f t="shared" si="331"/>
        <v>0</v>
      </c>
      <c r="L251" s="113">
        <f t="shared" si="331"/>
        <v>0</v>
      </c>
      <c r="M251" s="162">
        <f t="shared" si="331"/>
        <v>0</v>
      </c>
      <c r="N251" s="163">
        <f t="shared" si="331"/>
        <v>0</v>
      </c>
      <c r="O251" s="164">
        <f t="shared" si="331"/>
        <v>0</v>
      </c>
      <c r="P251" s="341"/>
    </row>
    <row r="252" spans="1:16" ht="24" hidden="1" x14ac:dyDescent="0.25">
      <c r="A252" s="368">
        <v>6320</v>
      </c>
      <c r="B252" s="48" t="s">
        <v>303</v>
      </c>
      <c r="C252" s="123">
        <f t="shared" si="284"/>
        <v>0</v>
      </c>
      <c r="D252" s="229">
        <f>SUM(D253:D256)</f>
        <v>0</v>
      </c>
      <c r="E252" s="447">
        <f t="shared" ref="E252:O252" si="332">SUM(E253:E256)</f>
        <v>0</v>
      </c>
      <c r="F252" s="443">
        <f t="shared" si="332"/>
        <v>0</v>
      </c>
      <c r="G252" s="229">
        <f t="shared" si="332"/>
        <v>0</v>
      </c>
      <c r="H252" s="259">
        <f t="shared" si="332"/>
        <v>0</v>
      </c>
      <c r="I252" s="116">
        <f t="shared" si="332"/>
        <v>0</v>
      </c>
      <c r="J252" s="259">
        <f t="shared" si="332"/>
        <v>0</v>
      </c>
      <c r="K252" s="115">
        <f t="shared" si="332"/>
        <v>0</v>
      </c>
      <c r="L252" s="116">
        <f t="shared" si="332"/>
        <v>0</v>
      </c>
      <c r="M252" s="49">
        <f t="shared" si="332"/>
        <v>0</v>
      </c>
      <c r="N252" s="115">
        <f t="shared" si="332"/>
        <v>0</v>
      </c>
      <c r="O252" s="116">
        <f t="shared" si="332"/>
        <v>0</v>
      </c>
      <c r="P252" s="106"/>
    </row>
    <row r="253" spans="1:16" hidden="1" x14ac:dyDescent="0.25">
      <c r="A253" s="38">
        <v>6322</v>
      </c>
      <c r="B253" s="53" t="s">
        <v>232</v>
      </c>
      <c r="C253" s="54">
        <f t="shared" si="284"/>
        <v>0</v>
      </c>
      <c r="D253" s="226"/>
      <c r="E253" s="444"/>
      <c r="F253" s="401">
        <f t="shared" ref="F253:F258" si="333">D253+E253</f>
        <v>0</v>
      </c>
      <c r="G253" s="226"/>
      <c r="H253" s="257"/>
      <c r="I253" s="110">
        <f t="shared" ref="I253:I258" si="334">G253+H253</f>
        <v>0</v>
      </c>
      <c r="J253" s="257"/>
      <c r="K253" s="56"/>
      <c r="L253" s="110">
        <f t="shared" ref="L253:L258" si="335">J253+K253</f>
        <v>0</v>
      </c>
      <c r="M253" s="317"/>
      <c r="N253" s="56"/>
      <c r="O253" s="110">
        <f t="shared" ref="O253:O258" si="336">M253+N253</f>
        <v>0</v>
      </c>
      <c r="P253" s="107"/>
    </row>
    <row r="254" spans="1:16" ht="24" hidden="1" x14ac:dyDescent="0.25">
      <c r="A254" s="38">
        <v>6323</v>
      </c>
      <c r="B254" s="53" t="s">
        <v>233</v>
      </c>
      <c r="C254" s="54">
        <f t="shared" si="284"/>
        <v>0</v>
      </c>
      <c r="D254" s="226"/>
      <c r="E254" s="444"/>
      <c r="F254" s="401">
        <f t="shared" si="333"/>
        <v>0</v>
      </c>
      <c r="G254" s="226"/>
      <c r="H254" s="257"/>
      <c r="I254" s="110">
        <f t="shared" si="334"/>
        <v>0</v>
      </c>
      <c r="J254" s="257"/>
      <c r="K254" s="56"/>
      <c r="L254" s="110">
        <f t="shared" si="335"/>
        <v>0</v>
      </c>
      <c r="M254" s="317"/>
      <c r="N254" s="56"/>
      <c r="O254" s="110">
        <f t="shared" si="336"/>
        <v>0</v>
      </c>
      <c r="P254" s="107"/>
    </row>
    <row r="255" spans="1:16" ht="24" hidden="1" x14ac:dyDescent="0.25">
      <c r="A255" s="38">
        <v>6324</v>
      </c>
      <c r="B255" s="53" t="s">
        <v>287</v>
      </c>
      <c r="C255" s="54">
        <f t="shared" si="284"/>
        <v>0</v>
      </c>
      <c r="D255" s="226"/>
      <c r="E255" s="444"/>
      <c r="F255" s="401">
        <f t="shared" si="333"/>
        <v>0</v>
      </c>
      <c r="G255" s="226"/>
      <c r="H255" s="257"/>
      <c r="I255" s="110">
        <f t="shared" si="334"/>
        <v>0</v>
      </c>
      <c r="J255" s="257"/>
      <c r="K255" s="56"/>
      <c r="L255" s="110">
        <f t="shared" si="335"/>
        <v>0</v>
      </c>
      <c r="M255" s="317"/>
      <c r="N255" s="56"/>
      <c r="O255" s="110">
        <f t="shared" si="336"/>
        <v>0</v>
      </c>
      <c r="P255" s="107"/>
    </row>
    <row r="256" spans="1:16" hidden="1" x14ac:dyDescent="0.25">
      <c r="A256" s="33">
        <v>6329</v>
      </c>
      <c r="B256" s="48" t="s">
        <v>288</v>
      </c>
      <c r="C256" s="49">
        <f t="shared" si="284"/>
        <v>0</v>
      </c>
      <c r="D256" s="225"/>
      <c r="E256" s="442"/>
      <c r="F256" s="443">
        <f t="shared" si="333"/>
        <v>0</v>
      </c>
      <c r="G256" s="225"/>
      <c r="H256" s="256"/>
      <c r="I256" s="116">
        <f t="shared" si="334"/>
        <v>0</v>
      </c>
      <c r="J256" s="256"/>
      <c r="K256" s="51"/>
      <c r="L256" s="116">
        <f t="shared" si="335"/>
        <v>0</v>
      </c>
      <c r="M256" s="316"/>
      <c r="N256" s="51"/>
      <c r="O256" s="116">
        <f t="shared" si="336"/>
        <v>0</v>
      </c>
      <c r="P256" s="106"/>
    </row>
    <row r="257" spans="1:16" ht="24" hidden="1" x14ac:dyDescent="0.25">
      <c r="A257" s="139">
        <v>6330</v>
      </c>
      <c r="B257" s="140" t="s">
        <v>234</v>
      </c>
      <c r="C257" s="123">
        <f t="shared" si="284"/>
        <v>0</v>
      </c>
      <c r="D257" s="231"/>
      <c r="E257" s="449"/>
      <c r="F257" s="450">
        <f t="shared" si="333"/>
        <v>0</v>
      </c>
      <c r="G257" s="231"/>
      <c r="H257" s="261"/>
      <c r="I257" s="303">
        <f t="shared" si="334"/>
        <v>0</v>
      </c>
      <c r="J257" s="261"/>
      <c r="K257" s="125"/>
      <c r="L257" s="303">
        <f t="shared" si="335"/>
        <v>0</v>
      </c>
      <c r="M257" s="320"/>
      <c r="N257" s="125"/>
      <c r="O257" s="303">
        <f t="shared" si="336"/>
        <v>0</v>
      </c>
      <c r="P257" s="154"/>
    </row>
    <row r="258" spans="1:16" hidden="1" x14ac:dyDescent="0.25">
      <c r="A258" s="108">
        <v>6360</v>
      </c>
      <c r="B258" s="53" t="s">
        <v>235</v>
      </c>
      <c r="C258" s="54">
        <f t="shared" si="284"/>
        <v>0</v>
      </c>
      <c r="D258" s="226"/>
      <c r="E258" s="444"/>
      <c r="F258" s="401">
        <f t="shared" si="333"/>
        <v>0</v>
      </c>
      <c r="G258" s="226"/>
      <c r="H258" s="257"/>
      <c r="I258" s="110">
        <f t="shared" si="334"/>
        <v>0</v>
      </c>
      <c r="J258" s="257"/>
      <c r="K258" s="56"/>
      <c r="L258" s="110">
        <f t="shared" si="335"/>
        <v>0</v>
      </c>
      <c r="M258" s="317"/>
      <c r="N258" s="56"/>
      <c r="O258" s="110">
        <f t="shared" si="336"/>
        <v>0</v>
      </c>
      <c r="P258" s="107"/>
    </row>
    <row r="259" spans="1:16" ht="36" hidden="1" x14ac:dyDescent="0.25">
      <c r="A259" s="41">
        <v>6400</v>
      </c>
      <c r="B259" s="101" t="s">
        <v>236</v>
      </c>
      <c r="C259" s="42">
        <f t="shared" si="284"/>
        <v>0</v>
      </c>
      <c r="D259" s="224">
        <f>SUM(D260,D264)</f>
        <v>0</v>
      </c>
      <c r="E259" s="439">
        <f t="shared" ref="E259:O259" si="337">SUM(E260,E264)</f>
        <v>0</v>
      </c>
      <c r="F259" s="406">
        <f t="shared" si="337"/>
        <v>0</v>
      </c>
      <c r="G259" s="224">
        <f t="shared" si="337"/>
        <v>0</v>
      </c>
      <c r="H259" s="102">
        <f t="shared" si="337"/>
        <v>0</v>
      </c>
      <c r="I259" s="113">
        <f t="shared" si="337"/>
        <v>0</v>
      </c>
      <c r="J259" s="102">
        <f t="shared" si="337"/>
        <v>0</v>
      </c>
      <c r="K259" s="46">
        <f t="shared" si="337"/>
        <v>0</v>
      </c>
      <c r="L259" s="113">
        <f t="shared" si="337"/>
        <v>0</v>
      </c>
      <c r="M259" s="162">
        <f t="shared" si="337"/>
        <v>0</v>
      </c>
      <c r="N259" s="163">
        <f t="shared" si="337"/>
        <v>0</v>
      </c>
      <c r="O259" s="164">
        <f t="shared" si="337"/>
        <v>0</v>
      </c>
      <c r="P259" s="341"/>
    </row>
    <row r="260" spans="1:16" ht="24" hidden="1" x14ac:dyDescent="0.25">
      <c r="A260" s="368">
        <v>6410</v>
      </c>
      <c r="B260" s="48" t="s">
        <v>237</v>
      </c>
      <c r="C260" s="49">
        <f t="shared" si="284"/>
        <v>0</v>
      </c>
      <c r="D260" s="229">
        <f>SUM(D261:D263)</f>
        <v>0</v>
      </c>
      <c r="E260" s="447">
        <f t="shared" ref="E260:O260" si="338">SUM(E261:E263)</f>
        <v>0</v>
      </c>
      <c r="F260" s="443">
        <f t="shared" si="338"/>
        <v>0</v>
      </c>
      <c r="G260" s="229">
        <f t="shared" si="338"/>
        <v>0</v>
      </c>
      <c r="H260" s="259">
        <f t="shared" si="338"/>
        <v>0</v>
      </c>
      <c r="I260" s="116">
        <f t="shared" si="338"/>
        <v>0</v>
      </c>
      <c r="J260" s="259">
        <f t="shared" si="338"/>
        <v>0</v>
      </c>
      <c r="K260" s="115">
        <f t="shared" si="338"/>
        <v>0</v>
      </c>
      <c r="L260" s="116">
        <f t="shared" si="338"/>
        <v>0</v>
      </c>
      <c r="M260" s="60">
        <f t="shared" si="338"/>
        <v>0</v>
      </c>
      <c r="N260" s="297">
        <f t="shared" si="338"/>
        <v>0</v>
      </c>
      <c r="O260" s="302">
        <f t="shared" si="338"/>
        <v>0</v>
      </c>
      <c r="P260" s="151"/>
    </row>
    <row r="261" spans="1:16" hidden="1" x14ac:dyDescent="0.25">
      <c r="A261" s="38">
        <v>6411</v>
      </c>
      <c r="B261" s="142" t="s">
        <v>238</v>
      </c>
      <c r="C261" s="54">
        <f t="shared" si="284"/>
        <v>0</v>
      </c>
      <c r="D261" s="226"/>
      <c r="E261" s="444"/>
      <c r="F261" s="401">
        <f t="shared" ref="F261:F263" si="339">D261+E261</f>
        <v>0</v>
      </c>
      <c r="G261" s="226"/>
      <c r="H261" s="257"/>
      <c r="I261" s="110">
        <f t="shared" ref="I261:I263" si="340">G261+H261</f>
        <v>0</v>
      </c>
      <c r="J261" s="257"/>
      <c r="K261" s="56"/>
      <c r="L261" s="110">
        <f t="shared" ref="L261:L263" si="341">J261+K261</f>
        <v>0</v>
      </c>
      <c r="M261" s="317"/>
      <c r="N261" s="56"/>
      <c r="O261" s="110">
        <f t="shared" ref="O261:O263" si="342">M261+N261</f>
        <v>0</v>
      </c>
      <c r="P261" s="107"/>
    </row>
    <row r="262" spans="1:16" ht="36" hidden="1" x14ac:dyDescent="0.25">
      <c r="A262" s="38">
        <v>6412</v>
      </c>
      <c r="B262" s="53" t="s">
        <v>239</v>
      </c>
      <c r="C262" s="54">
        <f t="shared" si="284"/>
        <v>0</v>
      </c>
      <c r="D262" s="226"/>
      <c r="E262" s="444"/>
      <c r="F262" s="401">
        <f t="shared" si="339"/>
        <v>0</v>
      </c>
      <c r="G262" s="226"/>
      <c r="H262" s="257"/>
      <c r="I262" s="110">
        <f t="shared" si="340"/>
        <v>0</v>
      </c>
      <c r="J262" s="257"/>
      <c r="K262" s="56"/>
      <c r="L262" s="110">
        <f t="shared" si="341"/>
        <v>0</v>
      </c>
      <c r="M262" s="317"/>
      <c r="N262" s="56"/>
      <c r="O262" s="110">
        <f t="shared" si="342"/>
        <v>0</v>
      </c>
      <c r="P262" s="107"/>
    </row>
    <row r="263" spans="1:16" ht="36" hidden="1" x14ac:dyDescent="0.25">
      <c r="A263" s="38">
        <v>6419</v>
      </c>
      <c r="B263" s="53" t="s">
        <v>240</v>
      </c>
      <c r="C263" s="54">
        <f t="shared" si="284"/>
        <v>0</v>
      </c>
      <c r="D263" s="226"/>
      <c r="E263" s="444"/>
      <c r="F263" s="401">
        <f t="shared" si="339"/>
        <v>0</v>
      </c>
      <c r="G263" s="226"/>
      <c r="H263" s="257"/>
      <c r="I263" s="110">
        <f t="shared" si="340"/>
        <v>0</v>
      </c>
      <c r="J263" s="257"/>
      <c r="K263" s="56"/>
      <c r="L263" s="110">
        <f t="shared" si="341"/>
        <v>0</v>
      </c>
      <c r="M263" s="317"/>
      <c r="N263" s="56"/>
      <c r="O263" s="110">
        <f t="shared" si="342"/>
        <v>0</v>
      </c>
      <c r="P263" s="107"/>
    </row>
    <row r="264" spans="1:16" ht="36" hidden="1" x14ac:dyDescent="0.25">
      <c r="A264" s="108">
        <v>6420</v>
      </c>
      <c r="B264" s="53" t="s">
        <v>241</v>
      </c>
      <c r="C264" s="54">
        <f t="shared" si="284"/>
        <v>0</v>
      </c>
      <c r="D264" s="227">
        <f>SUM(D265:D268)</f>
        <v>0</v>
      </c>
      <c r="E264" s="445">
        <f t="shared" ref="E264:F264" si="343">SUM(E265:E268)</f>
        <v>0</v>
      </c>
      <c r="F264" s="401">
        <f t="shared" si="343"/>
        <v>0</v>
      </c>
      <c r="G264" s="227">
        <f>SUM(G265:G268)</f>
        <v>0</v>
      </c>
      <c r="H264" s="117">
        <f t="shared" ref="H264:I264" si="344">SUM(H265:H268)</f>
        <v>0</v>
      </c>
      <c r="I264" s="110">
        <f t="shared" si="344"/>
        <v>0</v>
      </c>
      <c r="J264" s="117">
        <f>SUM(J265:J268)</f>
        <v>0</v>
      </c>
      <c r="K264" s="109">
        <f t="shared" ref="K264:L264" si="345">SUM(K265:K268)</f>
        <v>0</v>
      </c>
      <c r="L264" s="110">
        <f t="shared" si="345"/>
        <v>0</v>
      </c>
      <c r="M264" s="54">
        <f>SUM(M265:M268)</f>
        <v>0</v>
      </c>
      <c r="N264" s="109">
        <f t="shared" ref="N264:O264" si="346">SUM(N265:N268)</f>
        <v>0</v>
      </c>
      <c r="O264" s="110">
        <f t="shared" si="346"/>
        <v>0</v>
      </c>
      <c r="P264" s="107"/>
    </row>
    <row r="265" spans="1:16" hidden="1" x14ac:dyDescent="0.25">
      <c r="A265" s="38">
        <v>6421</v>
      </c>
      <c r="B265" s="53" t="s">
        <v>242</v>
      </c>
      <c r="C265" s="54">
        <f t="shared" si="284"/>
        <v>0</v>
      </c>
      <c r="D265" s="226"/>
      <c r="E265" s="444"/>
      <c r="F265" s="401">
        <f t="shared" ref="F265:F268" si="347">D265+E265</f>
        <v>0</v>
      </c>
      <c r="G265" s="226"/>
      <c r="H265" s="257"/>
      <c r="I265" s="110">
        <f t="shared" ref="I265:I268" si="348">G265+H265</f>
        <v>0</v>
      </c>
      <c r="J265" s="257"/>
      <c r="K265" s="56"/>
      <c r="L265" s="110">
        <f t="shared" ref="L265:L268" si="349">J265+K265</f>
        <v>0</v>
      </c>
      <c r="M265" s="317"/>
      <c r="N265" s="56"/>
      <c r="O265" s="110">
        <f t="shared" ref="O265:O268" si="350">M265+N265</f>
        <v>0</v>
      </c>
      <c r="P265" s="107"/>
    </row>
    <row r="266" spans="1:16" hidden="1" x14ac:dyDescent="0.25">
      <c r="A266" s="38">
        <v>6422</v>
      </c>
      <c r="B266" s="53" t="s">
        <v>243</v>
      </c>
      <c r="C266" s="54">
        <f t="shared" si="284"/>
        <v>0</v>
      </c>
      <c r="D266" s="226"/>
      <c r="E266" s="444"/>
      <c r="F266" s="401">
        <f t="shared" si="347"/>
        <v>0</v>
      </c>
      <c r="G266" s="226"/>
      <c r="H266" s="257"/>
      <c r="I266" s="110">
        <f t="shared" si="348"/>
        <v>0</v>
      </c>
      <c r="J266" s="257"/>
      <c r="K266" s="56"/>
      <c r="L266" s="110">
        <f t="shared" si="349"/>
        <v>0</v>
      </c>
      <c r="M266" s="317"/>
      <c r="N266" s="56"/>
      <c r="O266" s="110">
        <f t="shared" si="350"/>
        <v>0</v>
      </c>
      <c r="P266" s="107"/>
    </row>
    <row r="267" spans="1:16" ht="13.5" hidden="1" customHeight="1" x14ac:dyDescent="0.25">
      <c r="A267" s="38">
        <v>6423</v>
      </c>
      <c r="B267" s="53" t="s">
        <v>244</v>
      </c>
      <c r="C267" s="54">
        <f t="shared" si="284"/>
        <v>0</v>
      </c>
      <c r="D267" s="226"/>
      <c r="E267" s="444"/>
      <c r="F267" s="401">
        <f t="shared" si="347"/>
        <v>0</v>
      </c>
      <c r="G267" s="226"/>
      <c r="H267" s="257"/>
      <c r="I267" s="110">
        <f t="shared" si="348"/>
        <v>0</v>
      </c>
      <c r="J267" s="257"/>
      <c r="K267" s="56"/>
      <c r="L267" s="110">
        <f t="shared" si="349"/>
        <v>0</v>
      </c>
      <c r="M267" s="317"/>
      <c r="N267" s="56"/>
      <c r="O267" s="110">
        <f t="shared" si="350"/>
        <v>0</v>
      </c>
      <c r="P267" s="107"/>
    </row>
    <row r="268" spans="1:16" ht="36" hidden="1" x14ac:dyDescent="0.25">
      <c r="A268" s="38">
        <v>6424</v>
      </c>
      <c r="B268" s="53" t="s">
        <v>245</v>
      </c>
      <c r="C268" s="54">
        <f t="shared" si="284"/>
        <v>0</v>
      </c>
      <c r="D268" s="226"/>
      <c r="E268" s="444"/>
      <c r="F268" s="401">
        <f t="shared" si="347"/>
        <v>0</v>
      </c>
      <c r="G268" s="226"/>
      <c r="H268" s="257"/>
      <c r="I268" s="110">
        <f t="shared" si="348"/>
        <v>0</v>
      </c>
      <c r="J268" s="257"/>
      <c r="K268" s="56"/>
      <c r="L268" s="110">
        <f t="shared" si="349"/>
        <v>0</v>
      </c>
      <c r="M268" s="317"/>
      <c r="N268" s="56"/>
      <c r="O268" s="110">
        <f t="shared" si="350"/>
        <v>0</v>
      </c>
      <c r="P268" s="107"/>
    </row>
    <row r="269" spans="1:16" ht="36" hidden="1" x14ac:dyDescent="0.25">
      <c r="A269" s="145">
        <v>7000</v>
      </c>
      <c r="B269" s="145" t="s">
        <v>246</v>
      </c>
      <c r="C269" s="148">
        <f t="shared" si="284"/>
        <v>0</v>
      </c>
      <c r="D269" s="233">
        <f>SUM(D270,D281)</f>
        <v>0</v>
      </c>
      <c r="E269" s="453">
        <f t="shared" ref="E269:F269" si="351">SUM(E270,E281)</f>
        <v>0</v>
      </c>
      <c r="F269" s="454">
        <f t="shared" si="351"/>
        <v>0</v>
      </c>
      <c r="G269" s="233">
        <f>SUM(G270,G281)</f>
        <v>0</v>
      </c>
      <c r="H269" s="263">
        <f t="shared" ref="H269:I269" si="352">SUM(H270,H281)</f>
        <v>0</v>
      </c>
      <c r="I269" s="288">
        <f t="shared" si="352"/>
        <v>0</v>
      </c>
      <c r="J269" s="263">
        <f>SUM(J270,J281)</f>
        <v>0</v>
      </c>
      <c r="K269" s="147">
        <f t="shared" ref="K269:L269" si="353">SUM(K270,K281)</f>
        <v>0</v>
      </c>
      <c r="L269" s="288">
        <f t="shared" si="353"/>
        <v>0</v>
      </c>
      <c r="M269" s="322">
        <f>SUM(M270,M281)</f>
        <v>0</v>
      </c>
      <c r="N269" s="300">
        <f t="shared" ref="N269:O269" si="354">SUM(N270,N281)</f>
        <v>0</v>
      </c>
      <c r="O269" s="305">
        <f t="shared" si="354"/>
        <v>0</v>
      </c>
      <c r="P269" s="343"/>
    </row>
    <row r="270" spans="1:16" ht="24" hidden="1" x14ac:dyDescent="0.25">
      <c r="A270" s="41">
        <v>7200</v>
      </c>
      <c r="B270" s="101" t="s">
        <v>247</v>
      </c>
      <c r="C270" s="42">
        <f t="shared" si="284"/>
        <v>0</v>
      </c>
      <c r="D270" s="224">
        <f>SUM(D271,D272,D275,D276,D280)</f>
        <v>0</v>
      </c>
      <c r="E270" s="439">
        <f t="shared" ref="E270:F270" si="355">SUM(E271,E272,E275,E276,E280)</f>
        <v>0</v>
      </c>
      <c r="F270" s="406">
        <f t="shared" si="355"/>
        <v>0</v>
      </c>
      <c r="G270" s="224">
        <f>SUM(G271,G272,G275,G276,G280)</f>
        <v>0</v>
      </c>
      <c r="H270" s="102">
        <f t="shared" ref="H270:I270" si="356">SUM(H271,H272,H275,H276,H280)</f>
        <v>0</v>
      </c>
      <c r="I270" s="113">
        <f t="shared" si="356"/>
        <v>0</v>
      </c>
      <c r="J270" s="102">
        <f>SUM(J271,J272,J275,J276,J280)</f>
        <v>0</v>
      </c>
      <c r="K270" s="46">
        <f t="shared" ref="K270:L270" si="357">SUM(K271,K272,K275,K276,K280)</f>
        <v>0</v>
      </c>
      <c r="L270" s="113">
        <f t="shared" si="357"/>
        <v>0</v>
      </c>
      <c r="M270" s="126">
        <f>SUM(M271,M272,M275,M276,M280)</f>
        <v>0</v>
      </c>
      <c r="N270" s="127">
        <f t="shared" ref="N270:O270" si="358">SUM(N271,N272,N275,N276,N280)</f>
        <v>0</v>
      </c>
      <c r="O270" s="287">
        <f t="shared" si="358"/>
        <v>0</v>
      </c>
      <c r="P270" s="340"/>
    </row>
    <row r="271" spans="1:16" ht="24" hidden="1" x14ac:dyDescent="0.25">
      <c r="A271" s="368">
        <v>7210</v>
      </c>
      <c r="B271" s="48" t="s">
        <v>248</v>
      </c>
      <c r="C271" s="49">
        <f t="shared" si="284"/>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4"/>
        <v>0</v>
      </c>
      <c r="D272" s="227">
        <f>SUM(D273:D274)</f>
        <v>0</v>
      </c>
      <c r="E272" s="445">
        <f t="shared" ref="E272:F272" si="359">SUM(E273:E274)</f>
        <v>0</v>
      </c>
      <c r="F272" s="401">
        <f t="shared" si="359"/>
        <v>0</v>
      </c>
      <c r="G272" s="227">
        <f>SUM(G273:G274)</f>
        <v>0</v>
      </c>
      <c r="H272" s="117">
        <f t="shared" ref="H272:I272" si="360">SUM(H273:H274)</f>
        <v>0</v>
      </c>
      <c r="I272" s="110">
        <f t="shared" si="360"/>
        <v>0</v>
      </c>
      <c r="J272" s="117">
        <f>SUM(J273:J274)</f>
        <v>0</v>
      </c>
      <c r="K272" s="109">
        <f t="shared" ref="K272:L272" si="361">SUM(K273:K274)</f>
        <v>0</v>
      </c>
      <c r="L272" s="110">
        <f t="shared" si="361"/>
        <v>0</v>
      </c>
      <c r="M272" s="54">
        <f>SUM(M273:M274)</f>
        <v>0</v>
      </c>
      <c r="N272" s="109">
        <f t="shared" ref="N272:O272" si="362">SUM(N273:N274)</f>
        <v>0</v>
      </c>
      <c r="O272" s="110">
        <f t="shared" si="362"/>
        <v>0</v>
      </c>
      <c r="P272" s="107"/>
    </row>
    <row r="273" spans="1:16" s="144" customFormat="1" ht="36" hidden="1" x14ac:dyDescent="0.25">
      <c r="A273" s="38">
        <v>7221</v>
      </c>
      <c r="B273" s="53" t="s">
        <v>250</v>
      </c>
      <c r="C273" s="54">
        <f t="shared" si="284"/>
        <v>0</v>
      </c>
      <c r="D273" s="226"/>
      <c r="E273" s="444"/>
      <c r="F273" s="401">
        <f t="shared" ref="F273:F275" si="363">D273+E273</f>
        <v>0</v>
      </c>
      <c r="G273" s="226"/>
      <c r="H273" s="257"/>
      <c r="I273" s="110">
        <f t="shared" ref="I273:I275" si="364">G273+H273</f>
        <v>0</v>
      </c>
      <c r="J273" s="257"/>
      <c r="K273" s="56"/>
      <c r="L273" s="110">
        <f t="shared" ref="L273:L275" si="365">J273+K273</f>
        <v>0</v>
      </c>
      <c r="M273" s="317"/>
      <c r="N273" s="56"/>
      <c r="O273" s="110">
        <f t="shared" ref="O273:O275" si="366">M273+N273</f>
        <v>0</v>
      </c>
      <c r="P273" s="107"/>
    </row>
    <row r="274" spans="1:16" s="144" customFormat="1" ht="36" hidden="1" x14ac:dyDescent="0.25">
      <c r="A274" s="38">
        <v>7222</v>
      </c>
      <c r="B274" s="53" t="s">
        <v>251</v>
      </c>
      <c r="C274" s="54">
        <f t="shared" si="284"/>
        <v>0</v>
      </c>
      <c r="D274" s="226"/>
      <c r="E274" s="444"/>
      <c r="F274" s="401">
        <f t="shared" si="363"/>
        <v>0</v>
      </c>
      <c r="G274" s="226"/>
      <c r="H274" s="257"/>
      <c r="I274" s="110">
        <f t="shared" si="364"/>
        <v>0</v>
      </c>
      <c r="J274" s="257"/>
      <c r="K274" s="56"/>
      <c r="L274" s="110">
        <f t="shared" si="365"/>
        <v>0</v>
      </c>
      <c r="M274" s="317"/>
      <c r="N274" s="56"/>
      <c r="O274" s="110">
        <f t="shared" si="366"/>
        <v>0</v>
      </c>
      <c r="P274" s="107"/>
    </row>
    <row r="275" spans="1:16" ht="24" hidden="1" x14ac:dyDescent="0.25">
      <c r="A275" s="108">
        <v>7230</v>
      </c>
      <c r="B275" s="53" t="s">
        <v>292</v>
      </c>
      <c r="C275" s="54">
        <f t="shared" si="284"/>
        <v>0</v>
      </c>
      <c r="D275" s="226"/>
      <c r="E275" s="444"/>
      <c r="F275" s="401">
        <f t="shared" si="363"/>
        <v>0</v>
      </c>
      <c r="G275" s="226"/>
      <c r="H275" s="257"/>
      <c r="I275" s="110">
        <f t="shared" si="364"/>
        <v>0</v>
      </c>
      <c r="J275" s="257"/>
      <c r="K275" s="56"/>
      <c r="L275" s="110">
        <f t="shared" si="365"/>
        <v>0</v>
      </c>
      <c r="M275" s="317"/>
      <c r="N275" s="56"/>
      <c r="O275" s="110">
        <f t="shared" si="366"/>
        <v>0</v>
      </c>
      <c r="P275" s="107"/>
    </row>
    <row r="276" spans="1:16" ht="24" hidden="1" x14ac:dyDescent="0.25">
      <c r="A276" s="108">
        <v>7240</v>
      </c>
      <c r="B276" s="53" t="s">
        <v>252</v>
      </c>
      <c r="C276" s="54">
        <f t="shared" si="284"/>
        <v>0</v>
      </c>
      <c r="D276" s="227">
        <f>SUM(D277:D279)</f>
        <v>0</v>
      </c>
      <c r="E276" s="445">
        <f t="shared" ref="E276:O276" si="367">SUM(E277:E279)</f>
        <v>0</v>
      </c>
      <c r="F276" s="401">
        <f t="shared" si="367"/>
        <v>0</v>
      </c>
      <c r="G276" s="227">
        <f t="shared" si="367"/>
        <v>0</v>
      </c>
      <c r="H276" s="117">
        <f t="shared" si="367"/>
        <v>0</v>
      </c>
      <c r="I276" s="110">
        <f t="shared" si="367"/>
        <v>0</v>
      </c>
      <c r="J276" s="117">
        <f>SUM(J277:J279)</f>
        <v>0</v>
      </c>
      <c r="K276" s="109">
        <f t="shared" ref="K276:L276" si="368">SUM(K277:K279)</f>
        <v>0</v>
      </c>
      <c r="L276" s="110">
        <f t="shared" si="368"/>
        <v>0</v>
      </c>
      <c r="M276" s="54">
        <f t="shared" si="367"/>
        <v>0</v>
      </c>
      <c r="N276" s="109">
        <f t="shared" si="367"/>
        <v>0</v>
      </c>
      <c r="O276" s="110">
        <f t="shared" si="367"/>
        <v>0</v>
      </c>
      <c r="P276" s="107"/>
    </row>
    <row r="277" spans="1:16" ht="48" hidden="1" x14ac:dyDescent="0.25">
      <c r="A277" s="38">
        <v>7245</v>
      </c>
      <c r="B277" s="53" t="s">
        <v>253</v>
      </c>
      <c r="C277" s="54">
        <f t="shared" ref="C277:C298" si="369">F277+I277+L277+O277</f>
        <v>0</v>
      </c>
      <c r="D277" s="226"/>
      <c r="E277" s="444"/>
      <c r="F277" s="401">
        <f t="shared" ref="F277:F280" si="370">D277+E277</f>
        <v>0</v>
      </c>
      <c r="G277" s="226"/>
      <c r="H277" s="257"/>
      <c r="I277" s="110">
        <f t="shared" ref="I277:I280" si="371">G277+H277</f>
        <v>0</v>
      </c>
      <c r="J277" s="257"/>
      <c r="K277" s="56"/>
      <c r="L277" s="110">
        <f t="shared" ref="L277:L280" si="372">J277+K277</f>
        <v>0</v>
      </c>
      <c r="M277" s="317"/>
      <c r="N277" s="56"/>
      <c r="O277" s="110">
        <f t="shared" ref="O277:O280" si="373">M277+N277</f>
        <v>0</v>
      </c>
      <c r="P277" s="107"/>
    </row>
    <row r="278" spans="1:16" ht="84.75" hidden="1" customHeight="1" x14ac:dyDescent="0.25">
      <c r="A278" s="38">
        <v>7246</v>
      </c>
      <c r="B278" s="53" t="s">
        <v>254</v>
      </c>
      <c r="C278" s="54">
        <f t="shared" si="369"/>
        <v>0</v>
      </c>
      <c r="D278" s="226"/>
      <c r="E278" s="444"/>
      <c r="F278" s="401">
        <f t="shared" si="370"/>
        <v>0</v>
      </c>
      <c r="G278" s="226"/>
      <c r="H278" s="257"/>
      <c r="I278" s="110">
        <f t="shared" si="371"/>
        <v>0</v>
      </c>
      <c r="J278" s="257"/>
      <c r="K278" s="56"/>
      <c r="L278" s="110">
        <f t="shared" si="372"/>
        <v>0</v>
      </c>
      <c r="M278" s="317"/>
      <c r="N278" s="56"/>
      <c r="O278" s="110">
        <f t="shared" si="373"/>
        <v>0</v>
      </c>
      <c r="P278" s="107"/>
    </row>
    <row r="279" spans="1:16" ht="36" hidden="1" x14ac:dyDescent="0.25">
      <c r="A279" s="38">
        <v>7247</v>
      </c>
      <c r="B279" s="53" t="s">
        <v>309</v>
      </c>
      <c r="C279" s="54">
        <f t="shared" si="369"/>
        <v>0</v>
      </c>
      <c r="D279" s="226"/>
      <c r="E279" s="444"/>
      <c r="F279" s="401">
        <f t="shared" si="370"/>
        <v>0</v>
      </c>
      <c r="G279" s="226"/>
      <c r="H279" s="257"/>
      <c r="I279" s="110">
        <f t="shared" si="371"/>
        <v>0</v>
      </c>
      <c r="J279" s="257"/>
      <c r="K279" s="56"/>
      <c r="L279" s="110">
        <f t="shared" si="372"/>
        <v>0</v>
      </c>
      <c r="M279" s="317"/>
      <c r="N279" s="56"/>
      <c r="O279" s="110">
        <f t="shared" si="373"/>
        <v>0</v>
      </c>
      <c r="P279" s="107"/>
    </row>
    <row r="280" spans="1:16" ht="24" hidden="1" x14ac:dyDescent="0.25">
      <c r="A280" s="368">
        <v>7260</v>
      </c>
      <c r="B280" s="48" t="s">
        <v>255</v>
      </c>
      <c r="C280" s="49">
        <f t="shared" si="369"/>
        <v>0</v>
      </c>
      <c r="D280" s="225"/>
      <c r="E280" s="442"/>
      <c r="F280" s="443">
        <f t="shared" si="370"/>
        <v>0</v>
      </c>
      <c r="G280" s="225"/>
      <c r="H280" s="256"/>
      <c r="I280" s="116">
        <f t="shared" si="371"/>
        <v>0</v>
      </c>
      <c r="J280" s="256"/>
      <c r="K280" s="51"/>
      <c r="L280" s="116">
        <f t="shared" si="372"/>
        <v>0</v>
      </c>
      <c r="M280" s="316"/>
      <c r="N280" s="51"/>
      <c r="O280" s="116">
        <f t="shared" si="373"/>
        <v>0</v>
      </c>
      <c r="P280" s="106"/>
    </row>
    <row r="281" spans="1:16" hidden="1" x14ac:dyDescent="0.25">
      <c r="A281" s="69">
        <v>7700</v>
      </c>
      <c r="B281" s="161" t="s">
        <v>284</v>
      </c>
      <c r="C281" s="162">
        <f t="shared" si="369"/>
        <v>0</v>
      </c>
      <c r="D281" s="234">
        <f>D282</f>
        <v>0</v>
      </c>
      <c r="E281" s="455">
        <f t="shared" ref="E281:O281" si="374">E282</f>
        <v>0</v>
      </c>
      <c r="F281" s="421">
        <f t="shared" si="374"/>
        <v>0</v>
      </c>
      <c r="G281" s="234">
        <f t="shared" si="374"/>
        <v>0</v>
      </c>
      <c r="H281" s="264">
        <f t="shared" si="374"/>
        <v>0</v>
      </c>
      <c r="I281" s="164">
        <f t="shared" si="374"/>
        <v>0</v>
      </c>
      <c r="J281" s="264">
        <f t="shared" si="374"/>
        <v>0</v>
      </c>
      <c r="K281" s="163">
        <f t="shared" si="374"/>
        <v>0</v>
      </c>
      <c r="L281" s="164">
        <f t="shared" si="374"/>
        <v>0</v>
      </c>
      <c r="M281" s="162">
        <f t="shared" si="374"/>
        <v>0</v>
      </c>
      <c r="N281" s="163">
        <f t="shared" si="374"/>
        <v>0</v>
      </c>
      <c r="O281" s="164">
        <f t="shared" si="374"/>
        <v>0</v>
      </c>
      <c r="P281" s="341"/>
    </row>
    <row r="282" spans="1:16" hidden="1" x14ac:dyDescent="0.25">
      <c r="A282" s="103">
        <v>7720</v>
      </c>
      <c r="B282" s="48" t="s">
        <v>285</v>
      </c>
      <c r="C282" s="60">
        <f t="shared" si="369"/>
        <v>0</v>
      </c>
      <c r="D282" s="235"/>
      <c r="E282" s="456"/>
      <c r="F282" s="425">
        <f>D282+E282</f>
        <v>0</v>
      </c>
      <c r="G282" s="235"/>
      <c r="H282" s="265"/>
      <c r="I282" s="302">
        <f>G282+H282</f>
        <v>0</v>
      </c>
      <c r="J282" s="265"/>
      <c r="K282" s="62"/>
      <c r="L282" s="302">
        <f>J282+K282</f>
        <v>0</v>
      </c>
      <c r="M282" s="323"/>
      <c r="N282" s="62"/>
      <c r="O282" s="302">
        <f>M282+N282</f>
        <v>0</v>
      </c>
      <c r="P282" s="151"/>
    </row>
    <row r="283" spans="1:16" hidden="1" x14ac:dyDescent="0.25">
      <c r="A283" s="142"/>
      <c r="B283" s="53" t="s">
        <v>256</v>
      </c>
      <c r="C283" s="54">
        <f t="shared" si="369"/>
        <v>0</v>
      </c>
      <c r="D283" s="227">
        <f>SUM(D284:D285)</f>
        <v>0</v>
      </c>
      <c r="E283" s="445">
        <f t="shared" ref="E283:F283" si="375">SUM(E284:E285)</f>
        <v>0</v>
      </c>
      <c r="F283" s="401">
        <f t="shared" si="375"/>
        <v>0</v>
      </c>
      <c r="G283" s="227">
        <f>SUM(G284:G285)</f>
        <v>0</v>
      </c>
      <c r="H283" s="117">
        <f t="shared" ref="H283:I283" si="376">SUM(H284:H285)</f>
        <v>0</v>
      </c>
      <c r="I283" s="110">
        <f t="shared" si="376"/>
        <v>0</v>
      </c>
      <c r="J283" s="117">
        <f>SUM(J284:J285)</f>
        <v>0</v>
      </c>
      <c r="K283" s="109">
        <f t="shared" ref="K283:L283" si="377">SUM(K284:K285)</f>
        <v>0</v>
      </c>
      <c r="L283" s="110">
        <f t="shared" si="377"/>
        <v>0</v>
      </c>
      <c r="M283" s="54">
        <f>SUM(M284:M285)</f>
        <v>0</v>
      </c>
      <c r="N283" s="109">
        <f t="shared" ref="N283:O283" si="378">SUM(N284:N285)</f>
        <v>0</v>
      </c>
      <c r="O283" s="110">
        <f t="shared" si="378"/>
        <v>0</v>
      </c>
      <c r="P283" s="107"/>
    </row>
    <row r="284" spans="1:16" hidden="1" x14ac:dyDescent="0.25">
      <c r="A284" s="142" t="s">
        <v>257</v>
      </c>
      <c r="B284" s="38" t="s">
        <v>258</v>
      </c>
      <c r="C284" s="54">
        <f t="shared" si="369"/>
        <v>0</v>
      </c>
      <c r="D284" s="226"/>
      <c r="E284" s="444"/>
      <c r="F284" s="401">
        <f t="shared" ref="F284:F285" si="379">D284+E284</f>
        <v>0</v>
      </c>
      <c r="G284" s="226"/>
      <c r="H284" s="257"/>
      <c r="I284" s="110">
        <f t="shared" ref="I284:I285" si="380">G284+H284</f>
        <v>0</v>
      </c>
      <c r="J284" s="257"/>
      <c r="K284" s="56"/>
      <c r="L284" s="110">
        <f t="shared" ref="L284:L285" si="381">J284+K284</f>
        <v>0</v>
      </c>
      <c r="M284" s="317"/>
      <c r="N284" s="56"/>
      <c r="O284" s="110">
        <f t="shared" ref="O284:O285" si="382">M284+N284</f>
        <v>0</v>
      </c>
      <c r="P284" s="107"/>
    </row>
    <row r="285" spans="1:16" ht="24" hidden="1" x14ac:dyDescent="0.25">
      <c r="A285" s="142" t="s">
        <v>259</v>
      </c>
      <c r="B285" s="149" t="s">
        <v>260</v>
      </c>
      <c r="C285" s="49">
        <f t="shared" si="369"/>
        <v>0</v>
      </c>
      <c r="D285" s="225"/>
      <c r="E285" s="442"/>
      <c r="F285" s="443">
        <f t="shared" si="379"/>
        <v>0</v>
      </c>
      <c r="G285" s="225"/>
      <c r="H285" s="256"/>
      <c r="I285" s="116">
        <f t="shared" si="380"/>
        <v>0</v>
      </c>
      <c r="J285" s="256"/>
      <c r="K285" s="51"/>
      <c r="L285" s="116">
        <f t="shared" si="381"/>
        <v>0</v>
      </c>
      <c r="M285" s="316"/>
      <c r="N285" s="51"/>
      <c r="O285" s="116">
        <f t="shared" si="382"/>
        <v>0</v>
      </c>
      <c r="P285" s="106"/>
    </row>
    <row r="286" spans="1:16" ht="12.75" thickBot="1" x14ac:dyDescent="0.3">
      <c r="A286" s="170"/>
      <c r="B286" s="170" t="s">
        <v>261</v>
      </c>
      <c r="C286" s="306">
        <f t="shared" si="369"/>
        <v>113790</v>
      </c>
      <c r="D286" s="236">
        <f t="shared" ref="D286" si="383">SUM(D283,D269,D230,D195,D187,D173,D75,D53)</f>
        <v>150000</v>
      </c>
      <c r="E286" s="457">
        <f t="shared" ref="E286:O286" si="384">SUM(E283,E269,E230,E195,E187,E173,E75,E53)</f>
        <v>-36210</v>
      </c>
      <c r="F286" s="458">
        <f t="shared" si="384"/>
        <v>113790</v>
      </c>
      <c r="G286" s="236">
        <f t="shared" si="384"/>
        <v>0</v>
      </c>
      <c r="H286" s="172">
        <f t="shared" si="384"/>
        <v>0</v>
      </c>
      <c r="I286" s="289">
        <f t="shared" si="384"/>
        <v>0</v>
      </c>
      <c r="J286" s="172">
        <f t="shared" si="384"/>
        <v>0</v>
      </c>
      <c r="K286" s="171">
        <f t="shared" si="384"/>
        <v>0</v>
      </c>
      <c r="L286" s="289">
        <f t="shared" si="384"/>
        <v>0</v>
      </c>
      <c r="M286" s="306">
        <f t="shared" si="384"/>
        <v>0</v>
      </c>
      <c r="N286" s="171">
        <f t="shared" si="384"/>
        <v>0</v>
      </c>
      <c r="O286" s="289">
        <f t="shared" si="384"/>
        <v>0</v>
      </c>
      <c r="P286" s="344"/>
    </row>
    <row r="287" spans="1:16" s="21" customFormat="1" ht="13.5" hidden="1" thickTop="1" thickBot="1" x14ac:dyDescent="0.3">
      <c r="A287" s="1144" t="s">
        <v>262</v>
      </c>
      <c r="B287" s="1145"/>
      <c r="C287" s="179">
        <f t="shared" si="369"/>
        <v>0</v>
      </c>
      <c r="D287" s="237">
        <f>SUM(D24,D25,D41)-D51</f>
        <v>0</v>
      </c>
      <c r="E287" s="459">
        <f t="shared" ref="E287:F287" si="385">SUM(E24,E25,E41)-E51</f>
        <v>0</v>
      </c>
      <c r="F287" s="460">
        <f t="shared" si="385"/>
        <v>0</v>
      </c>
      <c r="G287" s="237">
        <f>SUM(G24,G25,G41)-G51</f>
        <v>0</v>
      </c>
      <c r="H287" s="266">
        <f t="shared" ref="H287:I287" si="386">SUM(H24,H25,H41)-H51</f>
        <v>0</v>
      </c>
      <c r="I287" s="290">
        <f t="shared" si="386"/>
        <v>0</v>
      </c>
      <c r="J287" s="266">
        <f>(J26+J43)-J51</f>
        <v>0</v>
      </c>
      <c r="K287" s="174">
        <f t="shared" ref="K287:L287" si="387">(K26+K43)-K51</f>
        <v>0</v>
      </c>
      <c r="L287" s="290">
        <f t="shared" si="387"/>
        <v>0</v>
      </c>
      <c r="M287" s="179">
        <f>M45-M51</f>
        <v>0</v>
      </c>
      <c r="N287" s="174">
        <f t="shared" ref="N287:O287" si="388">N45-N51</f>
        <v>0</v>
      </c>
      <c r="O287" s="290">
        <f t="shared" si="388"/>
        <v>0</v>
      </c>
      <c r="P287" s="181"/>
    </row>
    <row r="288" spans="1:16" s="21" customFormat="1" ht="12.75" hidden="1" thickTop="1" x14ac:dyDescent="0.25">
      <c r="A288" s="1134" t="s">
        <v>263</v>
      </c>
      <c r="B288" s="1135"/>
      <c r="C288" s="159">
        <f t="shared" si="369"/>
        <v>0</v>
      </c>
      <c r="D288" s="238">
        <f t="shared" ref="D288" si="389">SUM(D289,D290)-D297+D298</f>
        <v>0</v>
      </c>
      <c r="E288" s="461">
        <f t="shared" ref="E288:O288" si="390">SUM(E289,E290)-E297+E298</f>
        <v>0</v>
      </c>
      <c r="F288" s="462">
        <f t="shared" si="390"/>
        <v>0</v>
      </c>
      <c r="G288" s="238">
        <f t="shared" si="390"/>
        <v>0</v>
      </c>
      <c r="H288" s="267">
        <f t="shared" si="390"/>
        <v>0</v>
      </c>
      <c r="I288" s="157">
        <f t="shared" si="390"/>
        <v>0</v>
      </c>
      <c r="J288" s="267">
        <f t="shared" si="390"/>
        <v>0</v>
      </c>
      <c r="K288" s="156">
        <f t="shared" si="390"/>
        <v>0</v>
      </c>
      <c r="L288" s="157">
        <f t="shared" si="390"/>
        <v>0</v>
      </c>
      <c r="M288" s="159">
        <f t="shared" si="390"/>
        <v>0</v>
      </c>
      <c r="N288" s="156">
        <f t="shared" si="390"/>
        <v>0</v>
      </c>
      <c r="O288" s="157">
        <f t="shared" si="390"/>
        <v>0</v>
      </c>
      <c r="P288" s="345"/>
    </row>
    <row r="289" spans="1:16" s="21" customFormat="1" ht="13.5" hidden="1" thickTop="1" thickBot="1" x14ac:dyDescent="0.3">
      <c r="A289" s="84" t="s">
        <v>264</v>
      </c>
      <c r="B289" s="84" t="s">
        <v>265</v>
      </c>
      <c r="C289" s="85">
        <f t="shared" si="369"/>
        <v>0</v>
      </c>
      <c r="D289" s="220">
        <f t="shared" ref="D289" si="391">D21-D283</f>
        <v>0</v>
      </c>
      <c r="E289" s="431">
        <f t="shared" ref="E289:O289" si="392">E21-E283</f>
        <v>0</v>
      </c>
      <c r="F289" s="432">
        <f t="shared" si="392"/>
        <v>0</v>
      </c>
      <c r="G289" s="220">
        <f t="shared" si="392"/>
        <v>0</v>
      </c>
      <c r="H289" s="252">
        <f t="shared" si="392"/>
        <v>0</v>
      </c>
      <c r="I289" s="87">
        <f t="shared" si="392"/>
        <v>0</v>
      </c>
      <c r="J289" s="252">
        <f t="shared" si="392"/>
        <v>0</v>
      </c>
      <c r="K289" s="86">
        <f t="shared" si="392"/>
        <v>0</v>
      </c>
      <c r="L289" s="87">
        <f t="shared" si="392"/>
        <v>0</v>
      </c>
      <c r="M289" s="85">
        <f t="shared" si="392"/>
        <v>0</v>
      </c>
      <c r="N289" s="86">
        <f t="shared" si="392"/>
        <v>0</v>
      </c>
      <c r="O289" s="87">
        <f t="shared" si="392"/>
        <v>0</v>
      </c>
      <c r="P289" s="336"/>
    </row>
    <row r="290" spans="1:16" s="21" customFormat="1" ht="12.75" hidden="1" thickTop="1" x14ac:dyDescent="0.25">
      <c r="A290" s="176" t="s">
        <v>266</v>
      </c>
      <c r="B290" s="176" t="s">
        <v>267</v>
      </c>
      <c r="C290" s="159">
        <f t="shared" si="369"/>
        <v>0</v>
      </c>
      <c r="D290" s="238">
        <f t="shared" ref="D290" si="393">SUM(D291,D293,D295)-SUM(D292,D294,D296)</f>
        <v>0</v>
      </c>
      <c r="E290" s="461">
        <f t="shared" ref="E290:O290" si="394">SUM(E291,E293,E295)-SUM(E292,E294,E296)</f>
        <v>0</v>
      </c>
      <c r="F290" s="462">
        <f t="shared" si="394"/>
        <v>0</v>
      </c>
      <c r="G290" s="238">
        <f t="shared" si="394"/>
        <v>0</v>
      </c>
      <c r="H290" s="267">
        <f t="shared" si="394"/>
        <v>0</v>
      </c>
      <c r="I290" s="157">
        <f t="shared" si="394"/>
        <v>0</v>
      </c>
      <c r="J290" s="267">
        <f t="shared" si="394"/>
        <v>0</v>
      </c>
      <c r="K290" s="156">
        <f t="shared" si="394"/>
        <v>0</v>
      </c>
      <c r="L290" s="157">
        <f t="shared" si="394"/>
        <v>0</v>
      </c>
      <c r="M290" s="159">
        <f t="shared" si="394"/>
        <v>0</v>
      </c>
      <c r="N290" s="156">
        <f t="shared" si="394"/>
        <v>0</v>
      </c>
      <c r="O290" s="157">
        <f t="shared" si="394"/>
        <v>0</v>
      </c>
      <c r="P290" s="345"/>
    </row>
    <row r="291" spans="1:16" ht="12.75" hidden="1" thickTop="1" x14ac:dyDescent="0.25">
      <c r="A291" s="150" t="s">
        <v>268</v>
      </c>
      <c r="B291" s="79" t="s">
        <v>269</v>
      </c>
      <c r="C291" s="60">
        <f t="shared" si="369"/>
        <v>0</v>
      </c>
      <c r="D291" s="235"/>
      <c r="E291" s="456"/>
      <c r="F291" s="425">
        <f t="shared" ref="F291:F298" si="395">D291+E291</f>
        <v>0</v>
      </c>
      <c r="G291" s="235"/>
      <c r="H291" s="265"/>
      <c r="I291" s="302">
        <f t="shared" ref="I291:I298" si="396">G291+H291</f>
        <v>0</v>
      </c>
      <c r="J291" s="265"/>
      <c r="K291" s="62"/>
      <c r="L291" s="302">
        <f t="shared" ref="L291:L298" si="397">J291+K291</f>
        <v>0</v>
      </c>
      <c r="M291" s="323"/>
      <c r="N291" s="62"/>
      <c r="O291" s="302">
        <f t="shared" ref="O291:O298" si="398">M291+N291</f>
        <v>0</v>
      </c>
      <c r="P291" s="151"/>
    </row>
    <row r="292" spans="1:16" ht="24.75" hidden="1" thickTop="1" x14ac:dyDescent="0.25">
      <c r="A292" s="142" t="s">
        <v>270</v>
      </c>
      <c r="B292" s="37" t="s">
        <v>271</v>
      </c>
      <c r="C292" s="54">
        <f t="shared" si="369"/>
        <v>0</v>
      </c>
      <c r="D292" s="226"/>
      <c r="E292" s="444"/>
      <c r="F292" s="401">
        <f t="shared" si="395"/>
        <v>0</v>
      </c>
      <c r="G292" s="226"/>
      <c r="H292" s="257"/>
      <c r="I292" s="110">
        <f t="shared" si="396"/>
        <v>0</v>
      </c>
      <c r="J292" s="257"/>
      <c r="K292" s="56"/>
      <c r="L292" s="110">
        <f t="shared" si="397"/>
        <v>0</v>
      </c>
      <c r="M292" s="317"/>
      <c r="N292" s="56"/>
      <c r="O292" s="110">
        <f t="shared" si="398"/>
        <v>0</v>
      </c>
      <c r="P292" s="107"/>
    </row>
    <row r="293" spans="1:16" ht="12.75" hidden="1" thickTop="1" x14ac:dyDescent="0.25">
      <c r="A293" s="142" t="s">
        <v>272</v>
      </c>
      <c r="B293" s="37" t="s">
        <v>273</v>
      </c>
      <c r="C293" s="54">
        <f t="shared" si="369"/>
        <v>0</v>
      </c>
      <c r="D293" s="226"/>
      <c r="E293" s="444"/>
      <c r="F293" s="401">
        <f t="shared" si="395"/>
        <v>0</v>
      </c>
      <c r="G293" s="226"/>
      <c r="H293" s="257"/>
      <c r="I293" s="110">
        <f t="shared" si="396"/>
        <v>0</v>
      </c>
      <c r="J293" s="257"/>
      <c r="K293" s="56"/>
      <c r="L293" s="110">
        <f t="shared" si="397"/>
        <v>0</v>
      </c>
      <c r="M293" s="317"/>
      <c r="N293" s="56"/>
      <c r="O293" s="110">
        <f t="shared" si="398"/>
        <v>0</v>
      </c>
      <c r="P293" s="107"/>
    </row>
    <row r="294" spans="1:16" ht="24.75" hidden="1" thickTop="1" x14ac:dyDescent="0.25">
      <c r="A294" s="142" t="s">
        <v>274</v>
      </c>
      <c r="B294" s="37" t="s">
        <v>275</v>
      </c>
      <c r="C294" s="54">
        <f>F294+I294+L294+O294</f>
        <v>0</v>
      </c>
      <c r="D294" s="226"/>
      <c r="E294" s="444"/>
      <c r="F294" s="401">
        <f t="shared" si="395"/>
        <v>0</v>
      </c>
      <c r="G294" s="226"/>
      <c r="H294" s="257"/>
      <c r="I294" s="110">
        <f t="shared" si="396"/>
        <v>0</v>
      </c>
      <c r="J294" s="257"/>
      <c r="K294" s="56"/>
      <c r="L294" s="110">
        <f t="shared" si="397"/>
        <v>0</v>
      </c>
      <c r="M294" s="317"/>
      <c r="N294" s="56"/>
      <c r="O294" s="110">
        <f t="shared" si="398"/>
        <v>0</v>
      </c>
      <c r="P294" s="107"/>
    </row>
    <row r="295" spans="1:16" ht="12.75" hidden="1" thickTop="1" x14ac:dyDescent="0.25">
      <c r="A295" s="142" t="s">
        <v>276</v>
      </c>
      <c r="B295" s="37" t="s">
        <v>277</v>
      </c>
      <c r="C295" s="54">
        <f t="shared" si="369"/>
        <v>0</v>
      </c>
      <c r="D295" s="226"/>
      <c r="E295" s="444"/>
      <c r="F295" s="401">
        <f t="shared" si="395"/>
        <v>0</v>
      </c>
      <c r="G295" s="226"/>
      <c r="H295" s="257"/>
      <c r="I295" s="110">
        <f t="shared" si="396"/>
        <v>0</v>
      </c>
      <c r="J295" s="257"/>
      <c r="K295" s="56"/>
      <c r="L295" s="110">
        <f t="shared" si="397"/>
        <v>0</v>
      </c>
      <c r="M295" s="317"/>
      <c r="N295" s="56"/>
      <c r="O295" s="110">
        <f t="shared" si="398"/>
        <v>0</v>
      </c>
      <c r="P295" s="107"/>
    </row>
    <row r="296" spans="1:16" ht="24.75" hidden="1" thickTop="1" x14ac:dyDescent="0.25">
      <c r="A296" s="152" t="s">
        <v>278</v>
      </c>
      <c r="B296" s="153" t="s">
        <v>279</v>
      </c>
      <c r="C296" s="123">
        <f t="shared" si="369"/>
        <v>0</v>
      </c>
      <c r="D296" s="231"/>
      <c r="E296" s="449"/>
      <c r="F296" s="450">
        <f t="shared" si="395"/>
        <v>0</v>
      </c>
      <c r="G296" s="231"/>
      <c r="H296" s="261"/>
      <c r="I296" s="303">
        <f t="shared" si="396"/>
        <v>0</v>
      </c>
      <c r="J296" s="261"/>
      <c r="K296" s="125"/>
      <c r="L296" s="303">
        <f t="shared" si="397"/>
        <v>0</v>
      </c>
      <c r="M296" s="320"/>
      <c r="N296" s="125"/>
      <c r="O296" s="303">
        <f t="shared" si="398"/>
        <v>0</v>
      </c>
      <c r="P296" s="154"/>
    </row>
    <row r="297" spans="1:16" s="21" customFormat="1" ht="13.5" hidden="1" thickTop="1" thickBot="1" x14ac:dyDescent="0.3">
      <c r="A297" s="178" t="s">
        <v>280</v>
      </c>
      <c r="B297" s="178" t="s">
        <v>281</v>
      </c>
      <c r="C297" s="179">
        <f t="shared" si="369"/>
        <v>0</v>
      </c>
      <c r="D297" s="239"/>
      <c r="E297" s="463"/>
      <c r="F297" s="460">
        <f t="shared" si="395"/>
        <v>0</v>
      </c>
      <c r="G297" s="239"/>
      <c r="H297" s="268"/>
      <c r="I297" s="290">
        <f t="shared" si="396"/>
        <v>0</v>
      </c>
      <c r="J297" s="268"/>
      <c r="K297" s="180"/>
      <c r="L297" s="290">
        <f t="shared" si="397"/>
        <v>0</v>
      </c>
      <c r="M297" s="324"/>
      <c r="N297" s="180"/>
      <c r="O297" s="290">
        <f t="shared" si="398"/>
        <v>0</v>
      </c>
      <c r="P297" s="181"/>
    </row>
    <row r="298" spans="1:16" s="21" customFormat="1" ht="48.75" hidden="1" thickTop="1" x14ac:dyDescent="0.25">
      <c r="A298" s="176" t="s">
        <v>282</v>
      </c>
      <c r="B298" s="158" t="s">
        <v>283</v>
      </c>
      <c r="C298" s="159">
        <f t="shared" si="369"/>
        <v>0</v>
      </c>
      <c r="D298" s="230"/>
      <c r="E298" s="448"/>
      <c r="F298" s="406">
        <f t="shared" si="395"/>
        <v>0</v>
      </c>
      <c r="G298" s="230"/>
      <c r="H298" s="260"/>
      <c r="I298" s="113">
        <f t="shared" si="396"/>
        <v>0</v>
      </c>
      <c r="J298" s="260"/>
      <c r="K298" s="118"/>
      <c r="L298" s="113">
        <f t="shared" si="397"/>
        <v>0</v>
      </c>
      <c r="M298" s="319"/>
      <c r="N298" s="118"/>
      <c r="O298" s="113">
        <f t="shared" si="398"/>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sheetData>
  <sheetProtection algorithmName="SHA-512" hashValue="z7dPnO0Zh6d6JkLhR/EWxGRV7/iennNSZAVkRAQ/9k9m5QvKNFmDH/zUNo1Qp2YisSRqIjDdlJUj+odxvWTSgw==" saltValue="l2lJZ2X8N/5E+wOswbBvyQ==" spinCount="100000" sheet="1" objects="1" scenarios="1" formatCells="0" formatColumns="0" formatRows="0"/>
  <autoFilter ref="A18:P298">
    <filterColumn colId="2">
      <filters>
        <filter val="113 79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2018.gada 14.jūnija saistošajiem noteikumiem Nr.24
(protokols Nr.9, 4.punkts)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view="pageLayout" zoomScaleNormal="100" workbookViewId="0">
      <selection activeCell="C51" sqref="C51"/>
    </sheetView>
  </sheetViews>
  <sheetFormatPr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354</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321</v>
      </c>
      <c r="D3" s="1120"/>
      <c r="E3" s="1120"/>
      <c r="F3" s="1120"/>
      <c r="G3" s="1120"/>
      <c r="H3" s="1120"/>
      <c r="I3" s="1120"/>
      <c r="J3" s="1120"/>
      <c r="K3" s="1120"/>
      <c r="L3" s="1120"/>
      <c r="M3" s="1120"/>
      <c r="N3" s="1120"/>
      <c r="O3" s="1120"/>
      <c r="P3" s="1121"/>
      <c r="Q3" s="390"/>
    </row>
    <row r="4" spans="1:17" ht="12.75" customHeight="1" x14ac:dyDescent="0.25">
      <c r="A4" s="4" t="s">
        <v>1</v>
      </c>
      <c r="B4" s="5"/>
      <c r="C4" s="1120" t="s">
        <v>322</v>
      </c>
      <c r="D4" s="1120"/>
      <c r="E4" s="1120"/>
      <c r="F4" s="1120"/>
      <c r="G4" s="1120"/>
      <c r="H4" s="1120"/>
      <c r="I4" s="1120"/>
      <c r="J4" s="1120"/>
      <c r="K4" s="1120"/>
      <c r="L4" s="1120"/>
      <c r="M4" s="1120"/>
      <c r="N4" s="1120"/>
      <c r="O4" s="1120"/>
      <c r="P4" s="1121"/>
      <c r="Q4" s="390"/>
    </row>
    <row r="5" spans="1:17" ht="12.75" customHeight="1" x14ac:dyDescent="0.25">
      <c r="A5" s="2" t="s">
        <v>2</v>
      </c>
      <c r="B5" s="3"/>
      <c r="C5" s="1122" t="s">
        <v>345</v>
      </c>
      <c r="D5" s="1122"/>
      <c r="E5" s="1122"/>
      <c r="F5" s="1122"/>
      <c r="G5" s="1122"/>
      <c r="H5" s="1122"/>
      <c r="I5" s="1122"/>
      <c r="J5" s="1122"/>
      <c r="K5" s="1122"/>
      <c r="L5" s="1122"/>
      <c r="M5" s="1122"/>
      <c r="N5" s="1122"/>
      <c r="O5" s="1122"/>
      <c r="P5" s="1123"/>
      <c r="Q5" s="390"/>
    </row>
    <row r="6" spans="1:17" ht="12.75" customHeight="1" x14ac:dyDescent="0.25">
      <c r="A6" s="2" t="s">
        <v>3</v>
      </c>
      <c r="B6" s="3"/>
      <c r="C6" s="1122" t="s">
        <v>346</v>
      </c>
      <c r="D6" s="1122"/>
      <c r="E6" s="1122"/>
      <c r="F6" s="1122"/>
      <c r="G6" s="1122"/>
      <c r="H6" s="1122"/>
      <c r="I6" s="1122"/>
      <c r="J6" s="1122"/>
      <c r="K6" s="1122"/>
      <c r="L6" s="1122"/>
      <c r="M6" s="1122"/>
      <c r="N6" s="1122"/>
      <c r="O6" s="1122"/>
      <c r="P6" s="1123"/>
      <c r="Q6" s="390"/>
    </row>
    <row r="7" spans="1:17" ht="26.25" customHeight="1" x14ac:dyDescent="0.25">
      <c r="A7" s="2" t="s">
        <v>4</v>
      </c>
      <c r="B7" s="3"/>
      <c r="C7" s="1120" t="s">
        <v>347</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67"/>
      <c r="D9" s="1167"/>
      <c r="E9" s="1167"/>
      <c r="F9" s="1167"/>
      <c r="G9" s="1167"/>
      <c r="H9" s="1167"/>
      <c r="I9" s="1167"/>
      <c r="J9" s="1167"/>
      <c r="K9" s="1167"/>
      <c r="L9" s="1167"/>
      <c r="M9" s="1167"/>
      <c r="N9" s="1167"/>
      <c r="O9" s="1167"/>
      <c r="P9" s="1168"/>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t="s">
        <v>348</v>
      </c>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67"/>
      <c r="D12" s="1167"/>
      <c r="E12" s="1167"/>
      <c r="F12" s="1167"/>
      <c r="G12" s="1167"/>
      <c r="H12" s="1167"/>
      <c r="I12" s="1167"/>
      <c r="J12" s="1167"/>
      <c r="K12" s="1167"/>
      <c r="L12" s="1167"/>
      <c r="M12" s="1167"/>
      <c r="N12" s="1167"/>
      <c r="O12" s="1167"/>
      <c r="P12" s="1168"/>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53" t="s">
        <v>14</v>
      </c>
      <c r="G16" s="1140" t="s">
        <v>313</v>
      </c>
      <c r="H16" s="1157" t="s">
        <v>319</v>
      </c>
      <c r="I16" s="1155" t="s">
        <v>308</v>
      </c>
      <c r="J16" s="1130" t="s">
        <v>314</v>
      </c>
      <c r="K16" s="1130" t="s">
        <v>317</v>
      </c>
      <c r="L16" s="1128" t="s">
        <v>15</v>
      </c>
      <c r="M16" s="1142" t="s">
        <v>315</v>
      </c>
      <c r="N16" s="1132" t="s">
        <v>316</v>
      </c>
      <c r="O16" s="1128" t="s">
        <v>16</v>
      </c>
      <c r="P16" s="1112" t="s">
        <v>318</v>
      </c>
      <c r="Q16" s="391"/>
    </row>
    <row r="17" spans="1:16" s="11" customFormat="1" ht="71.25" customHeight="1" thickBot="1" x14ac:dyDescent="0.3">
      <c r="A17" s="1148"/>
      <c r="B17" s="1150"/>
      <c r="C17" s="1137"/>
      <c r="D17" s="1139"/>
      <c r="E17" s="1152"/>
      <c r="F17" s="1154"/>
      <c r="G17" s="1141"/>
      <c r="H17" s="1158"/>
      <c r="I17" s="1156"/>
      <c r="J17" s="1131"/>
      <c r="K17" s="1131"/>
      <c r="L17" s="1129"/>
      <c r="M17" s="1143"/>
      <c r="N17" s="1133"/>
      <c r="O17" s="1129"/>
      <c r="P17" s="1113"/>
    </row>
    <row r="18" spans="1:16" s="11" customFormat="1" ht="9.75" customHeight="1" thickTop="1" x14ac:dyDescent="0.25">
      <c r="A18" s="12" t="s">
        <v>17</v>
      </c>
      <c r="B18" s="12">
        <v>2</v>
      </c>
      <c r="C18" s="13">
        <v>3</v>
      </c>
      <c r="D18" s="206">
        <v>4</v>
      </c>
      <c r="E18" s="392">
        <v>5</v>
      </c>
      <c r="F18" s="12">
        <v>6</v>
      </c>
      <c r="G18" s="206">
        <v>7</v>
      </c>
      <c r="H18" s="240">
        <v>8</v>
      </c>
      <c r="I18" s="15">
        <v>9</v>
      </c>
      <c r="J18" s="240">
        <v>10</v>
      </c>
      <c r="K18" s="14">
        <v>11</v>
      </c>
      <c r="L18" s="15">
        <v>12</v>
      </c>
      <c r="M18" s="13">
        <v>13</v>
      </c>
      <c r="N18" s="14">
        <v>14</v>
      </c>
      <c r="O18" s="15">
        <v>15</v>
      </c>
      <c r="P18" s="15">
        <v>16</v>
      </c>
    </row>
    <row r="19" spans="1:16" s="21" customFormat="1" x14ac:dyDescent="0.25">
      <c r="A19" s="16"/>
      <c r="B19" s="17" t="s">
        <v>18</v>
      </c>
      <c r="C19" s="18"/>
      <c r="D19" s="207"/>
      <c r="E19" s="393"/>
      <c r="F19" s="93"/>
      <c r="G19" s="207"/>
      <c r="H19" s="241"/>
      <c r="I19" s="347"/>
      <c r="J19" s="241"/>
      <c r="K19" s="19"/>
      <c r="L19" s="347"/>
      <c r="M19" s="307"/>
      <c r="N19" s="19"/>
      <c r="O19" s="347"/>
      <c r="P19" s="20"/>
    </row>
    <row r="20" spans="1:16" s="21" customFormat="1" ht="12.75" thickBot="1" x14ac:dyDescent="0.3">
      <c r="A20" s="22"/>
      <c r="B20" s="23" t="s">
        <v>19</v>
      </c>
      <c r="C20" s="24">
        <f>F20+I20+L20+O20</f>
        <v>28599</v>
      </c>
      <c r="D20" s="208">
        <f>SUM(D21,D24,D25,D41,D43)</f>
        <v>0</v>
      </c>
      <c r="E20" s="394">
        <f t="shared" ref="E20:F20" si="0">SUM(E21,E24,E25,E41,E43)</f>
        <v>28599</v>
      </c>
      <c r="F20" s="395">
        <f t="shared" si="0"/>
        <v>28599</v>
      </c>
      <c r="G20" s="208">
        <f>SUM(G21,G24,G43)</f>
        <v>0</v>
      </c>
      <c r="H20" s="242">
        <f t="shared" ref="H20:I20" si="1">SUM(H21,H24,H43)</f>
        <v>0</v>
      </c>
      <c r="I20" s="26">
        <f t="shared" si="1"/>
        <v>0</v>
      </c>
      <c r="J20" s="242">
        <f>SUM(J21,J26,J43)</f>
        <v>0</v>
      </c>
      <c r="K20" s="25">
        <f t="shared" ref="K20:L20" si="2">SUM(K21,K26,K43)</f>
        <v>0</v>
      </c>
      <c r="L20" s="26">
        <f t="shared" si="2"/>
        <v>0</v>
      </c>
      <c r="M20" s="24">
        <f>SUM(M21,M45)</f>
        <v>0</v>
      </c>
      <c r="N20" s="25">
        <f t="shared" ref="N20:O20" si="3">SUM(N21,N45)</f>
        <v>0</v>
      </c>
      <c r="O20" s="26">
        <f t="shared" si="3"/>
        <v>0</v>
      </c>
      <c r="P20" s="386"/>
    </row>
    <row r="21" spans="1:16" ht="12.75" hidden="1" thickTop="1" x14ac:dyDescent="0.25">
      <c r="A21" s="27"/>
      <c r="B21" s="28" t="s">
        <v>20</v>
      </c>
      <c r="C21" s="29">
        <f t="shared" ref="C21:C84" si="4">F21+I21+L21+O21</f>
        <v>0</v>
      </c>
      <c r="D21" s="209">
        <f>SUM(D22:D23)</f>
        <v>0</v>
      </c>
      <c r="E21" s="396">
        <f t="shared" ref="E21" si="5">SUM(E22:E23)</f>
        <v>0</v>
      </c>
      <c r="F21" s="397">
        <f>SUM(F22:F23)</f>
        <v>0</v>
      </c>
      <c r="G21" s="209">
        <f>SUM(G22:G23)</f>
        <v>0</v>
      </c>
      <c r="H21" s="243">
        <f t="shared" ref="H21:I21" si="6">SUM(H22:H23)</f>
        <v>0</v>
      </c>
      <c r="I21" s="31">
        <f t="shared" si="6"/>
        <v>0</v>
      </c>
      <c r="J21" s="243">
        <f>SUM(J22:J23)</f>
        <v>0</v>
      </c>
      <c r="K21" s="30">
        <f t="shared" ref="K21:L21" si="7">SUM(K22:K23)</f>
        <v>0</v>
      </c>
      <c r="L21" s="31">
        <f t="shared" si="7"/>
        <v>0</v>
      </c>
      <c r="M21" s="29">
        <f>SUM(M22:M23)</f>
        <v>0</v>
      </c>
      <c r="N21" s="30">
        <f t="shared" ref="N21:O21" si="8">SUM(N22:N23)</f>
        <v>0</v>
      </c>
      <c r="O21" s="31">
        <f t="shared" si="8"/>
        <v>0</v>
      </c>
      <c r="P21" s="387"/>
    </row>
    <row r="22" spans="1:16" ht="12.75" hidden="1" thickTop="1" x14ac:dyDescent="0.25">
      <c r="A22" s="32"/>
      <c r="B22" s="33" t="s">
        <v>21</v>
      </c>
      <c r="C22" s="34">
        <f t="shared" si="4"/>
        <v>0</v>
      </c>
      <c r="D22" s="210"/>
      <c r="E22" s="398"/>
      <c r="F22" s="399">
        <f>D22+E22</f>
        <v>0</v>
      </c>
      <c r="G22" s="210"/>
      <c r="H22" s="244"/>
      <c r="I22" s="348">
        <f>G22+H22</f>
        <v>0</v>
      </c>
      <c r="J22" s="244"/>
      <c r="K22" s="35"/>
      <c r="L22" s="348">
        <f>J22+K22</f>
        <v>0</v>
      </c>
      <c r="M22" s="308"/>
      <c r="N22" s="35"/>
      <c r="O22" s="348">
        <f>M22+N22</f>
        <v>0</v>
      </c>
      <c r="P22" s="36"/>
    </row>
    <row r="23" spans="1:16" ht="12.75" hidden="1" thickTop="1" x14ac:dyDescent="0.25">
      <c r="A23" s="37"/>
      <c r="B23" s="38" t="s">
        <v>22</v>
      </c>
      <c r="C23" s="39">
        <f t="shared" si="4"/>
        <v>0</v>
      </c>
      <c r="D23" s="211"/>
      <c r="E23" s="400"/>
      <c r="F23" s="401">
        <f>D23+E23</f>
        <v>0</v>
      </c>
      <c r="G23" s="211"/>
      <c r="H23" s="245"/>
      <c r="I23" s="301">
        <f>G23+H23</f>
        <v>0</v>
      </c>
      <c r="J23" s="245"/>
      <c r="K23" s="40"/>
      <c r="L23" s="301">
        <f>J23+K23</f>
        <v>0</v>
      </c>
      <c r="M23" s="358"/>
      <c r="N23" s="40"/>
      <c r="O23" s="301">
        <f>M23+N23</f>
        <v>0</v>
      </c>
      <c r="P23" s="165"/>
    </row>
    <row r="24" spans="1:16" s="21" customFormat="1" ht="75" customHeight="1" thickTop="1" thickBot="1" x14ac:dyDescent="0.3">
      <c r="A24" s="369">
        <v>19300</v>
      </c>
      <c r="B24" s="369" t="s">
        <v>304</v>
      </c>
      <c r="C24" s="370">
        <f>F24+I24</f>
        <v>11122</v>
      </c>
      <c r="D24" s="371"/>
      <c r="E24" s="566">
        <v>11122</v>
      </c>
      <c r="F24" s="403">
        <f>D24+E24</f>
        <v>11122</v>
      </c>
      <c r="G24" s="371"/>
      <c r="H24" s="374"/>
      <c r="I24" s="375">
        <f>G24+H24</f>
        <v>0</v>
      </c>
      <c r="J24" s="376" t="s">
        <v>23</v>
      </c>
      <c r="K24" s="377" t="s">
        <v>23</v>
      </c>
      <c r="L24" s="380" t="s">
        <v>23</v>
      </c>
      <c r="M24" s="379" t="s">
        <v>23</v>
      </c>
      <c r="N24" s="377" t="s">
        <v>23</v>
      </c>
      <c r="O24" s="380" t="s">
        <v>23</v>
      </c>
      <c r="P24" s="388" t="s">
        <v>349</v>
      </c>
    </row>
    <row r="25" spans="1:16" s="21" customFormat="1" ht="24.75" thickTop="1" x14ac:dyDescent="0.25">
      <c r="A25" s="183">
        <v>18620</v>
      </c>
      <c r="B25" s="41" t="s">
        <v>24</v>
      </c>
      <c r="C25" s="42">
        <f>F25</f>
        <v>17477</v>
      </c>
      <c r="D25" s="212"/>
      <c r="E25" s="405">
        <v>17477</v>
      </c>
      <c r="F25" s="406">
        <f>D25+E25</f>
        <v>17477</v>
      </c>
      <c r="G25" s="213" t="s">
        <v>23</v>
      </c>
      <c r="H25" s="246" t="s">
        <v>23</v>
      </c>
      <c r="I25" s="45" t="s">
        <v>23</v>
      </c>
      <c r="J25" s="246" t="s">
        <v>23</v>
      </c>
      <c r="K25" s="44" t="s">
        <v>23</v>
      </c>
      <c r="L25" s="45" t="s">
        <v>23</v>
      </c>
      <c r="M25" s="309" t="s">
        <v>23</v>
      </c>
      <c r="N25" s="44" t="s">
        <v>23</v>
      </c>
      <c r="O25" s="45" t="s">
        <v>23</v>
      </c>
      <c r="P25" s="389" t="s">
        <v>350</v>
      </c>
    </row>
    <row r="26" spans="1:16" s="21" customFormat="1" ht="36" hidden="1" x14ac:dyDescent="0.25">
      <c r="A26" s="41">
        <v>21300</v>
      </c>
      <c r="B26" s="41" t="s">
        <v>305</v>
      </c>
      <c r="C26" s="42">
        <f>L26</f>
        <v>0</v>
      </c>
      <c r="D26" s="213" t="s">
        <v>23</v>
      </c>
      <c r="E26" s="407" t="s">
        <v>23</v>
      </c>
      <c r="F26" s="408" t="s">
        <v>23</v>
      </c>
      <c r="G26" s="213" t="s">
        <v>23</v>
      </c>
      <c r="H26" s="246" t="s">
        <v>23</v>
      </c>
      <c r="I26" s="45" t="s">
        <v>23</v>
      </c>
      <c r="J26" s="102">
        <f>SUM(J27,J31,J33,J36)</f>
        <v>0</v>
      </c>
      <c r="K26" s="46">
        <f t="shared" ref="K26:L26" si="9">SUM(K27,K31,K33,K36)</f>
        <v>0</v>
      </c>
      <c r="L26" s="113">
        <f t="shared" si="9"/>
        <v>0</v>
      </c>
      <c r="M26" s="309" t="s">
        <v>23</v>
      </c>
      <c r="N26" s="44" t="s">
        <v>23</v>
      </c>
      <c r="O26" s="45" t="s">
        <v>23</v>
      </c>
      <c r="P26" s="328"/>
    </row>
    <row r="27" spans="1:16" s="21" customFormat="1" ht="24" hidden="1" x14ac:dyDescent="0.25">
      <c r="A27" s="47">
        <v>21350</v>
      </c>
      <c r="B27" s="41" t="s">
        <v>25</v>
      </c>
      <c r="C27" s="42">
        <f t="shared" ref="C27:C40" si="10">L27</f>
        <v>0</v>
      </c>
      <c r="D27" s="213" t="s">
        <v>23</v>
      </c>
      <c r="E27" s="407" t="s">
        <v>23</v>
      </c>
      <c r="F27" s="408" t="s">
        <v>23</v>
      </c>
      <c r="G27" s="213" t="s">
        <v>23</v>
      </c>
      <c r="H27" s="246" t="s">
        <v>23</v>
      </c>
      <c r="I27" s="45" t="s">
        <v>23</v>
      </c>
      <c r="J27" s="102">
        <f>SUM(J28:J30)</f>
        <v>0</v>
      </c>
      <c r="K27" s="46">
        <f t="shared" ref="K27:L27" si="11">SUM(K28:K30)</f>
        <v>0</v>
      </c>
      <c r="L27" s="113">
        <f t="shared" si="11"/>
        <v>0</v>
      </c>
      <c r="M27" s="309" t="s">
        <v>23</v>
      </c>
      <c r="N27" s="44" t="s">
        <v>23</v>
      </c>
      <c r="O27" s="45" t="s">
        <v>23</v>
      </c>
      <c r="P27" s="328"/>
    </row>
    <row r="28" spans="1:16" hidden="1" x14ac:dyDescent="0.25">
      <c r="A28" s="32">
        <v>21351</v>
      </c>
      <c r="B28" s="48" t="s">
        <v>26</v>
      </c>
      <c r="C28" s="49">
        <f t="shared" si="10"/>
        <v>0</v>
      </c>
      <c r="D28" s="214" t="s">
        <v>23</v>
      </c>
      <c r="E28" s="409" t="s">
        <v>23</v>
      </c>
      <c r="F28" s="410" t="s">
        <v>23</v>
      </c>
      <c r="G28" s="214" t="s">
        <v>23</v>
      </c>
      <c r="H28" s="247" t="s">
        <v>23</v>
      </c>
      <c r="I28" s="52" t="s">
        <v>23</v>
      </c>
      <c r="J28" s="256"/>
      <c r="K28" s="51"/>
      <c r="L28" s="348">
        <f>J28+K28</f>
        <v>0</v>
      </c>
      <c r="M28" s="310" t="s">
        <v>23</v>
      </c>
      <c r="N28" s="50" t="s">
        <v>23</v>
      </c>
      <c r="O28" s="52" t="s">
        <v>23</v>
      </c>
      <c r="P28" s="329"/>
    </row>
    <row r="29" spans="1:16" hidden="1" x14ac:dyDescent="0.25">
      <c r="A29" s="37">
        <v>21352</v>
      </c>
      <c r="B29" s="53" t="s">
        <v>27</v>
      </c>
      <c r="C29" s="54">
        <f t="shared" si="10"/>
        <v>0</v>
      </c>
      <c r="D29" s="215" t="s">
        <v>23</v>
      </c>
      <c r="E29" s="411" t="s">
        <v>23</v>
      </c>
      <c r="F29" s="412" t="s">
        <v>23</v>
      </c>
      <c r="G29" s="215" t="s">
        <v>23</v>
      </c>
      <c r="H29" s="248" t="s">
        <v>23</v>
      </c>
      <c r="I29" s="57" t="s">
        <v>23</v>
      </c>
      <c r="J29" s="257"/>
      <c r="K29" s="56"/>
      <c r="L29" s="301">
        <f>J29+K29</f>
        <v>0</v>
      </c>
      <c r="M29" s="311" t="s">
        <v>23</v>
      </c>
      <c r="N29" s="55" t="s">
        <v>23</v>
      </c>
      <c r="O29" s="57" t="s">
        <v>23</v>
      </c>
      <c r="P29" s="330"/>
    </row>
    <row r="30" spans="1:16" ht="24" hidden="1" x14ac:dyDescent="0.25">
      <c r="A30" s="37">
        <v>21359</v>
      </c>
      <c r="B30" s="53" t="s">
        <v>28</v>
      </c>
      <c r="C30" s="54">
        <f t="shared" si="10"/>
        <v>0</v>
      </c>
      <c r="D30" s="215" t="s">
        <v>23</v>
      </c>
      <c r="E30" s="411" t="s">
        <v>23</v>
      </c>
      <c r="F30" s="412" t="s">
        <v>23</v>
      </c>
      <c r="G30" s="215" t="s">
        <v>23</v>
      </c>
      <c r="H30" s="248" t="s">
        <v>23</v>
      </c>
      <c r="I30" s="57" t="s">
        <v>23</v>
      </c>
      <c r="J30" s="257"/>
      <c r="K30" s="56"/>
      <c r="L30" s="301">
        <f>J30+K30</f>
        <v>0</v>
      </c>
      <c r="M30" s="311" t="s">
        <v>23</v>
      </c>
      <c r="N30" s="55" t="s">
        <v>23</v>
      </c>
      <c r="O30" s="57" t="s">
        <v>23</v>
      </c>
      <c r="P30" s="330"/>
    </row>
    <row r="31" spans="1:16" s="21" customFormat="1" ht="36" hidden="1" x14ac:dyDescent="0.25">
      <c r="A31" s="47">
        <v>21370</v>
      </c>
      <c r="B31" s="41" t="s">
        <v>29</v>
      </c>
      <c r="C31" s="42">
        <f t="shared" si="10"/>
        <v>0</v>
      </c>
      <c r="D31" s="213" t="s">
        <v>23</v>
      </c>
      <c r="E31" s="407" t="s">
        <v>23</v>
      </c>
      <c r="F31" s="408" t="s">
        <v>23</v>
      </c>
      <c r="G31" s="213" t="s">
        <v>23</v>
      </c>
      <c r="H31" s="246" t="s">
        <v>23</v>
      </c>
      <c r="I31" s="45" t="s">
        <v>23</v>
      </c>
      <c r="J31" s="102">
        <f>SUM(J32)</f>
        <v>0</v>
      </c>
      <c r="K31" s="46">
        <f t="shared" ref="K31:L31" si="12">SUM(K32)</f>
        <v>0</v>
      </c>
      <c r="L31" s="113">
        <f t="shared" si="12"/>
        <v>0</v>
      </c>
      <c r="M31" s="309" t="s">
        <v>23</v>
      </c>
      <c r="N31" s="44" t="s">
        <v>23</v>
      </c>
      <c r="O31" s="45" t="s">
        <v>23</v>
      </c>
      <c r="P31" s="328"/>
    </row>
    <row r="32" spans="1:16" ht="36" hidden="1" x14ac:dyDescent="0.25">
      <c r="A32" s="58">
        <v>21379</v>
      </c>
      <c r="B32" s="59" t="s">
        <v>30</v>
      </c>
      <c r="C32" s="60">
        <f t="shared" si="10"/>
        <v>0</v>
      </c>
      <c r="D32" s="216" t="s">
        <v>23</v>
      </c>
      <c r="E32" s="413" t="s">
        <v>23</v>
      </c>
      <c r="F32" s="414" t="s">
        <v>23</v>
      </c>
      <c r="G32" s="216" t="s">
        <v>23</v>
      </c>
      <c r="H32" s="249" t="s">
        <v>23</v>
      </c>
      <c r="I32" s="63" t="s">
        <v>23</v>
      </c>
      <c r="J32" s="265"/>
      <c r="K32" s="62"/>
      <c r="L32" s="349">
        <f>J32+K32</f>
        <v>0</v>
      </c>
      <c r="M32" s="312" t="s">
        <v>23</v>
      </c>
      <c r="N32" s="61" t="s">
        <v>23</v>
      </c>
      <c r="O32" s="63" t="s">
        <v>23</v>
      </c>
      <c r="P32" s="331"/>
    </row>
    <row r="33" spans="1:16" s="21" customFormat="1" hidden="1" x14ac:dyDescent="0.25">
      <c r="A33" s="47">
        <v>21380</v>
      </c>
      <c r="B33" s="41" t="s">
        <v>31</v>
      </c>
      <c r="C33" s="42">
        <f t="shared" si="10"/>
        <v>0</v>
      </c>
      <c r="D33" s="213" t="s">
        <v>23</v>
      </c>
      <c r="E33" s="407" t="s">
        <v>23</v>
      </c>
      <c r="F33" s="408" t="s">
        <v>23</v>
      </c>
      <c r="G33" s="213" t="s">
        <v>23</v>
      </c>
      <c r="H33" s="246" t="s">
        <v>23</v>
      </c>
      <c r="I33" s="45" t="s">
        <v>23</v>
      </c>
      <c r="J33" s="102">
        <f>SUM(J34:J35)</f>
        <v>0</v>
      </c>
      <c r="K33" s="46">
        <f t="shared" ref="K33:L33" si="13">SUM(K34:K35)</f>
        <v>0</v>
      </c>
      <c r="L33" s="113">
        <f t="shared" si="13"/>
        <v>0</v>
      </c>
      <c r="M33" s="309" t="s">
        <v>23</v>
      </c>
      <c r="N33" s="44" t="s">
        <v>23</v>
      </c>
      <c r="O33" s="45" t="s">
        <v>23</v>
      </c>
      <c r="P33" s="328"/>
    </row>
    <row r="34" spans="1:16" hidden="1" x14ac:dyDescent="0.25">
      <c r="A34" s="33">
        <v>21381</v>
      </c>
      <c r="B34" s="48" t="s">
        <v>306</v>
      </c>
      <c r="C34" s="49">
        <f t="shared" si="10"/>
        <v>0</v>
      </c>
      <c r="D34" s="214" t="s">
        <v>23</v>
      </c>
      <c r="E34" s="409" t="s">
        <v>23</v>
      </c>
      <c r="F34" s="410" t="s">
        <v>23</v>
      </c>
      <c r="G34" s="214" t="s">
        <v>23</v>
      </c>
      <c r="H34" s="247" t="s">
        <v>23</v>
      </c>
      <c r="I34" s="52" t="s">
        <v>23</v>
      </c>
      <c r="J34" s="256"/>
      <c r="K34" s="51"/>
      <c r="L34" s="348">
        <f>J34+K34</f>
        <v>0</v>
      </c>
      <c r="M34" s="310" t="s">
        <v>23</v>
      </c>
      <c r="N34" s="50" t="s">
        <v>23</v>
      </c>
      <c r="O34" s="52" t="s">
        <v>23</v>
      </c>
      <c r="P34" s="329"/>
    </row>
    <row r="35" spans="1:16" ht="24" hidden="1" x14ac:dyDescent="0.25">
      <c r="A35" s="38">
        <v>21383</v>
      </c>
      <c r="B35" s="53" t="s">
        <v>32</v>
      </c>
      <c r="C35" s="54">
        <f t="shared" si="10"/>
        <v>0</v>
      </c>
      <c r="D35" s="215" t="s">
        <v>23</v>
      </c>
      <c r="E35" s="411" t="s">
        <v>23</v>
      </c>
      <c r="F35" s="412" t="s">
        <v>23</v>
      </c>
      <c r="G35" s="215" t="s">
        <v>23</v>
      </c>
      <c r="H35" s="248" t="s">
        <v>23</v>
      </c>
      <c r="I35" s="57" t="s">
        <v>23</v>
      </c>
      <c r="J35" s="257"/>
      <c r="K35" s="56"/>
      <c r="L35" s="301">
        <f>J35+K35</f>
        <v>0</v>
      </c>
      <c r="M35" s="311" t="s">
        <v>23</v>
      </c>
      <c r="N35" s="55" t="s">
        <v>23</v>
      </c>
      <c r="O35" s="57" t="s">
        <v>23</v>
      </c>
      <c r="P35" s="330"/>
    </row>
    <row r="36" spans="1:16" s="21" customFormat="1" ht="25.5" hidden="1" customHeight="1" x14ac:dyDescent="0.25">
      <c r="A36" s="47">
        <v>21390</v>
      </c>
      <c r="B36" s="41" t="s">
        <v>307</v>
      </c>
      <c r="C36" s="42">
        <f t="shared" si="10"/>
        <v>0</v>
      </c>
      <c r="D36" s="213" t="s">
        <v>23</v>
      </c>
      <c r="E36" s="407" t="s">
        <v>23</v>
      </c>
      <c r="F36" s="408" t="s">
        <v>23</v>
      </c>
      <c r="G36" s="213" t="s">
        <v>23</v>
      </c>
      <c r="H36" s="246" t="s">
        <v>23</v>
      </c>
      <c r="I36" s="45" t="s">
        <v>23</v>
      </c>
      <c r="J36" s="102">
        <f>SUM(J37:J40)</f>
        <v>0</v>
      </c>
      <c r="K36" s="46">
        <f t="shared" ref="K36:L36" si="14">SUM(K37:K40)</f>
        <v>0</v>
      </c>
      <c r="L36" s="113">
        <f t="shared" si="14"/>
        <v>0</v>
      </c>
      <c r="M36" s="309" t="s">
        <v>23</v>
      </c>
      <c r="N36" s="44" t="s">
        <v>23</v>
      </c>
      <c r="O36" s="45" t="s">
        <v>23</v>
      </c>
      <c r="P36" s="328"/>
    </row>
    <row r="37" spans="1:16" ht="24" hidden="1" x14ac:dyDescent="0.25">
      <c r="A37" s="33">
        <v>21391</v>
      </c>
      <c r="B37" s="48" t="s">
        <v>33</v>
      </c>
      <c r="C37" s="49">
        <f t="shared" si="10"/>
        <v>0</v>
      </c>
      <c r="D37" s="214" t="s">
        <v>23</v>
      </c>
      <c r="E37" s="409" t="s">
        <v>23</v>
      </c>
      <c r="F37" s="410" t="s">
        <v>23</v>
      </c>
      <c r="G37" s="214" t="s">
        <v>23</v>
      </c>
      <c r="H37" s="247" t="s">
        <v>23</v>
      </c>
      <c r="I37" s="52" t="s">
        <v>23</v>
      </c>
      <c r="J37" s="256"/>
      <c r="K37" s="51"/>
      <c r="L37" s="348">
        <f>J37+K37</f>
        <v>0</v>
      </c>
      <c r="M37" s="310" t="s">
        <v>23</v>
      </c>
      <c r="N37" s="50" t="s">
        <v>23</v>
      </c>
      <c r="O37" s="52" t="s">
        <v>23</v>
      </c>
      <c r="P37" s="329"/>
    </row>
    <row r="38" spans="1:16" hidden="1" x14ac:dyDescent="0.25">
      <c r="A38" s="38">
        <v>21393</v>
      </c>
      <c r="B38" s="53" t="s">
        <v>34</v>
      </c>
      <c r="C38" s="54">
        <f t="shared" si="10"/>
        <v>0</v>
      </c>
      <c r="D38" s="215" t="s">
        <v>23</v>
      </c>
      <c r="E38" s="411" t="s">
        <v>23</v>
      </c>
      <c r="F38" s="412" t="s">
        <v>23</v>
      </c>
      <c r="G38" s="215" t="s">
        <v>23</v>
      </c>
      <c r="H38" s="248" t="s">
        <v>23</v>
      </c>
      <c r="I38" s="57" t="s">
        <v>23</v>
      </c>
      <c r="J38" s="257"/>
      <c r="K38" s="56"/>
      <c r="L38" s="301">
        <f>J38+K38</f>
        <v>0</v>
      </c>
      <c r="M38" s="311" t="s">
        <v>23</v>
      </c>
      <c r="N38" s="55" t="s">
        <v>23</v>
      </c>
      <c r="O38" s="57" t="s">
        <v>23</v>
      </c>
      <c r="P38" s="330"/>
    </row>
    <row r="39" spans="1:16" hidden="1" x14ac:dyDescent="0.25">
      <c r="A39" s="38">
        <v>21395</v>
      </c>
      <c r="B39" s="53" t="s">
        <v>35</v>
      </c>
      <c r="C39" s="54">
        <f t="shared" si="10"/>
        <v>0</v>
      </c>
      <c r="D39" s="215" t="s">
        <v>23</v>
      </c>
      <c r="E39" s="411" t="s">
        <v>23</v>
      </c>
      <c r="F39" s="412" t="s">
        <v>23</v>
      </c>
      <c r="G39" s="215" t="s">
        <v>23</v>
      </c>
      <c r="H39" s="248" t="s">
        <v>23</v>
      </c>
      <c r="I39" s="57" t="s">
        <v>23</v>
      </c>
      <c r="J39" s="257"/>
      <c r="K39" s="56"/>
      <c r="L39" s="301">
        <f>J39+K39</f>
        <v>0</v>
      </c>
      <c r="M39" s="311" t="s">
        <v>23</v>
      </c>
      <c r="N39" s="55" t="s">
        <v>23</v>
      </c>
      <c r="O39" s="57" t="s">
        <v>23</v>
      </c>
      <c r="P39" s="330"/>
    </row>
    <row r="40" spans="1:16" ht="24" hidden="1" x14ac:dyDescent="0.25">
      <c r="A40" s="186">
        <v>21399</v>
      </c>
      <c r="B40" s="161" t="s">
        <v>36</v>
      </c>
      <c r="C40" s="162">
        <f t="shared" si="10"/>
        <v>0</v>
      </c>
      <c r="D40" s="217" t="s">
        <v>23</v>
      </c>
      <c r="E40" s="415" t="s">
        <v>23</v>
      </c>
      <c r="F40" s="416" t="s">
        <v>23</v>
      </c>
      <c r="G40" s="217" t="s">
        <v>23</v>
      </c>
      <c r="H40" s="250" t="s">
        <v>23</v>
      </c>
      <c r="I40" s="188" t="s">
        <v>23</v>
      </c>
      <c r="J40" s="285"/>
      <c r="K40" s="187"/>
      <c r="L40" s="417">
        <f>J40+K40</f>
        <v>0</v>
      </c>
      <c r="M40" s="313" t="s">
        <v>23</v>
      </c>
      <c r="N40" s="72" t="s">
        <v>23</v>
      </c>
      <c r="O40" s="188" t="s">
        <v>23</v>
      </c>
      <c r="P40" s="332"/>
    </row>
    <row r="41" spans="1:16" s="21" customFormat="1" ht="26.25" hidden="1" customHeight="1" x14ac:dyDescent="0.25">
      <c r="A41" s="189">
        <v>21420</v>
      </c>
      <c r="B41" s="190" t="s">
        <v>37</v>
      </c>
      <c r="C41" s="78">
        <f>F41</f>
        <v>0</v>
      </c>
      <c r="D41" s="75">
        <f>SUM(D42)</f>
        <v>0</v>
      </c>
      <c r="E41" s="418">
        <f t="shared" ref="E41:F41" si="15">SUM(E42)</f>
        <v>0</v>
      </c>
      <c r="F41" s="419">
        <f t="shared" si="15"/>
        <v>0</v>
      </c>
      <c r="G41" s="219" t="s">
        <v>23</v>
      </c>
      <c r="H41" s="251" t="s">
        <v>23</v>
      </c>
      <c r="I41" s="185" t="s">
        <v>23</v>
      </c>
      <c r="J41" s="251" t="s">
        <v>23</v>
      </c>
      <c r="K41" s="76" t="s">
        <v>23</v>
      </c>
      <c r="L41" s="185" t="s">
        <v>23</v>
      </c>
      <c r="M41" s="314" t="s">
        <v>23</v>
      </c>
      <c r="N41" s="76" t="s">
        <v>23</v>
      </c>
      <c r="O41" s="185" t="s">
        <v>23</v>
      </c>
      <c r="P41" s="333"/>
    </row>
    <row r="42" spans="1:16" s="21" customFormat="1" ht="26.25" hidden="1" customHeight="1" x14ac:dyDescent="0.25">
      <c r="A42" s="186">
        <v>21429</v>
      </c>
      <c r="B42" s="161" t="s">
        <v>310</v>
      </c>
      <c r="C42" s="162">
        <f>F42</f>
        <v>0</v>
      </c>
      <c r="D42" s="218"/>
      <c r="E42" s="420"/>
      <c r="F42" s="421">
        <f>D42+E42</f>
        <v>0</v>
      </c>
      <c r="G42" s="217" t="s">
        <v>23</v>
      </c>
      <c r="H42" s="250" t="s">
        <v>23</v>
      </c>
      <c r="I42" s="188" t="s">
        <v>23</v>
      </c>
      <c r="J42" s="250" t="s">
        <v>23</v>
      </c>
      <c r="K42" s="72" t="s">
        <v>23</v>
      </c>
      <c r="L42" s="188" t="s">
        <v>23</v>
      </c>
      <c r="M42" s="313" t="s">
        <v>23</v>
      </c>
      <c r="N42" s="72" t="s">
        <v>23</v>
      </c>
      <c r="O42" s="188" t="s">
        <v>23</v>
      </c>
      <c r="P42" s="332"/>
    </row>
    <row r="43" spans="1:16" s="21" customFormat="1" ht="24" hidden="1" x14ac:dyDescent="0.25">
      <c r="A43" s="47">
        <v>21490</v>
      </c>
      <c r="B43" s="41" t="s">
        <v>38</v>
      </c>
      <c r="C43" s="64">
        <f>F43+I43+L43</f>
        <v>0</v>
      </c>
      <c r="D43" s="70">
        <f>D44</f>
        <v>0</v>
      </c>
      <c r="E43" s="422">
        <f t="shared" ref="E43:L43" si="16">E44</f>
        <v>0</v>
      </c>
      <c r="F43" s="423">
        <f t="shared" si="16"/>
        <v>0</v>
      </c>
      <c r="G43" s="70">
        <f t="shared" si="16"/>
        <v>0</v>
      </c>
      <c r="H43" s="200">
        <f t="shared" si="16"/>
        <v>0</v>
      </c>
      <c r="I43" s="286">
        <f t="shared" si="16"/>
        <v>0</v>
      </c>
      <c r="J43" s="200">
        <f t="shared" si="16"/>
        <v>0</v>
      </c>
      <c r="K43" s="71">
        <f t="shared" si="16"/>
        <v>0</v>
      </c>
      <c r="L43" s="286">
        <f t="shared" si="16"/>
        <v>0</v>
      </c>
      <c r="M43" s="309" t="s">
        <v>23</v>
      </c>
      <c r="N43" s="44" t="s">
        <v>23</v>
      </c>
      <c r="O43" s="45" t="s">
        <v>23</v>
      </c>
      <c r="P43" s="328"/>
    </row>
    <row r="44" spans="1:16" s="21" customFormat="1" ht="24" hidden="1" x14ac:dyDescent="0.25">
      <c r="A44" s="38">
        <v>21499</v>
      </c>
      <c r="B44" s="53" t="s">
        <v>39</v>
      </c>
      <c r="C44" s="204">
        <f>F44+I44+L44</f>
        <v>0</v>
      </c>
      <c r="D44" s="294"/>
      <c r="E44" s="424"/>
      <c r="F44" s="425">
        <f>D44+E44</f>
        <v>0</v>
      </c>
      <c r="G44" s="294"/>
      <c r="H44" s="295"/>
      <c r="I44" s="349">
        <f>G44+H44</f>
        <v>0</v>
      </c>
      <c r="J44" s="295"/>
      <c r="K44" s="66"/>
      <c r="L44" s="349">
        <f>J44+K44</f>
        <v>0</v>
      </c>
      <c r="M44" s="312" t="s">
        <v>23</v>
      </c>
      <c r="N44" s="61" t="s">
        <v>23</v>
      </c>
      <c r="O44" s="63" t="s">
        <v>23</v>
      </c>
      <c r="P44" s="331"/>
    </row>
    <row r="45" spans="1:16" ht="12.75" hidden="1" customHeight="1" x14ac:dyDescent="0.25">
      <c r="A45" s="68">
        <v>23000</v>
      </c>
      <c r="B45" s="69" t="s">
        <v>40</v>
      </c>
      <c r="C45" s="64">
        <f>O45</f>
        <v>0</v>
      </c>
      <c r="D45" s="213" t="s">
        <v>23</v>
      </c>
      <c r="E45" s="407" t="s">
        <v>23</v>
      </c>
      <c r="F45" s="408" t="s">
        <v>23</v>
      </c>
      <c r="G45" s="213" t="s">
        <v>23</v>
      </c>
      <c r="H45" s="246" t="s">
        <v>23</v>
      </c>
      <c r="I45" s="45" t="s">
        <v>23</v>
      </c>
      <c r="J45" s="246" t="s">
        <v>23</v>
      </c>
      <c r="K45" s="44" t="s">
        <v>23</v>
      </c>
      <c r="L45" s="45" t="s">
        <v>23</v>
      </c>
      <c r="M45" s="64">
        <f>SUM(M46:M47)</f>
        <v>0</v>
      </c>
      <c r="N45" s="71">
        <f t="shared" ref="N45:O45" si="17">SUM(N46:N47)</f>
        <v>0</v>
      </c>
      <c r="O45" s="286">
        <f t="shared" si="17"/>
        <v>0</v>
      </c>
      <c r="P45" s="334"/>
    </row>
    <row r="46" spans="1:16" ht="24" hidden="1" x14ac:dyDescent="0.25">
      <c r="A46" s="73">
        <v>23410</v>
      </c>
      <c r="B46" s="74" t="s">
        <v>41</v>
      </c>
      <c r="C46" s="78">
        <f t="shared" ref="C46:C47" si="18">O46</f>
        <v>0</v>
      </c>
      <c r="D46" s="219" t="s">
        <v>23</v>
      </c>
      <c r="E46" s="426" t="s">
        <v>23</v>
      </c>
      <c r="F46" s="427" t="s">
        <v>23</v>
      </c>
      <c r="G46" s="219" t="s">
        <v>23</v>
      </c>
      <c r="H46" s="251" t="s">
        <v>23</v>
      </c>
      <c r="I46" s="185" t="s">
        <v>23</v>
      </c>
      <c r="J46" s="251" t="s">
        <v>23</v>
      </c>
      <c r="K46" s="76" t="s">
        <v>23</v>
      </c>
      <c r="L46" s="185" t="s">
        <v>23</v>
      </c>
      <c r="M46" s="315"/>
      <c r="N46" s="296"/>
      <c r="O46" s="167">
        <f>M46+N46</f>
        <v>0</v>
      </c>
      <c r="P46" s="77"/>
    </row>
    <row r="47" spans="1:16" ht="24" hidden="1" x14ac:dyDescent="0.25">
      <c r="A47" s="73">
        <v>23510</v>
      </c>
      <c r="B47" s="74" t="s">
        <v>42</v>
      </c>
      <c r="C47" s="78">
        <f t="shared" si="18"/>
        <v>0</v>
      </c>
      <c r="D47" s="219" t="s">
        <v>23</v>
      </c>
      <c r="E47" s="426" t="s">
        <v>23</v>
      </c>
      <c r="F47" s="427" t="s">
        <v>23</v>
      </c>
      <c r="G47" s="219" t="s">
        <v>23</v>
      </c>
      <c r="H47" s="251" t="s">
        <v>23</v>
      </c>
      <c r="I47" s="185" t="s">
        <v>23</v>
      </c>
      <c r="J47" s="251" t="s">
        <v>23</v>
      </c>
      <c r="K47" s="76" t="s">
        <v>23</v>
      </c>
      <c r="L47" s="185" t="s">
        <v>23</v>
      </c>
      <c r="M47" s="315"/>
      <c r="N47" s="296"/>
      <c r="O47" s="167">
        <f>M47+N47</f>
        <v>0</v>
      </c>
      <c r="P47" s="77"/>
    </row>
    <row r="48" spans="1:16" x14ac:dyDescent="0.25">
      <c r="A48" s="79"/>
      <c r="B48" s="74"/>
      <c r="C48" s="80"/>
      <c r="D48" s="352"/>
      <c r="E48" s="428"/>
      <c r="F48" s="427"/>
      <c r="G48" s="352"/>
      <c r="H48" s="355"/>
      <c r="I48" s="301"/>
      <c r="J48" s="357"/>
      <c r="K48" s="296"/>
      <c r="L48" s="167"/>
      <c r="M48" s="315"/>
      <c r="N48" s="296"/>
      <c r="O48" s="167"/>
      <c r="P48" s="77"/>
    </row>
    <row r="49" spans="1:16" s="21" customFormat="1" x14ac:dyDescent="0.25">
      <c r="A49" s="81"/>
      <c r="B49" s="82" t="s">
        <v>43</v>
      </c>
      <c r="C49" s="83"/>
      <c r="D49" s="353"/>
      <c r="E49" s="429"/>
      <c r="F49" s="430"/>
      <c r="G49" s="353"/>
      <c r="H49" s="356"/>
      <c r="I49" s="168"/>
      <c r="J49" s="356"/>
      <c r="K49" s="354"/>
      <c r="L49" s="168"/>
      <c r="M49" s="359"/>
      <c r="N49" s="354"/>
      <c r="O49" s="168"/>
      <c r="P49" s="335"/>
    </row>
    <row r="50" spans="1:16" s="21" customFormat="1" ht="12.75" thickBot="1" x14ac:dyDescent="0.3">
      <c r="A50" s="84"/>
      <c r="B50" s="22" t="s">
        <v>44</v>
      </c>
      <c r="C50" s="85">
        <f t="shared" si="4"/>
        <v>28599</v>
      </c>
      <c r="D50" s="220">
        <f>SUM(D51,D283)</f>
        <v>0</v>
      </c>
      <c r="E50" s="431">
        <f t="shared" ref="E50:F50" si="19">SUM(E51,E283)</f>
        <v>28599</v>
      </c>
      <c r="F50" s="432">
        <f t="shared" si="19"/>
        <v>28599</v>
      </c>
      <c r="G50" s="220">
        <f>SUM(G51,G283)</f>
        <v>0</v>
      </c>
      <c r="H50" s="252">
        <f t="shared" ref="H50:I50" si="20">SUM(H51,H283)</f>
        <v>0</v>
      </c>
      <c r="I50" s="87">
        <f t="shared" si="20"/>
        <v>0</v>
      </c>
      <c r="J50" s="252">
        <f>SUM(J51,J283)</f>
        <v>0</v>
      </c>
      <c r="K50" s="86">
        <f t="shared" ref="K50:L50" si="21">SUM(K51,K283)</f>
        <v>0</v>
      </c>
      <c r="L50" s="87">
        <f t="shared" si="21"/>
        <v>0</v>
      </c>
      <c r="M50" s="85">
        <f>SUM(M51,M283)</f>
        <v>0</v>
      </c>
      <c r="N50" s="86">
        <f t="shared" ref="N50:O50" si="22">SUM(N51,N283)</f>
        <v>0</v>
      </c>
      <c r="O50" s="87">
        <f t="shared" si="22"/>
        <v>0</v>
      </c>
      <c r="P50" s="336"/>
    </row>
    <row r="51" spans="1:16" s="21" customFormat="1" ht="36.75" thickTop="1" x14ac:dyDescent="0.25">
      <c r="A51" s="88"/>
      <c r="B51" s="89" t="s">
        <v>45</v>
      </c>
      <c r="C51" s="90">
        <f t="shared" si="4"/>
        <v>19860</v>
      </c>
      <c r="D51" s="221">
        <f>SUM(D52,D194)</f>
        <v>0</v>
      </c>
      <c r="E51" s="433">
        <f t="shared" ref="E51:F51" si="23">SUM(E52,E194)</f>
        <v>19860</v>
      </c>
      <c r="F51" s="434">
        <f t="shared" si="23"/>
        <v>19860</v>
      </c>
      <c r="G51" s="221">
        <f>SUM(G52,G194)</f>
        <v>0</v>
      </c>
      <c r="H51" s="253">
        <f t="shared" ref="H51:I51" si="24">SUM(H52,H194)</f>
        <v>0</v>
      </c>
      <c r="I51" s="92">
        <f t="shared" si="24"/>
        <v>0</v>
      </c>
      <c r="J51" s="253">
        <f>SUM(J52,J194)</f>
        <v>0</v>
      </c>
      <c r="K51" s="91">
        <f t="shared" ref="K51:L51" si="25">SUM(K52,K194)</f>
        <v>0</v>
      </c>
      <c r="L51" s="92">
        <f t="shared" si="25"/>
        <v>0</v>
      </c>
      <c r="M51" s="90">
        <f>SUM(M52,M194)</f>
        <v>0</v>
      </c>
      <c r="N51" s="91">
        <f t="shared" ref="N51:O51" si="26">SUM(N52,N194)</f>
        <v>0</v>
      </c>
      <c r="O51" s="92">
        <f t="shared" si="26"/>
        <v>0</v>
      </c>
      <c r="P51" s="337"/>
    </row>
    <row r="52" spans="1:16" s="21" customFormat="1" ht="24" hidden="1" x14ac:dyDescent="0.25">
      <c r="A52" s="93"/>
      <c r="B52" s="16" t="s">
        <v>46</v>
      </c>
      <c r="C52" s="94">
        <f t="shared" si="4"/>
        <v>0</v>
      </c>
      <c r="D52" s="222">
        <f>SUM(D53,D75,D173,D187)</f>
        <v>0</v>
      </c>
      <c r="E52" s="435">
        <f t="shared" ref="E52:F52" si="27">SUM(E53,E75,E173,E187)</f>
        <v>0</v>
      </c>
      <c r="F52" s="436">
        <f t="shared" si="27"/>
        <v>0</v>
      </c>
      <c r="G52" s="222">
        <f>SUM(G53,G75,G173,G187)</f>
        <v>0</v>
      </c>
      <c r="H52" s="254">
        <f t="shared" ref="H52:I52" si="28">SUM(H53,H75,H173,H187)</f>
        <v>0</v>
      </c>
      <c r="I52" s="96">
        <f t="shared" si="28"/>
        <v>0</v>
      </c>
      <c r="J52" s="254">
        <f>SUM(J53,J75,J173,J187)</f>
        <v>0</v>
      </c>
      <c r="K52" s="95">
        <f t="shared" ref="K52:L52" si="29">SUM(K53,K75,K173,K187)</f>
        <v>0</v>
      </c>
      <c r="L52" s="96">
        <f t="shared" si="29"/>
        <v>0</v>
      </c>
      <c r="M52" s="94">
        <f>SUM(M53,M75,M173,M187)</f>
        <v>0</v>
      </c>
      <c r="N52" s="95">
        <f t="shared" ref="N52:O52" si="30">SUM(N53,N75,N173,N187)</f>
        <v>0</v>
      </c>
      <c r="O52" s="96">
        <f t="shared" si="30"/>
        <v>0</v>
      </c>
      <c r="P52" s="338"/>
    </row>
    <row r="53" spans="1:16" s="21" customFormat="1" hidden="1" x14ac:dyDescent="0.25">
      <c r="A53" s="97">
        <v>1000</v>
      </c>
      <c r="B53" s="97" t="s">
        <v>47</v>
      </c>
      <c r="C53" s="98">
        <f t="shared" si="4"/>
        <v>0</v>
      </c>
      <c r="D53" s="223">
        <f>SUM(D54,D67)</f>
        <v>0</v>
      </c>
      <c r="E53" s="437">
        <f t="shared" ref="E53:F53" si="31">SUM(E54,E67)</f>
        <v>0</v>
      </c>
      <c r="F53" s="438">
        <f t="shared" si="31"/>
        <v>0</v>
      </c>
      <c r="G53" s="223">
        <f>SUM(G54,G67)</f>
        <v>0</v>
      </c>
      <c r="H53" s="255">
        <f t="shared" ref="H53:I53" si="32">SUM(H54,H67)</f>
        <v>0</v>
      </c>
      <c r="I53" s="100">
        <f t="shared" si="32"/>
        <v>0</v>
      </c>
      <c r="J53" s="255">
        <f>SUM(J54,J67)</f>
        <v>0</v>
      </c>
      <c r="K53" s="99">
        <f t="shared" ref="K53:L53" si="33">SUM(K54,K67)</f>
        <v>0</v>
      </c>
      <c r="L53" s="100">
        <f t="shared" si="33"/>
        <v>0</v>
      </c>
      <c r="M53" s="98">
        <f>SUM(M54,M67)</f>
        <v>0</v>
      </c>
      <c r="N53" s="99">
        <f t="shared" ref="N53:O53" si="34">SUM(N54,N67)</f>
        <v>0</v>
      </c>
      <c r="O53" s="100">
        <f t="shared" si="34"/>
        <v>0</v>
      </c>
      <c r="P53" s="339"/>
    </row>
    <row r="54" spans="1:16" hidden="1" x14ac:dyDescent="0.25">
      <c r="A54" s="41">
        <v>1100</v>
      </c>
      <c r="B54" s="101" t="s">
        <v>48</v>
      </c>
      <c r="C54" s="42">
        <f t="shared" si="4"/>
        <v>0</v>
      </c>
      <c r="D54" s="224">
        <f>SUM(D55,D58,D66)</f>
        <v>0</v>
      </c>
      <c r="E54" s="439">
        <f t="shared" ref="E54:F54" si="35">SUM(E55,E58,E66)</f>
        <v>0</v>
      </c>
      <c r="F54" s="406">
        <f t="shared" si="35"/>
        <v>0</v>
      </c>
      <c r="G54" s="224">
        <f>SUM(G55,G58,G66)</f>
        <v>0</v>
      </c>
      <c r="H54" s="102">
        <f t="shared" ref="H54:I54" si="36">SUM(H55,H58,H66)</f>
        <v>0</v>
      </c>
      <c r="I54" s="113">
        <f t="shared" si="36"/>
        <v>0</v>
      </c>
      <c r="J54" s="102">
        <f>SUM(J55,J58,J66)</f>
        <v>0</v>
      </c>
      <c r="K54" s="46">
        <f t="shared" ref="K54:L54" si="37">SUM(K55,K58,K66)</f>
        <v>0</v>
      </c>
      <c r="L54" s="113">
        <f t="shared" si="37"/>
        <v>0</v>
      </c>
      <c r="M54" s="126">
        <f>SUM(M55,M58,M66)</f>
        <v>0</v>
      </c>
      <c r="N54" s="127">
        <f t="shared" ref="N54:O54" si="38">SUM(N55,N58,N66)</f>
        <v>0</v>
      </c>
      <c r="O54" s="287">
        <f t="shared" si="38"/>
        <v>0</v>
      </c>
      <c r="P54" s="340"/>
    </row>
    <row r="55" spans="1:16" hidden="1" x14ac:dyDescent="0.25">
      <c r="A55" s="103">
        <v>1110</v>
      </c>
      <c r="B55" s="74" t="s">
        <v>49</v>
      </c>
      <c r="C55" s="80">
        <f t="shared" si="4"/>
        <v>0</v>
      </c>
      <c r="D55" s="128">
        <f>SUM(D56:D57)</f>
        <v>0</v>
      </c>
      <c r="E55" s="440">
        <f t="shared" ref="E55:F55" si="39">SUM(E56:E57)</f>
        <v>0</v>
      </c>
      <c r="F55" s="441">
        <f t="shared" si="39"/>
        <v>0</v>
      </c>
      <c r="G55" s="128">
        <f>SUM(G56:G57)</f>
        <v>0</v>
      </c>
      <c r="H55" s="203">
        <f t="shared" ref="H55:I55" si="40">SUM(H56:H57)</f>
        <v>0</v>
      </c>
      <c r="I55" s="105">
        <f t="shared" si="40"/>
        <v>0</v>
      </c>
      <c r="J55" s="203">
        <f>SUM(J56:J57)</f>
        <v>0</v>
      </c>
      <c r="K55" s="104">
        <f t="shared" ref="K55:L55" si="41">SUM(K56:K57)</f>
        <v>0</v>
      </c>
      <c r="L55" s="105">
        <f t="shared" si="41"/>
        <v>0</v>
      </c>
      <c r="M55" s="80">
        <f>SUM(M56:M57)</f>
        <v>0</v>
      </c>
      <c r="N55" s="104">
        <f t="shared" ref="N55:O55" si="42">SUM(N56:N57)</f>
        <v>0</v>
      </c>
      <c r="O55" s="105">
        <f t="shared" si="42"/>
        <v>0</v>
      </c>
      <c r="P55" s="112"/>
    </row>
    <row r="56" spans="1:16" hidden="1" x14ac:dyDescent="0.25">
      <c r="A56" s="33">
        <v>1111</v>
      </c>
      <c r="B56" s="48" t="s">
        <v>50</v>
      </c>
      <c r="C56" s="49">
        <f t="shared" si="4"/>
        <v>0</v>
      </c>
      <c r="D56" s="225"/>
      <c r="E56" s="442"/>
      <c r="F56" s="443">
        <f t="shared" ref="F56:F57" si="43">D56+E56</f>
        <v>0</v>
      </c>
      <c r="G56" s="225"/>
      <c r="H56" s="256"/>
      <c r="I56" s="116">
        <f t="shared" ref="I56:I57" si="44">G56+H56</f>
        <v>0</v>
      </c>
      <c r="J56" s="256"/>
      <c r="K56" s="51"/>
      <c r="L56" s="116">
        <f t="shared" ref="L56:L57" si="45">J56+K56</f>
        <v>0</v>
      </c>
      <c r="M56" s="316"/>
      <c r="N56" s="51"/>
      <c r="O56" s="116">
        <f>M56+N56</f>
        <v>0</v>
      </c>
      <c r="P56" s="106"/>
    </row>
    <row r="57" spans="1:16" ht="24" hidden="1" customHeight="1" x14ac:dyDescent="0.25">
      <c r="A57" s="38">
        <v>1119</v>
      </c>
      <c r="B57" s="53" t="s">
        <v>51</v>
      </c>
      <c r="C57" s="54">
        <f t="shared" si="4"/>
        <v>0</v>
      </c>
      <c r="D57" s="226"/>
      <c r="E57" s="444"/>
      <c r="F57" s="401">
        <f t="shared" si="43"/>
        <v>0</v>
      </c>
      <c r="G57" s="226"/>
      <c r="H57" s="257"/>
      <c r="I57" s="110">
        <f t="shared" si="44"/>
        <v>0</v>
      </c>
      <c r="J57" s="257"/>
      <c r="K57" s="56"/>
      <c r="L57" s="110">
        <f t="shared" si="45"/>
        <v>0</v>
      </c>
      <c r="M57" s="317"/>
      <c r="N57" s="56"/>
      <c r="O57" s="110">
        <f>M57+N57</f>
        <v>0</v>
      </c>
      <c r="P57" s="107"/>
    </row>
    <row r="58" spans="1:16" hidden="1" x14ac:dyDescent="0.25">
      <c r="A58" s="108">
        <v>1140</v>
      </c>
      <c r="B58" s="53" t="s">
        <v>295</v>
      </c>
      <c r="C58" s="54">
        <f t="shared" si="4"/>
        <v>0</v>
      </c>
      <c r="D58" s="227">
        <f>SUM(D59:D65)</f>
        <v>0</v>
      </c>
      <c r="E58" s="445">
        <f t="shared" ref="E58:F58" si="46">SUM(E59:E65)</f>
        <v>0</v>
      </c>
      <c r="F58" s="401">
        <f t="shared" si="46"/>
        <v>0</v>
      </c>
      <c r="G58" s="227">
        <f>SUM(G59:G65)</f>
        <v>0</v>
      </c>
      <c r="H58" s="117">
        <f t="shared" ref="H58:I58" si="47">SUM(H59:H65)</f>
        <v>0</v>
      </c>
      <c r="I58" s="110">
        <f t="shared" si="47"/>
        <v>0</v>
      </c>
      <c r="J58" s="117">
        <f>SUM(J59:J65)</f>
        <v>0</v>
      </c>
      <c r="K58" s="109">
        <f t="shared" ref="K58:L58" si="48">SUM(K59:K65)</f>
        <v>0</v>
      </c>
      <c r="L58" s="110">
        <f t="shared" si="48"/>
        <v>0</v>
      </c>
      <c r="M58" s="54">
        <f>SUM(M59:M65)</f>
        <v>0</v>
      </c>
      <c r="N58" s="109">
        <f t="shared" ref="N58:O58" si="49">SUM(N59:N65)</f>
        <v>0</v>
      </c>
      <c r="O58" s="110">
        <f t="shared" si="49"/>
        <v>0</v>
      </c>
      <c r="P58" s="107"/>
    </row>
    <row r="59" spans="1:16" hidden="1" x14ac:dyDescent="0.25">
      <c r="A59" s="38">
        <v>1141</v>
      </c>
      <c r="B59" s="53" t="s">
        <v>52</v>
      </c>
      <c r="C59" s="54">
        <f t="shared" si="4"/>
        <v>0</v>
      </c>
      <c r="D59" s="226"/>
      <c r="E59" s="444"/>
      <c r="F59" s="401">
        <f t="shared" ref="F59:F66" si="50">D59+E59</f>
        <v>0</v>
      </c>
      <c r="G59" s="226"/>
      <c r="H59" s="257"/>
      <c r="I59" s="110">
        <f t="shared" ref="I59:I66" si="51">G59+H59</f>
        <v>0</v>
      </c>
      <c r="J59" s="257"/>
      <c r="K59" s="56"/>
      <c r="L59" s="110">
        <f t="shared" ref="L59:L66" si="52">J59+K59</f>
        <v>0</v>
      </c>
      <c r="M59" s="317"/>
      <c r="N59" s="56"/>
      <c r="O59" s="110">
        <f t="shared" ref="O59:O66" si="53">M59+N59</f>
        <v>0</v>
      </c>
      <c r="P59" s="107"/>
    </row>
    <row r="60" spans="1:16" ht="24.75" hidden="1" customHeight="1" x14ac:dyDescent="0.25">
      <c r="A60" s="38">
        <v>1142</v>
      </c>
      <c r="B60" s="53" t="s">
        <v>53</v>
      </c>
      <c r="C60" s="54">
        <f t="shared" si="4"/>
        <v>0</v>
      </c>
      <c r="D60" s="226"/>
      <c r="E60" s="444"/>
      <c r="F60" s="401">
        <f t="shared" si="50"/>
        <v>0</v>
      </c>
      <c r="G60" s="226"/>
      <c r="H60" s="257"/>
      <c r="I60" s="110">
        <f t="shared" si="51"/>
        <v>0</v>
      </c>
      <c r="J60" s="257"/>
      <c r="K60" s="56"/>
      <c r="L60" s="110">
        <f>J60+K60</f>
        <v>0</v>
      </c>
      <c r="M60" s="317"/>
      <c r="N60" s="56"/>
      <c r="O60" s="110">
        <f t="shared" si="53"/>
        <v>0</v>
      </c>
      <c r="P60" s="107"/>
    </row>
    <row r="61" spans="1:16" ht="24" hidden="1" x14ac:dyDescent="0.25">
      <c r="A61" s="38">
        <v>1145</v>
      </c>
      <c r="B61" s="53" t="s">
        <v>54</v>
      </c>
      <c r="C61" s="54">
        <f t="shared" si="4"/>
        <v>0</v>
      </c>
      <c r="D61" s="226"/>
      <c r="E61" s="444"/>
      <c r="F61" s="401">
        <f t="shared" si="50"/>
        <v>0</v>
      </c>
      <c r="G61" s="226"/>
      <c r="H61" s="257"/>
      <c r="I61" s="110">
        <f t="shared" si="51"/>
        <v>0</v>
      </c>
      <c r="J61" s="257"/>
      <c r="K61" s="56"/>
      <c r="L61" s="110">
        <f t="shared" si="52"/>
        <v>0</v>
      </c>
      <c r="M61" s="317"/>
      <c r="N61" s="56"/>
      <c r="O61" s="110">
        <f>M61+N61</f>
        <v>0</v>
      </c>
      <c r="P61" s="107"/>
    </row>
    <row r="62" spans="1:16" ht="27.75" hidden="1" customHeight="1" x14ac:dyDescent="0.25">
      <c r="A62" s="38">
        <v>1146</v>
      </c>
      <c r="B62" s="53" t="s">
        <v>55</v>
      </c>
      <c r="C62" s="54">
        <f t="shared" si="4"/>
        <v>0</v>
      </c>
      <c r="D62" s="226"/>
      <c r="E62" s="444"/>
      <c r="F62" s="401">
        <f t="shared" si="50"/>
        <v>0</v>
      </c>
      <c r="G62" s="226"/>
      <c r="H62" s="257"/>
      <c r="I62" s="110">
        <f t="shared" si="51"/>
        <v>0</v>
      </c>
      <c r="J62" s="257"/>
      <c r="K62" s="56"/>
      <c r="L62" s="110">
        <f t="shared" si="52"/>
        <v>0</v>
      </c>
      <c r="M62" s="317"/>
      <c r="N62" s="56"/>
      <c r="O62" s="110">
        <f t="shared" si="53"/>
        <v>0</v>
      </c>
      <c r="P62" s="107"/>
    </row>
    <row r="63" spans="1:16" hidden="1" x14ac:dyDescent="0.25">
      <c r="A63" s="38">
        <v>1147</v>
      </c>
      <c r="B63" s="53" t="s">
        <v>56</v>
      </c>
      <c r="C63" s="54">
        <f t="shared" si="4"/>
        <v>0</v>
      </c>
      <c r="D63" s="226"/>
      <c r="E63" s="444"/>
      <c r="F63" s="401">
        <f t="shared" si="50"/>
        <v>0</v>
      </c>
      <c r="G63" s="226"/>
      <c r="H63" s="257"/>
      <c r="I63" s="110">
        <f t="shared" si="51"/>
        <v>0</v>
      </c>
      <c r="J63" s="257"/>
      <c r="K63" s="56"/>
      <c r="L63" s="110">
        <f t="shared" si="52"/>
        <v>0</v>
      </c>
      <c r="M63" s="317"/>
      <c r="N63" s="56"/>
      <c r="O63" s="110">
        <f t="shared" si="53"/>
        <v>0</v>
      </c>
      <c r="P63" s="107"/>
    </row>
    <row r="64" spans="1:16" hidden="1" x14ac:dyDescent="0.25">
      <c r="A64" s="38">
        <v>1148</v>
      </c>
      <c r="B64" s="53" t="s">
        <v>57</v>
      </c>
      <c r="C64" s="54">
        <f t="shared" si="4"/>
        <v>0</v>
      </c>
      <c r="D64" s="226"/>
      <c r="E64" s="444"/>
      <c r="F64" s="401">
        <f t="shared" si="50"/>
        <v>0</v>
      </c>
      <c r="G64" s="226"/>
      <c r="H64" s="257"/>
      <c r="I64" s="110">
        <f t="shared" si="51"/>
        <v>0</v>
      </c>
      <c r="J64" s="257"/>
      <c r="K64" s="56"/>
      <c r="L64" s="110">
        <f t="shared" si="52"/>
        <v>0</v>
      </c>
      <c r="M64" s="317"/>
      <c r="N64" s="56"/>
      <c r="O64" s="110">
        <f t="shared" si="53"/>
        <v>0</v>
      </c>
      <c r="P64" s="107"/>
    </row>
    <row r="65" spans="1:16" ht="24" hidden="1" customHeight="1" x14ac:dyDescent="0.25">
      <c r="A65" s="38">
        <v>1149</v>
      </c>
      <c r="B65" s="53" t="s">
        <v>58</v>
      </c>
      <c r="C65" s="54">
        <f>F65+I65+L65+O65</f>
        <v>0</v>
      </c>
      <c r="D65" s="226"/>
      <c r="E65" s="444"/>
      <c r="F65" s="401">
        <f t="shared" si="50"/>
        <v>0</v>
      </c>
      <c r="G65" s="226"/>
      <c r="H65" s="257"/>
      <c r="I65" s="110">
        <f t="shared" si="51"/>
        <v>0</v>
      </c>
      <c r="J65" s="257"/>
      <c r="K65" s="56"/>
      <c r="L65" s="110">
        <f t="shared" si="52"/>
        <v>0</v>
      </c>
      <c r="M65" s="317"/>
      <c r="N65" s="56"/>
      <c r="O65" s="110">
        <f t="shared" si="53"/>
        <v>0</v>
      </c>
      <c r="P65" s="107"/>
    </row>
    <row r="66" spans="1:16" ht="36" hidden="1" x14ac:dyDescent="0.25">
      <c r="A66" s="103">
        <v>1150</v>
      </c>
      <c r="B66" s="74" t="s">
        <v>59</v>
      </c>
      <c r="C66" s="80">
        <f>F66+I66+L66+O66</f>
        <v>0</v>
      </c>
      <c r="D66" s="228"/>
      <c r="E66" s="446"/>
      <c r="F66" s="441">
        <f t="shared" si="50"/>
        <v>0</v>
      </c>
      <c r="G66" s="228"/>
      <c r="H66" s="258"/>
      <c r="I66" s="105">
        <f t="shared" si="51"/>
        <v>0</v>
      </c>
      <c r="J66" s="258"/>
      <c r="K66" s="111"/>
      <c r="L66" s="105">
        <f t="shared" si="52"/>
        <v>0</v>
      </c>
      <c r="M66" s="318"/>
      <c r="N66" s="111"/>
      <c r="O66" s="105">
        <f t="shared" si="53"/>
        <v>0</v>
      </c>
      <c r="P66" s="112"/>
    </row>
    <row r="67" spans="1:16" ht="24" hidden="1" x14ac:dyDescent="0.25">
      <c r="A67" s="41">
        <v>1200</v>
      </c>
      <c r="B67" s="101" t="s">
        <v>296</v>
      </c>
      <c r="C67" s="42">
        <f t="shared" si="4"/>
        <v>0</v>
      </c>
      <c r="D67" s="224">
        <f>SUM(D68:D69)</f>
        <v>0</v>
      </c>
      <c r="E67" s="439">
        <f t="shared" ref="E67:F67" si="54">SUM(E68:E69)</f>
        <v>0</v>
      </c>
      <c r="F67" s="406">
        <f t="shared" si="54"/>
        <v>0</v>
      </c>
      <c r="G67" s="224">
        <f>SUM(G68:G69)</f>
        <v>0</v>
      </c>
      <c r="H67" s="102">
        <f t="shared" ref="H67:I67" si="55">SUM(H68:H69)</f>
        <v>0</v>
      </c>
      <c r="I67" s="113">
        <f t="shared" si="55"/>
        <v>0</v>
      </c>
      <c r="J67" s="102">
        <f>SUM(J68:J69)</f>
        <v>0</v>
      </c>
      <c r="K67" s="46">
        <f t="shared" ref="K67:L67" si="56">SUM(K68:K69)</f>
        <v>0</v>
      </c>
      <c r="L67" s="113">
        <f t="shared" si="56"/>
        <v>0</v>
      </c>
      <c r="M67" s="42">
        <f>SUM(M68:M69)</f>
        <v>0</v>
      </c>
      <c r="N67" s="46">
        <f t="shared" ref="N67:O67" si="57">SUM(N68:N69)</f>
        <v>0</v>
      </c>
      <c r="O67" s="113">
        <f t="shared" si="57"/>
        <v>0</v>
      </c>
      <c r="P67" s="119"/>
    </row>
    <row r="68" spans="1:16" ht="24" hidden="1" x14ac:dyDescent="0.25">
      <c r="A68" s="365">
        <v>1210</v>
      </c>
      <c r="B68" s="48" t="s">
        <v>60</v>
      </c>
      <c r="C68" s="49">
        <f t="shared" si="4"/>
        <v>0</v>
      </c>
      <c r="D68" s="225"/>
      <c r="E68" s="442"/>
      <c r="F68" s="443">
        <f>D68+E68</f>
        <v>0</v>
      </c>
      <c r="G68" s="225"/>
      <c r="H68" s="256"/>
      <c r="I68" s="116">
        <f>G68+H68</f>
        <v>0</v>
      </c>
      <c r="J68" s="256"/>
      <c r="K68" s="51"/>
      <c r="L68" s="116">
        <f>J68+K68</f>
        <v>0</v>
      </c>
      <c r="M68" s="316"/>
      <c r="N68" s="51"/>
      <c r="O68" s="116">
        <f>M68+N68</f>
        <v>0</v>
      </c>
      <c r="P68" s="106"/>
    </row>
    <row r="69" spans="1:16" ht="24" hidden="1" x14ac:dyDescent="0.25">
      <c r="A69" s="108">
        <v>1220</v>
      </c>
      <c r="B69" s="53" t="s">
        <v>61</v>
      </c>
      <c r="C69" s="54">
        <f t="shared" si="4"/>
        <v>0</v>
      </c>
      <c r="D69" s="227">
        <f>SUM(D70:D74)</f>
        <v>0</v>
      </c>
      <c r="E69" s="445">
        <f t="shared" ref="E69:F69" si="58">SUM(E70:E74)</f>
        <v>0</v>
      </c>
      <c r="F69" s="401">
        <f t="shared" si="58"/>
        <v>0</v>
      </c>
      <c r="G69" s="227">
        <f>SUM(G70:G74)</f>
        <v>0</v>
      </c>
      <c r="H69" s="117">
        <f t="shared" ref="H69:I69" si="59">SUM(H70:H74)</f>
        <v>0</v>
      </c>
      <c r="I69" s="110">
        <f t="shared" si="59"/>
        <v>0</v>
      </c>
      <c r="J69" s="117">
        <f>SUM(J70:J74)</f>
        <v>0</v>
      </c>
      <c r="K69" s="109">
        <f t="shared" ref="K69:L69" si="60">SUM(K70:K74)</f>
        <v>0</v>
      </c>
      <c r="L69" s="110">
        <f t="shared" si="60"/>
        <v>0</v>
      </c>
      <c r="M69" s="54">
        <f>SUM(M70:M74)</f>
        <v>0</v>
      </c>
      <c r="N69" s="109">
        <f t="shared" ref="N69:O69" si="61">SUM(N70:N74)</f>
        <v>0</v>
      </c>
      <c r="O69" s="110">
        <f t="shared" si="61"/>
        <v>0</v>
      </c>
      <c r="P69" s="107"/>
    </row>
    <row r="70" spans="1:16" ht="48" hidden="1" x14ac:dyDescent="0.25">
      <c r="A70" s="38">
        <v>1221</v>
      </c>
      <c r="B70" s="53" t="s">
        <v>297</v>
      </c>
      <c r="C70" s="54">
        <f t="shared" si="4"/>
        <v>0</v>
      </c>
      <c r="D70" s="226"/>
      <c r="E70" s="444"/>
      <c r="F70" s="401">
        <f t="shared" ref="F70:F74" si="62">D70+E70</f>
        <v>0</v>
      </c>
      <c r="G70" s="226"/>
      <c r="H70" s="257"/>
      <c r="I70" s="110">
        <f t="shared" ref="I70:I74" si="63">G70+H70</f>
        <v>0</v>
      </c>
      <c r="J70" s="257"/>
      <c r="K70" s="56"/>
      <c r="L70" s="110">
        <f t="shared" ref="L70:L74" si="64">J70+K70</f>
        <v>0</v>
      </c>
      <c r="M70" s="317"/>
      <c r="N70" s="56"/>
      <c r="O70" s="110">
        <f t="shared" ref="O70:O74" si="65">M70+N70</f>
        <v>0</v>
      </c>
      <c r="P70" s="107"/>
    </row>
    <row r="71" spans="1:16" hidden="1" x14ac:dyDescent="0.25">
      <c r="A71" s="38">
        <v>1223</v>
      </c>
      <c r="B71" s="53" t="s">
        <v>62</v>
      </c>
      <c r="C71" s="54">
        <f t="shared" si="4"/>
        <v>0</v>
      </c>
      <c r="D71" s="226"/>
      <c r="E71" s="444"/>
      <c r="F71" s="401">
        <f t="shared" si="62"/>
        <v>0</v>
      </c>
      <c r="G71" s="226"/>
      <c r="H71" s="257"/>
      <c r="I71" s="110">
        <f t="shared" si="63"/>
        <v>0</v>
      </c>
      <c r="J71" s="257"/>
      <c r="K71" s="56"/>
      <c r="L71" s="110">
        <f t="shared" si="64"/>
        <v>0</v>
      </c>
      <c r="M71" s="317"/>
      <c r="N71" s="56"/>
      <c r="O71" s="110">
        <f t="shared" si="65"/>
        <v>0</v>
      </c>
      <c r="P71" s="107"/>
    </row>
    <row r="72" spans="1:16" hidden="1" x14ac:dyDescent="0.25">
      <c r="A72" s="38">
        <v>1225</v>
      </c>
      <c r="B72" s="53" t="s">
        <v>63</v>
      </c>
      <c r="C72" s="54">
        <f t="shared" si="4"/>
        <v>0</v>
      </c>
      <c r="D72" s="226"/>
      <c r="E72" s="444"/>
      <c r="F72" s="401">
        <f t="shared" si="62"/>
        <v>0</v>
      </c>
      <c r="G72" s="226"/>
      <c r="H72" s="257"/>
      <c r="I72" s="110">
        <f t="shared" si="63"/>
        <v>0</v>
      </c>
      <c r="J72" s="257"/>
      <c r="K72" s="56"/>
      <c r="L72" s="110">
        <f t="shared" si="64"/>
        <v>0</v>
      </c>
      <c r="M72" s="317"/>
      <c r="N72" s="56"/>
      <c r="O72" s="110">
        <f t="shared" si="65"/>
        <v>0</v>
      </c>
      <c r="P72" s="107"/>
    </row>
    <row r="73" spans="1:16" ht="36" hidden="1" x14ac:dyDescent="0.25">
      <c r="A73" s="38">
        <v>1227</v>
      </c>
      <c r="B73" s="53" t="s">
        <v>64</v>
      </c>
      <c r="C73" s="54">
        <f t="shared" si="4"/>
        <v>0</v>
      </c>
      <c r="D73" s="226"/>
      <c r="E73" s="444"/>
      <c r="F73" s="401">
        <f t="shared" si="62"/>
        <v>0</v>
      </c>
      <c r="G73" s="226"/>
      <c r="H73" s="257"/>
      <c r="I73" s="110">
        <f t="shared" si="63"/>
        <v>0</v>
      </c>
      <c r="J73" s="257"/>
      <c r="K73" s="56"/>
      <c r="L73" s="110">
        <f t="shared" si="64"/>
        <v>0</v>
      </c>
      <c r="M73" s="317"/>
      <c r="N73" s="56"/>
      <c r="O73" s="110">
        <f t="shared" si="65"/>
        <v>0</v>
      </c>
      <c r="P73" s="107"/>
    </row>
    <row r="74" spans="1:16" ht="48" hidden="1" x14ac:dyDescent="0.25">
      <c r="A74" s="38">
        <v>1228</v>
      </c>
      <c r="B74" s="53" t="s">
        <v>298</v>
      </c>
      <c r="C74" s="54">
        <f t="shared" si="4"/>
        <v>0</v>
      </c>
      <c r="D74" s="226"/>
      <c r="E74" s="444"/>
      <c r="F74" s="401">
        <f t="shared" si="62"/>
        <v>0</v>
      </c>
      <c r="G74" s="226"/>
      <c r="H74" s="257"/>
      <c r="I74" s="110">
        <f t="shared" si="63"/>
        <v>0</v>
      </c>
      <c r="J74" s="257"/>
      <c r="K74" s="56"/>
      <c r="L74" s="110">
        <f t="shared" si="64"/>
        <v>0</v>
      </c>
      <c r="M74" s="317"/>
      <c r="N74" s="56"/>
      <c r="O74" s="110">
        <f t="shared" si="65"/>
        <v>0</v>
      </c>
      <c r="P74" s="107"/>
    </row>
    <row r="75" spans="1:16" hidden="1" x14ac:dyDescent="0.25">
      <c r="A75" s="97">
        <v>2000</v>
      </c>
      <c r="B75" s="97" t="s">
        <v>65</v>
      </c>
      <c r="C75" s="98">
        <f t="shared" si="4"/>
        <v>0</v>
      </c>
      <c r="D75" s="223">
        <f>SUM(D76,D83,D130,D164,D165,D172)</f>
        <v>0</v>
      </c>
      <c r="E75" s="437">
        <f t="shared" ref="E75:F75" si="66">SUM(E76,E83,E130,E164,E165,E172)</f>
        <v>0</v>
      </c>
      <c r="F75" s="438">
        <f t="shared" si="66"/>
        <v>0</v>
      </c>
      <c r="G75" s="223">
        <f>SUM(G76,G83,G130,G164,G165,G172)</f>
        <v>0</v>
      </c>
      <c r="H75" s="255">
        <f t="shared" ref="H75:I75" si="67">SUM(H76,H83,H130,H164,H165,H172)</f>
        <v>0</v>
      </c>
      <c r="I75" s="100">
        <f t="shared" si="67"/>
        <v>0</v>
      </c>
      <c r="J75" s="255">
        <f>SUM(J76,J83,J130,J164,J165,J172)</f>
        <v>0</v>
      </c>
      <c r="K75" s="99">
        <f t="shared" ref="K75:L75" si="68">SUM(K76,K83,K130,K164,K165,K172)</f>
        <v>0</v>
      </c>
      <c r="L75" s="100">
        <f t="shared" si="68"/>
        <v>0</v>
      </c>
      <c r="M75" s="98">
        <f>SUM(M76,M83,M130,M164,M165,M172)</f>
        <v>0</v>
      </c>
      <c r="N75" s="99">
        <f t="shared" ref="N75:O75" si="69">SUM(N76,N83,N130,N164,N165,N172)</f>
        <v>0</v>
      </c>
      <c r="O75" s="100">
        <f t="shared" si="69"/>
        <v>0</v>
      </c>
      <c r="P75" s="339"/>
    </row>
    <row r="76" spans="1:16" ht="24" hidden="1" x14ac:dyDescent="0.25">
      <c r="A76" s="41">
        <v>2100</v>
      </c>
      <c r="B76" s="101" t="s">
        <v>66</v>
      </c>
      <c r="C76" s="42">
        <f t="shared" si="4"/>
        <v>0</v>
      </c>
      <c r="D76" s="224">
        <f>SUM(D77,D80)</f>
        <v>0</v>
      </c>
      <c r="E76" s="439">
        <f t="shared" ref="E76:F76" si="70">SUM(E77,E80)</f>
        <v>0</v>
      </c>
      <c r="F76" s="406">
        <f t="shared" si="70"/>
        <v>0</v>
      </c>
      <c r="G76" s="224">
        <f>SUM(G77,G80)</f>
        <v>0</v>
      </c>
      <c r="H76" s="102">
        <f t="shared" ref="H76:I76" si="71">SUM(H77,H80)</f>
        <v>0</v>
      </c>
      <c r="I76" s="113">
        <f t="shared" si="71"/>
        <v>0</v>
      </c>
      <c r="J76" s="102">
        <f>SUM(J77,J80)</f>
        <v>0</v>
      </c>
      <c r="K76" s="46">
        <f t="shared" ref="K76:L76" si="72">SUM(K77,K80)</f>
        <v>0</v>
      </c>
      <c r="L76" s="113">
        <f t="shared" si="72"/>
        <v>0</v>
      </c>
      <c r="M76" s="42">
        <f>SUM(M77,M80)</f>
        <v>0</v>
      </c>
      <c r="N76" s="46">
        <f t="shared" ref="N76:O76" si="73">SUM(N77,N80)</f>
        <v>0</v>
      </c>
      <c r="O76" s="113">
        <f t="shared" si="73"/>
        <v>0</v>
      </c>
      <c r="P76" s="119"/>
    </row>
    <row r="77" spans="1:16" ht="24" hidden="1" x14ac:dyDescent="0.25">
      <c r="A77" s="365">
        <v>2110</v>
      </c>
      <c r="B77" s="48" t="s">
        <v>67</v>
      </c>
      <c r="C77" s="49">
        <f t="shared" si="4"/>
        <v>0</v>
      </c>
      <c r="D77" s="229">
        <f>SUM(D78:D79)</f>
        <v>0</v>
      </c>
      <c r="E77" s="447">
        <f t="shared" ref="E77:F77" si="74">SUM(E78:E79)</f>
        <v>0</v>
      </c>
      <c r="F77" s="443">
        <f t="shared" si="74"/>
        <v>0</v>
      </c>
      <c r="G77" s="229">
        <f>SUM(G78:G79)</f>
        <v>0</v>
      </c>
      <c r="H77" s="259">
        <f t="shared" ref="H77:I77" si="75">SUM(H78:H79)</f>
        <v>0</v>
      </c>
      <c r="I77" s="116">
        <f t="shared" si="75"/>
        <v>0</v>
      </c>
      <c r="J77" s="259">
        <f>SUM(J78:J79)</f>
        <v>0</v>
      </c>
      <c r="K77" s="115">
        <f t="shared" ref="K77:L77" si="76">SUM(K78:K79)</f>
        <v>0</v>
      </c>
      <c r="L77" s="116">
        <f t="shared" si="76"/>
        <v>0</v>
      </c>
      <c r="M77" s="49">
        <f>SUM(M78:M79)</f>
        <v>0</v>
      </c>
      <c r="N77" s="115">
        <f t="shared" ref="N77:O77" si="77">SUM(N78:N79)</f>
        <v>0</v>
      </c>
      <c r="O77" s="116">
        <f t="shared" si="77"/>
        <v>0</v>
      </c>
      <c r="P77" s="106"/>
    </row>
    <row r="78" spans="1:16" hidden="1" x14ac:dyDescent="0.25">
      <c r="A78" s="38">
        <v>2111</v>
      </c>
      <c r="B78" s="53" t="s">
        <v>68</v>
      </c>
      <c r="C78" s="54">
        <f t="shared" si="4"/>
        <v>0</v>
      </c>
      <c r="D78" s="226"/>
      <c r="E78" s="444"/>
      <c r="F78" s="401">
        <f t="shared" ref="F78:F79" si="78">D78+E78</f>
        <v>0</v>
      </c>
      <c r="G78" s="226"/>
      <c r="H78" s="257"/>
      <c r="I78" s="110">
        <f t="shared" ref="I78:I79" si="79">G78+H78</f>
        <v>0</v>
      </c>
      <c r="J78" s="257"/>
      <c r="K78" s="56"/>
      <c r="L78" s="110">
        <f t="shared" ref="L78:L79" si="80">J78+K78</f>
        <v>0</v>
      </c>
      <c r="M78" s="317"/>
      <c r="N78" s="56"/>
      <c r="O78" s="110">
        <f t="shared" ref="O78:O79" si="81">M78+N78</f>
        <v>0</v>
      </c>
      <c r="P78" s="107"/>
    </row>
    <row r="79" spans="1:16" ht="24" hidden="1" x14ac:dyDescent="0.25">
      <c r="A79" s="38">
        <v>2112</v>
      </c>
      <c r="B79" s="53" t="s">
        <v>69</v>
      </c>
      <c r="C79" s="54">
        <f t="shared" si="4"/>
        <v>0</v>
      </c>
      <c r="D79" s="226"/>
      <c r="E79" s="444"/>
      <c r="F79" s="401">
        <f t="shared" si="78"/>
        <v>0</v>
      </c>
      <c r="G79" s="226"/>
      <c r="H79" s="257"/>
      <c r="I79" s="110">
        <f t="shared" si="79"/>
        <v>0</v>
      </c>
      <c r="J79" s="257"/>
      <c r="K79" s="56"/>
      <c r="L79" s="110">
        <f t="shared" si="80"/>
        <v>0</v>
      </c>
      <c r="M79" s="317"/>
      <c r="N79" s="56"/>
      <c r="O79" s="110">
        <f t="shared" si="81"/>
        <v>0</v>
      </c>
      <c r="P79" s="107"/>
    </row>
    <row r="80" spans="1:16" ht="24" hidden="1" x14ac:dyDescent="0.25">
      <c r="A80" s="108">
        <v>2120</v>
      </c>
      <c r="B80" s="53" t="s">
        <v>70</v>
      </c>
      <c r="C80" s="54">
        <f t="shared" si="4"/>
        <v>0</v>
      </c>
      <c r="D80" s="227">
        <f>SUM(D81:D82)</f>
        <v>0</v>
      </c>
      <c r="E80" s="445">
        <f t="shared" ref="E80:F80" si="82">SUM(E81:E82)</f>
        <v>0</v>
      </c>
      <c r="F80" s="401">
        <f t="shared" si="82"/>
        <v>0</v>
      </c>
      <c r="G80" s="227">
        <f>SUM(G81:G82)</f>
        <v>0</v>
      </c>
      <c r="H80" s="117">
        <f t="shared" ref="H80:I80" si="83">SUM(H81:H82)</f>
        <v>0</v>
      </c>
      <c r="I80" s="110">
        <f t="shared" si="83"/>
        <v>0</v>
      </c>
      <c r="J80" s="117">
        <f>SUM(J81:J82)</f>
        <v>0</v>
      </c>
      <c r="K80" s="109">
        <f t="shared" ref="K80:L80" si="84">SUM(K81:K82)</f>
        <v>0</v>
      </c>
      <c r="L80" s="110">
        <f t="shared" si="84"/>
        <v>0</v>
      </c>
      <c r="M80" s="54">
        <f>SUM(M81:M82)</f>
        <v>0</v>
      </c>
      <c r="N80" s="109">
        <f t="shared" ref="N80:O80" si="85">SUM(N81:N82)</f>
        <v>0</v>
      </c>
      <c r="O80" s="110">
        <f t="shared" si="85"/>
        <v>0</v>
      </c>
      <c r="P80" s="107"/>
    </row>
    <row r="81" spans="1:16" hidden="1" x14ac:dyDescent="0.25">
      <c r="A81" s="38">
        <v>2121</v>
      </c>
      <c r="B81" s="53" t="s">
        <v>68</v>
      </c>
      <c r="C81" s="54">
        <f t="shared" si="4"/>
        <v>0</v>
      </c>
      <c r="D81" s="226"/>
      <c r="E81" s="444"/>
      <c r="F81" s="401">
        <f t="shared" ref="F81:F82" si="86">D81+E81</f>
        <v>0</v>
      </c>
      <c r="G81" s="226"/>
      <c r="H81" s="257"/>
      <c r="I81" s="110">
        <f t="shared" ref="I81:I82" si="87">G81+H81</f>
        <v>0</v>
      </c>
      <c r="J81" s="257"/>
      <c r="K81" s="56"/>
      <c r="L81" s="110">
        <f t="shared" ref="L81:L82" si="88">J81+K81</f>
        <v>0</v>
      </c>
      <c r="M81" s="317"/>
      <c r="N81" s="56"/>
      <c r="O81" s="110">
        <f t="shared" ref="O81:O82" si="89">M81+N81</f>
        <v>0</v>
      </c>
      <c r="P81" s="107"/>
    </row>
    <row r="82" spans="1:16" ht="24" hidden="1" x14ac:dyDescent="0.25">
      <c r="A82" s="38">
        <v>2122</v>
      </c>
      <c r="B82" s="53" t="s">
        <v>69</v>
      </c>
      <c r="C82" s="54">
        <f t="shared" si="4"/>
        <v>0</v>
      </c>
      <c r="D82" s="226"/>
      <c r="E82" s="444"/>
      <c r="F82" s="401">
        <f t="shared" si="86"/>
        <v>0</v>
      </c>
      <c r="G82" s="226"/>
      <c r="H82" s="257"/>
      <c r="I82" s="110">
        <f t="shared" si="87"/>
        <v>0</v>
      </c>
      <c r="J82" s="257"/>
      <c r="K82" s="56"/>
      <c r="L82" s="110">
        <f t="shared" si="88"/>
        <v>0</v>
      </c>
      <c r="M82" s="317"/>
      <c r="N82" s="56"/>
      <c r="O82" s="110">
        <f t="shared" si="89"/>
        <v>0</v>
      </c>
      <c r="P82" s="107"/>
    </row>
    <row r="83" spans="1:16" hidden="1" x14ac:dyDescent="0.25">
      <c r="A83" s="41">
        <v>2200</v>
      </c>
      <c r="B83" s="101" t="s">
        <v>71</v>
      </c>
      <c r="C83" s="42">
        <f t="shared" si="4"/>
        <v>0</v>
      </c>
      <c r="D83" s="224">
        <f>SUM(D84,D89,D95,D103,D112,D116,D122,D128)</f>
        <v>0</v>
      </c>
      <c r="E83" s="439">
        <f t="shared" ref="E83:F83" si="90">SUM(E84,E89,E95,E103,E112,E116,E122,E128)</f>
        <v>0</v>
      </c>
      <c r="F83" s="406">
        <f t="shared" si="90"/>
        <v>0</v>
      </c>
      <c r="G83" s="224">
        <f>SUM(G84,G89,G95,G103,G112,G116,G122,G128)</f>
        <v>0</v>
      </c>
      <c r="H83" s="102">
        <f t="shared" ref="H83:I83" si="91">SUM(H84,H89,H95,H103,H112,H116,H122,H128)</f>
        <v>0</v>
      </c>
      <c r="I83" s="113">
        <f t="shared" si="91"/>
        <v>0</v>
      </c>
      <c r="J83" s="102">
        <f>SUM(J84,J89,J95,J103,J112,J116,J122,J128)</f>
        <v>0</v>
      </c>
      <c r="K83" s="46">
        <f t="shared" ref="K83:L83" si="92">SUM(K84,K89,K95,K103,K112,K116,K122,K128)</f>
        <v>0</v>
      </c>
      <c r="L83" s="113">
        <f t="shared" si="92"/>
        <v>0</v>
      </c>
      <c r="M83" s="162">
        <f>SUM(M84,M89,M95,M103,M112,M116,M122,M128)</f>
        <v>0</v>
      </c>
      <c r="N83" s="163">
        <f t="shared" ref="N83:O83" si="93">SUM(N84,N89,N95,N103,N112,N116,N122,N128)</f>
        <v>0</v>
      </c>
      <c r="O83" s="164">
        <f t="shared" si="93"/>
        <v>0</v>
      </c>
      <c r="P83" s="341"/>
    </row>
    <row r="84" spans="1:16" ht="24" hidden="1" x14ac:dyDescent="0.25">
      <c r="A84" s="103">
        <v>2210</v>
      </c>
      <c r="B84" s="74" t="s">
        <v>72</v>
      </c>
      <c r="C84" s="80">
        <f t="shared" si="4"/>
        <v>0</v>
      </c>
      <c r="D84" s="128">
        <f>SUM(D85:D88)</f>
        <v>0</v>
      </c>
      <c r="E84" s="440">
        <f t="shared" ref="E84:F84" si="94">SUM(E85:E88)</f>
        <v>0</v>
      </c>
      <c r="F84" s="441">
        <f t="shared" si="94"/>
        <v>0</v>
      </c>
      <c r="G84" s="128">
        <f>SUM(G85:G88)</f>
        <v>0</v>
      </c>
      <c r="H84" s="203">
        <f t="shared" ref="H84:I84" si="95">SUM(H85:H88)</f>
        <v>0</v>
      </c>
      <c r="I84" s="105">
        <f t="shared" si="95"/>
        <v>0</v>
      </c>
      <c r="J84" s="203">
        <f>SUM(J85:J88)</f>
        <v>0</v>
      </c>
      <c r="K84" s="104">
        <f t="shared" ref="K84:L84" si="96">SUM(K85:K88)</f>
        <v>0</v>
      </c>
      <c r="L84" s="105">
        <f t="shared" si="96"/>
        <v>0</v>
      </c>
      <c r="M84" s="80">
        <f>SUM(M85:M88)</f>
        <v>0</v>
      </c>
      <c r="N84" s="104">
        <f t="shared" ref="N84:O84" si="97">SUM(N85:N88)</f>
        <v>0</v>
      </c>
      <c r="O84" s="105">
        <f t="shared" si="97"/>
        <v>0</v>
      </c>
      <c r="P84" s="112"/>
    </row>
    <row r="85" spans="1:16" ht="24" hidden="1" x14ac:dyDescent="0.25">
      <c r="A85" s="33">
        <v>2211</v>
      </c>
      <c r="B85" s="48" t="s">
        <v>73</v>
      </c>
      <c r="C85" s="49">
        <f t="shared" ref="C85:C148" si="98">F85+I85+L85+O85</f>
        <v>0</v>
      </c>
      <c r="D85" s="225"/>
      <c r="E85" s="442"/>
      <c r="F85" s="443">
        <f t="shared" ref="F85:F88" si="99">D85+E85</f>
        <v>0</v>
      </c>
      <c r="G85" s="225"/>
      <c r="H85" s="256"/>
      <c r="I85" s="116">
        <f t="shared" ref="I85:I88" si="100">G85+H85</f>
        <v>0</v>
      </c>
      <c r="J85" s="256"/>
      <c r="K85" s="51"/>
      <c r="L85" s="116">
        <f t="shared" ref="L85:L88" si="101">J85+K85</f>
        <v>0</v>
      </c>
      <c r="M85" s="316"/>
      <c r="N85" s="51"/>
      <c r="O85" s="116">
        <f t="shared" ref="O85:O88" si="102">M85+N85</f>
        <v>0</v>
      </c>
      <c r="P85" s="106"/>
    </row>
    <row r="86" spans="1:16" ht="36" hidden="1" x14ac:dyDescent="0.25">
      <c r="A86" s="38">
        <v>2212</v>
      </c>
      <c r="B86" s="53" t="s">
        <v>74</v>
      </c>
      <c r="C86" s="54">
        <f t="shared" si="98"/>
        <v>0</v>
      </c>
      <c r="D86" s="226"/>
      <c r="E86" s="444"/>
      <c r="F86" s="401">
        <f t="shared" si="99"/>
        <v>0</v>
      </c>
      <c r="G86" s="226"/>
      <c r="H86" s="257"/>
      <c r="I86" s="110">
        <f t="shared" si="100"/>
        <v>0</v>
      </c>
      <c r="J86" s="257"/>
      <c r="K86" s="56"/>
      <c r="L86" s="110">
        <f t="shared" si="101"/>
        <v>0</v>
      </c>
      <c r="M86" s="317"/>
      <c r="N86" s="56"/>
      <c r="O86" s="110">
        <f t="shared" si="102"/>
        <v>0</v>
      </c>
      <c r="P86" s="107"/>
    </row>
    <row r="87" spans="1:16" ht="24" hidden="1" x14ac:dyDescent="0.25">
      <c r="A87" s="38">
        <v>2214</v>
      </c>
      <c r="B87" s="53" t="s">
        <v>75</v>
      </c>
      <c r="C87" s="54">
        <f t="shared" si="98"/>
        <v>0</v>
      </c>
      <c r="D87" s="226"/>
      <c r="E87" s="444"/>
      <c r="F87" s="401">
        <f t="shared" si="99"/>
        <v>0</v>
      </c>
      <c r="G87" s="226"/>
      <c r="H87" s="257"/>
      <c r="I87" s="110">
        <f t="shared" si="100"/>
        <v>0</v>
      </c>
      <c r="J87" s="257"/>
      <c r="K87" s="56"/>
      <c r="L87" s="110">
        <f t="shared" si="101"/>
        <v>0</v>
      </c>
      <c r="M87" s="317"/>
      <c r="N87" s="56"/>
      <c r="O87" s="110">
        <f t="shared" si="102"/>
        <v>0</v>
      </c>
      <c r="P87" s="107"/>
    </row>
    <row r="88" spans="1:16" hidden="1" x14ac:dyDescent="0.25">
      <c r="A88" s="38">
        <v>2219</v>
      </c>
      <c r="B88" s="53" t="s">
        <v>76</v>
      </c>
      <c r="C88" s="54">
        <f t="shared" si="98"/>
        <v>0</v>
      </c>
      <c r="D88" s="226"/>
      <c r="E88" s="444"/>
      <c r="F88" s="401">
        <f t="shared" si="99"/>
        <v>0</v>
      </c>
      <c r="G88" s="226"/>
      <c r="H88" s="257"/>
      <c r="I88" s="110">
        <f t="shared" si="100"/>
        <v>0</v>
      </c>
      <c r="J88" s="257"/>
      <c r="K88" s="56"/>
      <c r="L88" s="110">
        <f t="shared" si="101"/>
        <v>0</v>
      </c>
      <c r="M88" s="317"/>
      <c r="N88" s="56"/>
      <c r="O88" s="110">
        <f t="shared" si="102"/>
        <v>0</v>
      </c>
      <c r="P88" s="107"/>
    </row>
    <row r="89" spans="1:16" ht="24" hidden="1" x14ac:dyDescent="0.25">
      <c r="A89" s="108">
        <v>2220</v>
      </c>
      <c r="B89" s="53" t="s">
        <v>77</v>
      </c>
      <c r="C89" s="54">
        <f t="shared" si="98"/>
        <v>0</v>
      </c>
      <c r="D89" s="227">
        <f>SUM(D90:D94)</f>
        <v>0</v>
      </c>
      <c r="E89" s="445">
        <f t="shared" ref="E89:F89" si="103">SUM(E90:E94)</f>
        <v>0</v>
      </c>
      <c r="F89" s="401">
        <f t="shared" si="103"/>
        <v>0</v>
      </c>
      <c r="G89" s="227">
        <f>SUM(G90:G94)</f>
        <v>0</v>
      </c>
      <c r="H89" s="117">
        <f t="shared" ref="H89:I89" si="104">SUM(H90:H94)</f>
        <v>0</v>
      </c>
      <c r="I89" s="110">
        <f t="shared" si="104"/>
        <v>0</v>
      </c>
      <c r="J89" s="117">
        <f>SUM(J90:J94)</f>
        <v>0</v>
      </c>
      <c r="K89" s="109">
        <f t="shared" ref="K89:L89" si="105">SUM(K90:K94)</f>
        <v>0</v>
      </c>
      <c r="L89" s="110">
        <f t="shared" si="105"/>
        <v>0</v>
      </c>
      <c r="M89" s="54">
        <f>SUM(M90:M94)</f>
        <v>0</v>
      </c>
      <c r="N89" s="109">
        <f t="shared" ref="N89:O89" si="106">SUM(N90:N94)</f>
        <v>0</v>
      </c>
      <c r="O89" s="110">
        <f t="shared" si="106"/>
        <v>0</v>
      </c>
      <c r="P89" s="107"/>
    </row>
    <row r="90" spans="1:16" ht="24" hidden="1" x14ac:dyDescent="0.25">
      <c r="A90" s="38">
        <v>2221</v>
      </c>
      <c r="B90" s="53" t="s">
        <v>289</v>
      </c>
      <c r="C90" s="54">
        <f t="shared" si="98"/>
        <v>0</v>
      </c>
      <c r="D90" s="226"/>
      <c r="E90" s="444"/>
      <c r="F90" s="401">
        <f t="shared" ref="F90:F94" si="107">D90+E90</f>
        <v>0</v>
      </c>
      <c r="G90" s="226"/>
      <c r="H90" s="257"/>
      <c r="I90" s="110">
        <f t="shared" ref="I90:I94" si="108">G90+H90</f>
        <v>0</v>
      </c>
      <c r="J90" s="257"/>
      <c r="K90" s="56"/>
      <c r="L90" s="110">
        <f t="shared" ref="L90:L94" si="109">J90+K90</f>
        <v>0</v>
      </c>
      <c r="M90" s="317"/>
      <c r="N90" s="56"/>
      <c r="O90" s="110">
        <f t="shared" ref="O90:O94" si="110">M90+N90</f>
        <v>0</v>
      </c>
      <c r="P90" s="107"/>
    </row>
    <row r="91" spans="1:16" hidden="1" x14ac:dyDescent="0.25">
      <c r="A91" s="38">
        <v>2222</v>
      </c>
      <c r="B91" s="53" t="s">
        <v>78</v>
      </c>
      <c r="C91" s="54">
        <f t="shared" si="98"/>
        <v>0</v>
      </c>
      <c r="D91" s="226"/>
      <c r="E91" s="444"/>
      <c r="F91" s="401">
        <f t="shared" si="107"/>
        <v>0</v>
      </c>
      <c r="G91" s="226"/>
      <c r="H91" s="257"/>
      <c r="I91" s="110">
        <f t="shared" si="108"/>
        <v>0</v>
      </c>
      <c r="J91" s="257"/>
      <c r="K91" s="56"/>
      <c r="L91" s="110">
        <f t="shared" si="109"/>
        <v>0</v>
      </c>
      <c r="M91" s="317"/>
      <c r="N91" s="56"/>
      <c r="O91" s="110">
        <f t="shared" si="110"/>
        <v>0</v>
      </c>
      <c r="P91" s="107"/>
    </row>
    <row r="92" spans="1:16" hidden="1" x14ac:dyDescent="0.25">
      <c r="A92" s="38">
        <v>2223</v>
      </c>
      <c r="B92" s="53" t="s">
        <v>79</v>
      </c>
      <c r="C92" s="54">
        <f t="shared" si="98"/>
        <v>0</v>
      </c>
      <c r="D92" s="226"/>
      <c r="E92" s="444"/>
      <c r="F92" s="401">
        <f t="shared" si="107"/>
        <v>0</v>
      </c>
      <c r="G92" s="226"/>
      <c r="H92" s="257"/>
      <c r="I92" s="110">
        <f t="shared" si="108"/>
        <v>0</v>
      </c>
      <c r="J92" s="257"/>
      <c r="K92" s="56"/>
      <c r="L92" s="110">
        <f t="shared" si="109"/>
        <v>0</v>
      </c>
      <c r="M92" s="317"/>
      <c r="N92" s="56"/>
      <c r="O92" s="110">
        <f t="shared" si="110"/>
        <v>0</v>
      </c>
      <c r="P92" s="107"/>
    </row>
    <row r="93" spans="1:16" ht="48" hidden="1" x14ac:dyDescent="0.25">
      <c r="A93" s="38">
        <v>2224</v>
      </c>
      <c r="B93" s="53" t="s">
        <v>299</v>
      </c>
      <c r="C93" s="54">
        <f t="shared" si="98"/>
        <v>0</v>
      </c>
      <c r="D93" s="226"/>
      <c r="E93" s="444"/>
      <c r="F93" s="401">
        <f t="shared" si="107"/>
        <v>0</v>
      </c>
      <c r="G93" s="226"/>
      <c r="H93" s="257"/>
      <c r="I93" s="110">
        <f t="shared" si="108"/>
        <v>0</v>
      </c>
      <c r="J93" s="257"/>
      <c r="K93" s="56"/>
      <c r="L93" s="110">
        <f t="shared" si="109"/>
        <v>0</v>
      </c>
      <c r="M93" s="317"/>
      <c r="N93" s="56"/>
      <c r="O93" s="110">
        <f t="shared" si="110"/>
        <v>0</v>
      </c>
      <c r="P93" s="107"/>
    </row>
    <row r="94" spans="1:16" ht="24" hidden="1" x14ac:dyDescent="0.25">
      <c r="A94" s="38">
        <v>2229</v>
      </c>
      <c r="B94" s="53" t="s">
        <v>80</v>
      </c>
      <c r="C94" s="54">
        <f t="shared" si="98"/>
        <v>0</v>
      </c>
      <c r="D94" s="226"/>
      <c r="E94" s="444"/>
      <c r="F94" s="401">
        <f t="shared" si="107"/>
        <v>0</v>
      </c>
      <c r="G94" s="226"/>
      <c r="H94" s="257"/>
      <c r="I94" s="110">
        <f t="shared" si="108"/>
        <v>0</v>
      </c>
      <c r="J94" s="257"/>
      <c r="K94" s="56"/>
      <c r="L94" s="110">
        <f t="shared" si="109"/>
        <v>0</v>
      </c>
      <c r="M94" s="317"/>
      <c r="N94" s="56"/>
      <c r="O94" s="110">
        <f t="shared" si="110"/>
        <v>0</v>
      </c>
      <c r="P94" s="107"/>
    </row>
    <row r="95" spans="1:16" ht="36" hidden="1" x14ac:dyDescent="0.25">
      <c r="A95" s="108">
        <v>2230</v>
      </c>
      <c r="B95" s="53" t="s">
        <v>81</v>
      </c>
      <c r="C95" s="54">
        <f t="shared" si="98"/>
        <v>0</v>
      </c>
      <c r="D95" s="227">
        <f>SUM(D96:D102)</f>
        <v>0</v>
      </c>
      <c r="E95" s="445">
        <f t="shared" ref="E95:F95" si="111">SUM(E96:E102)</f>
        <v>0</v>
      </c>
      <c r="F95" s="401">
        <f t="shared" si="111"/>
        <v>0</v>
      </c>
      <c r="G95" s="227">
        <f>SUM(G96:G102)</f>
        <v>0</v>
      </c>
      <c r="H95" s="117">
        <f t="shared" ref="H95:I95" si="112">SUM(H96:H102)</f>
        <v>0</v>
      </c>
      <c r="I95" s="110">
        <f t="shared" si="112"/>
        <v>0</v>
      </c>
      <c r="J95" s="117">
        <f>SUM(J96:J102)</f>
        <v>0</v>
      </c>
      <c r="K95" s="109">
        <f t="shared" ref="K95:L95" si="113">SUM(K96:K102)</f>
        <v>0</v>
      </c>
      <c r="L95" s="110">
        <f t="shared" si="113"/>
        <v>0</v>
      </c>
      <c r="M95" s="54">
        <f>SUM(M96:M102)</f>
        <v>0</v>
      </c>
      <c r="N95" s="109">
        <f t="shared" ref="N95:O95" si="114">SUM(N96:N102)</f>
        <v>0</v>
      </c>
      <c r="O95" s="110">
        <f t="shared" si="114"/>
        <v>0</v>
      </c>
      <c r="P95" s="107"/>
    </row>
    <row r="96" spans="1:16" ht="24" hidden="1" x14ac:dyDescent="0.25">
      <c r="A96" s="38">
        <v>2231</v>
      </c>
      <c r="B96" s="53" t="s">
        <v>82</v>
      </c>
      <c r="C96" s="54">
        <f t="shared" si="98"/>
        <v>0</v>
      </c>
      <c r="D96" s="226"/>
      <c r="E96" s="444"/>
      <c r="F96" s="401">
        <f t="shared" ref="F96:F102" si="115">D96+E96</f>
        <v>0</v>
      </c>
      <c r="G96" s="226"/>
      <c r="H96" s="257"/>
      <c r="I96" s="110">
        <f t="shared" ref="I96:I102" si="116">G96+H96</f>
        <v>0</v>
      </c>
      <c r="J96" s="257"/>
      <c r="K96" s="56"/>
      <c r="L96" s="110">
        <f t="shared" ref="L96:L102" si="117">J96+K96</f>
        <v>0</v>
      </c>
      <c r="M96" s="317"/>
      <c r="N96" s="56"/>
      <c r="O96" s="110">
        <f t="shared" ref="O96:O102" si="118">M96+N96</f>
        <v>0</v>
      </c>
      <c r="P96" s="107"/>
    </row>
    <row r="97" spans="1:16" ht="24.75" hidden="1" customHeight="1" x14ac:dyDescent="0.25">
      <c r="A97" s="38">
        <v>2232</v>
      </c>
      <c r="B97" s="53" t="s">
        <v>83</v>
      </c>
      <c r="C97" s="54">
        <f t="shared" si="98"/>
        <v>0</v>
      </c>
      <c r="D97" s="226"/>
      <c r="E97" s="444"/>
      <c r="F97" s="401">
        <f t="shared" si="115"/>
        <v>0</v>
      </c>
      <c r="G97" s="226"/>
      <c r="H97" s="257"/>
      <c r="I97" s="110">
        <f t="shared" si="116"/>
        <v>0</v>
      </c>
      <c r="J97" s="257"/>
      <c r="K97" s="56"/>
      <c r="L97" s="110">
        <f t="shared" si="117"/>
        <v>0</v>
      </c>
      <c r="M97" s="317"/>
      <c r="N97" s="56"/>
      <c r="O97" s="110">
        <f t="shared" si="118"/>
        <v>0</v>
      </c>
      <c r="P97" s="107"/>
    </row>
    <row r="98" spans="1:16" ht="24" hidden="1" x14ac:dyDescent="0.25">
      <c r="A98" s="33">
        <v>2233</v>
      </c>
      <c r="B98" s="48" t="s">
        <v>84</v>
      </c>
      <c r="C98" s="49">
        <f t="shared" si="98"/>
        <v>0</v>
      </c>
      <c r="D98" s="225"/>
      <c r="E98" s="442"/>
      <c r="F98" s="443">
        <f t="shared" si="115"/>
        <v>0</v>
      </c>
      <c r="G98" s="225"/>
      <c r="H98" s="256"/>
      <c r="I98" s="116">
        <f t="shared" si="116"/>
        <v>0</v>
      </c>
      <c r="J98" s="256"/>
      <c r="K98" s="51"/>
      <c r="L98" s="116">
        <f t="shared" si="117"/>
        <v>0</v>
      </c>
      <c r="M98" s="316"/>
      <c r="N98" s="51"/>
      <c r="O98" s="116">
        <f t="shared" si="118"/>
        <v>0</v>
      </c>
      <c r="P98" s="106"/>
    </row>
    <row r="99" spans="1:16" ht="36" hidden="1" x14ac:dyDescent="0.25">
      <c r="A99" s="38">
        <v>2234</v>
      </c>
      <c r="B99" s="53" t="s">
        <v>85</v>
      </c>
      <c r="C99" s="54">
        <f t="shared" si="98"/>
        <v>0</v>
      </c>
      <c r="D99" s="226"/>
      <c r="E99" s="444"/>
      <c r="F99" s="401">
        <f t="shared" si="115"/>
        <v>0</v>
      </c>
      <c r="G99" s="226"/>
      <c r="H99" s="257"/>
      <c r="I99" s="110">
        <f t="shared" si="116"/>
        <v>0</v>
      </c>
      <c r="J99" s="257"/>
      <c r="K99" s="56"/>
      <c r="L99" s="110">
        <f t="shared" si="117"/>
        <v>0</v>
      </c>
      <c r="M99" s="317"/>
      <c r="N99" s="56"/>
      <c r="O99" s="110">
        <f t="shared" si="118"/>
        <v>0</v>
      </c>
      <c r="P99" s="107"/>
    </row>
    <row r="100" spans="1:16" ht="24" hidden="1" x14ac:dyDescent="0.25">
      <c r="A100" s="38">
        <v>2235</v>
      </c>
      <c r="B100" s="53" t="s">
        <v>86</v>
      </c>
      <c r="C100" s="54">
        <f t="shared" si="98"/>
        <v>0</v>
      </c>
      <c r="D100" s="226"/>
      <c r="E100" s="444"/>
      <c r="F100" s="401">
        <f t="shared" si="115"/>
        <v>0</v>
      </c>
      <c r="G100" s="226"/>
      <c r="H100" s="257"/>
      <c r="I100" s="110">
        <f t="shared" si="116"/>
        <v>0</v>
      </c>
      <c r="J100" s="257"/>
      <c r="K100" s="56"/>
      <c r="L100" s="110">
        <f t="shared" si="117"/>
        <v>0</v>
      </c>
      <c r="M100" s="317"/>
      <c r="N100" s="56"/>
      <c r="O100" s="110">
        <f t="shared" si="118"/>
        <v>0</v>
      </c>
      <c r="P100" s="107"/>
    </row>
    <row r="101" spans="1:16" hidden="1" x14ac:dyDescent="0.25">
      <c r="A101" s="38">
        <v>2236</v>
      </c>
      <c r="B101" s="53" t="s">
        <v>87</v>
      </c>
      <c r="C101" s="54">
        <f t="shared" si="98"/>
        <v>0</v>
      </c>
      <c r="D101" s="226"/>
      <c r="E101" s="444"/>
      <c r="F101" s="401">
        <f t="shared" si="115"/>
        <v>0</v>
      </c>
      <c r="G101" s="226"/>
      <c r="H101" s="257"/>
      <c r="I101" s="110">
        <f t="shared" si="116"/>
        <v>0</v>
      </c>
      <c r="J101" s="257"/>
      <c r="K101" s="56"/>
      <c r="L101" s="110">
        <f t="shared" si="117"/>
        <v>0</v>
      </c>
      <c r="M101" s="317"/>
      <c r="N101" s="56"/>
      <c r="O101" s="110">
        <f t="shared" si="118"/>
        <v>0</v>
      </c>
      <c r="P101" s="107"/>
    </row>
    <row r="102" spans="1:16" ht="24" hidden="1" x14ac:dyDescent="0.25">
      <c r="A102" s="38">
        <v>2239</v>
      </c>
      <c r="B102" s="53" t="s">
        <v>88</v>
      </c>
      <c r="C102" s="54">
        <f t="shared" si="98"/>
        <v>0</v>
      </c>
      <c r="D102" s="226"/>
      <c r="E102" s="444"/>
      <c r="F102" s="401">
        <f t="shared" si="115"/>
        <v>0</v>
      </c>
      <c r="G102" s="226"/>
      <c r="H102" s="257"/>
      <c r="I102" s="110">
        <f t="shared" si="116"/>
        <v>0</v>
      </c>
      <c r="J102" s="257"/>
      <c r="K102" s="56"/>
      <c r="L102" s="110">
        <f t="shared" si="117"/>
        <v>0</v>
      </c>
      <c r="M102" s="317"/>
      <c r="N102" s="56"/>
      <c r="O102" s="110">
        <f t="shared" si="118"/>
        <v>0</v>
      </c>
      <c r="P102" s="107"/>
    </row>
    <row r="103" spans="1:16" ht="36" hidden="1" x14ac:dyDescent="0.25">
      <c r="A103" s="108">
        <v>2240</v>
      </c>
      <c r="B103" s="53" t="s">
        <v>89</v>
      </c>
      <c r="C103" s="54">
        <f t="shared" si="98"/>
        <v>0</v>
      </c>
      <c r="D103" s="227">
        <f>SUM(D104:D111)</f>
        <v>0</v>
      </c>
      <c r="E103" s="445">
        <f t="shared" ref="E103:F103" si="119">SUM(E104:E111)</f>
        <v>0</v>
      </c>
      <c r="F103" s="401">
        <f t="shared" si="119"/>
        <v>0</v>
      </c>
      <c r="G103" s="227">
        <f>SUM(G104:G111)</f>
        <v>0</v>
      </c>
      <c r="H103" s="117">
        <f t="shared" ref="H103:I103" si="120">SUM(H104:H111)</f>
        <v>0</v>
      </c>
      <c r="I103" s="110">
        <f t="shared" si="120"/>
        <v>0</v>
      </c>
      <c r="J103" s="117">
        <f>SUM(J104:J111)</f>
        <v>0</v>
      </c>
      <c r="K103" s="109">
        <f t="shared" ref="K103:L103" si="121">SUM(K104:K111)</f>
        <v>0</v>
      </c>
      <c r="L103" s="110">
        <f t="shared" si="121"/>
        <v>0</v>
      </c>
      <c r="M103" s="54">
        <f>SUM(M104:M111)</f>
        <v>0</v>
      </c>
      <c r="N103" s="109">
        <f t="shared" ref="N103:O103" si="122">SUM(N104:N111)</f>
        <v>0</v>
      </c>
      <c r="O103" s="110">
        <f t="shared" si="122"/>
        <v>0</v>
      </c>
      <c r="P103" s="107"/>
    </row>
    <row r="104" spans="1:16" hidden="1" x14ac:dyDescent="0.25">
      <c r="A104" s="38">
        <v>2241</v>
      </c>
      <c r="B104" s="53" t="s">
        <v>90</v>
      </c>
      <c r="C104" s="54">
        <f t="shared" si="98"/>
        <v>0</v>
      </c>
      <c r="D104" s="226"/>
      <c r="E104" s="444"/>
      <c r="F104" s="401">
        <f t="shared" ref="F104:F111" si="123">D104+E104</f>
        <v>0</v>
      </c>
      <c r="G104" s="226"/>
      <c r="H104" s="257"/>
      <c r="I104" s="110">
        <f t="shared" ref="I104:I111" si="124">G104+H104</f>
        <v>0</v>
      </c>
      <c r="J104" s="257"/>
      <c r="K104" s="56"/>
      <c r="L104" s="110">
        <f t="shared" ref="L104:L111" si="125">J104+K104</f>
        <v>0</v>
      </c>
      <c r="M104" s="317"/>
      <c r="N104" s="56"/>
      <c r="O104" s="110">
        <f t="shared" ref="O104:O111" si="126">M104+N104</f>
        <v>0</v>
      </c>
      <c r="P104" s="107"/>
    </row>
    <row r="105" spans="1:16" ht="24" hidden="1" x14ac:dyDescent="0.25">
      <c r="A105" s="38">
        <v>2242</v>
      </c>
      <c r="B105" s="53" t="s">
        <v>91</v>
      </c>
      <c r="C105" s="54">
        <f t="shared" si="98"/>
        <v>0</v>
      </c>
      <c r="D105" s="226"/>
      <c r="E105" s="444"/>
      <c r="F105" s="401">
        <f t="shared" si="123"/>
        <v>0</v>
      </c>
      <c r="G105" s="226"/>
      <c r="H105" s="257"/>
      <c r="I105" s="110">
        <f t="shared" si="124"/>
        <v>0</v>
      </c>
      <c r="J105" s="257"/>
      <c r="K105" s="56"/>
      <c r="L105" s="110">
        <f t="shared" si="125"/>
        <v>0</v>
      </c>
      <c r="M105" s="317"/>
      <c r="N105" s="56"/>
      <c r="O105" s="110">
        <f t="shared" si="126"/>
        <v>0</v>
      </c>
      <c r="P105" s="107"/>
    </row>
    <row r="106" spans="1:16" ht="24" hidden="1" x14ac:dyDescent="0.25">
      <c r="A106" s="38">
        <v>2243</v>
      </c>
      <c r="B106" s="53" t="s">
        <v>92</v>
      </c>
      <c r="C106" s="54">
        <f t="shared" si="98"/>
        <v>0</v>
      </c>
      <c r="D106" s="226"/>
      <c r="E106" s="444"/>
      <c r="F106" s="401">
        <f t="shared" si="123"/>
        <v>0</v>
      </c>
      <c r="G106" s="226"/>
      <c r="H106" s="257"/>
      <c r="I106" s="110">
        <f t="shared" si="124"/>
        <v>0</v>
      </c>
      <c r="J106" s="257"/>
      <c r="K106" s="56"/>
      <c r="L106" s="110">
        <f t="shared" si="125"/>
        <v>0</v>
      </c>
      <c r="M106" s="317"/>
      <c r="N106" s="56"/>
      <c r="O106" s="110">
        <f t="shared" si="126"/>
        <v>0</v>
      </c>
      <c r="P106" s="107"/>
    </row>
    <row r="107" spans="1:16" hidden="1" x14ac:dyDescent="0.25">
      <c r="A107" s="38">
        <v>2244</v>
      </c>
      <c r="B107" s="53" t="s">
        <v>93</v>
      </c>
      <c r="C107" s="54">
        <f t="shared" si="98"/>
        <v>0</v>
      </c>
      <c r="D107" s="226"/>
      <c r="E107" s="444"/>
      <c r="F107" s="401">
        <f t="shared" si="123"/>
        <v>0</v>
      </c>
      <c r="G107" s="226"/>
      <c r="H107" s="257"/>
      <c r="I107" s="110">
        <f t="shared" si="124"/>
        <v>0</v>
      </c>
      <c r="J107" s="257"/>
      <c r="K107" s="56"/>
      <c r="L107" s="110">
        <f t="shared" si="125"/>
        <v>0</v>
      </c>
      <c r="M107" s="317"/>
      <c r="N107" s="56"/>
      <c r="O107" s="110">
        <f t="shared" si="126"/>
        <v>0</v>
      </c>
      <c r="P107" s="107"/>
    </row>
    <row r="108" spans="1:16" ht="24" hidden="1" x14ac:dyDescent="0.25">
      <c r="A108" s="38">
        <v>2246</v>
      </c>
      <c r="B108" s="53" t="s">
        <v>94</v>
      </c>
      <c r="C108" s="54">
        <f t="shared" si="98"/>
        <v>0</v>
      </c>
      <c r="D108" s="226"/>
      <c r="E108" s="444"/>
      <c r="F108" s="401">
        <f t="shared" si="123"/>
        <v>0</v>
      </c>
      <c r="G108" s="226"/>
      <c r="H108" s="257"/>
      <c r="I108" s="110">
        <f t="shared" si="124"/>
        <v>0</v>
      </c>
      <c r="J108" s="257"/>
      <c r="K108" s="56"/>
      <c r="L108" s="110">
        <f t="shared" si="125"/>
        <v>0</v>
      </c>
      <c r="M108" s="317"/>
      <c r="N108" s="56"/>
      <c r="O108" s="110">
        <f t="shared" si="126"/>
        <v>0</v>
      </c>
      <c r="P108" s="107"/>
    </row>
    <row r="109" spans="1:16" hidden="1" x14ac:dyDescent="0.25">
      <c r="A109" s="38">
        <v>2247</v>
      </c>
      <c r="B109" s="53" t="s">
        <v>95</v>
      </c>
      <c r="C109" s="54">
        <f t="shared" si="98"/>
        <v>0</v>
      </c>
      <c r="D109" s="226"/>
      <c r="E109" s="444"/>
      <c r="F109" s="401">
        <f t="shared" si="123"/>
        <v>0</v>
      </c>
      <c r="G109" s="226"/>
      <c r="H109" s="257"/>
      <c r="I109" s="110">
        <f t="shared" si="124"/>
        <v>0</v>
      </c>
      <c r="J109" s="257"/>
      <c r="K109" s="56"/>
      <c r="L109" s="110">
        <f t="shared" si="125"/>
        <v>0</v>
      </c>
      <c r="M109" s="317"/>
      <c r="N109" s="56"/>
      <c r="O109" s="110">
        <f t="shared" si="126"/>
        <v>0</v>
      </c>
      <c r="P109" s="107"/>
    </row>
    <row r="110" spans="1:16" ht="24" hidden="1" x14ac:dyDescent="0.25">
      <c r="A110" s="38">
        <v>2248</v>
      </c>
      <c r="B110" s="53" t="s">
        <v>300</v>
      </c>
      <c r="C110" s="54">
        <f t="shared" si="98"/>
        <v>0</v>
      </c>
      <c r="D110" s="226"/>
      <c r="E110" s="444"/>
      <c r="F110" s="401">
        <f t="shared" si="123"/>
        <v>0</v>
      </c>
      <c r="G110" s="226"/>
      <c r="H110" s="257"/>
      <c r="I110" s="110">
        <f t="shared" si="124"/>
        <v>0</v>
      </c>
      <c r="J110" s="257"/>
      <c r="K110" s="56"/>
      <c r="L110" s="110">
        <f t="shared" si="125"/>
        <v>0</v>
      </c>
      <c r="M110" s="317"/>
      <c r="N110" s="56"/>
      <c r="O110" s="110">
        <f t="shared" si="126"/>
        <v>0</v>
      </c>
      <c r="P110" s="107"/>
    </row>
    <row r="111" spans="1:16" ht="24" hidden="1" x14ac:dyDescent="0.25">
      <c r="A111" s="38">
        <v>2249</v>
      </c>
      <c r="B111" s="53" t="s">
        <v>96</v>
      </c>
      <c r="C111" s="54">
        <f t="shared" si="98"/>
        <v>0</v>
      </c>
      <c r="D111" s="226"/>
      <c r="E111" s="444"/>
      <c r="F111" s="401">
        <f t="shared" si="123"/>
        <v>0</v>
      </c>
      <c r="G111" s="226"/>
      <c r="H111" s="257"/>
      <c r="I111" s="110">
        <f t="shared" si="124"/>
        <v>0</v>
      </c>
      <c r="J111" s="257"/>
      <c r="K111" s="56"/>
      <c r="L111" s="110">
        <f t="shared" si="125"/>
        <v>0</v>
      </c>
      <c r="M111" s="317"/>
      <c r="N111" s="56"/>
      <c r="O111" s="110">
        <f t="shared" si="126"/>
        <v>0</v>
      </c>
      <c r="P111" s="107"/>
    </row>
    <row r="112" spans="1:16" hidden="1" x14ac:dyDescent="0.25">
      <c r="A112" s="108">
        <v>2250</v>
      </c>
      <c r="B112" s="53" t="s">
        <v>97</v>
      </c>
      <c r="C112" s="54">
        <f t="shared" si="98"/>
        <v>0</v>
      </c>
      <c r="D112" s="227">
        <f>SUM(D113:D115)</f>
        <v>0</v>
      </c>
      <c r="E112" s="445">
        <f t="shared" ref="E112:F112" si="127">SUM(E113:E115)</f>
        <v>0</v>
      </c>
      <c r="F112" s="401">
        <f t="shared" si="127"/>
        <v>0</v>
      </c>
      <c r="G112" s="227">
        <f>SUM(G113:G115)</f>
        <v>0</v>
      </c>
      <c r="H112" s="117">
        <f t="shared" ref="H112:I112" si="128">SUM(H113:H115)</f>
        <v>0</v>
      </c>
      <c r="I112" s="110">
        <f t="shared" si="128"/>
        <v>0</v>
      </c>
      <c r="J112" s="117">
        <f>SUM(J113:J115)</f>
        <v>0</v>
      </c>
      <c r="K112" s="109">
        <f t="shared" ref="K112:L112" si="129">SUM(K113:K115)</f>
        <v>0</v>
      </c>
      <c r="L112" s="110">
        <f t="shared" si="129"/>
        <v>0</v>
      </c>
      <c r="M112" s="54">
        <f>SUM(M113:M115)</f>
        <v>0</v>
      </c>
      <c r="N112" s="109">
        <f t="shared" ref="N112:O112" si="130">SUM(N113:N115)</f>
        <v>0</v>
      </c>
      <c r="O112" s="110">
        <f t="shared" si="130"/>
        <v>0</v>
      </c>
      <c r="P112" s="107"/>
    </row>
    <row r="113" spans="1:16" hidden="1" x14ac:dyDescent="0.25">
      <c r="A113" s="38">
        <v>2251</v>
      </c>
      <c r="B113" s="53" t="s">
        <v>98</v>
      </c>
      <c r="C113" s="54">
        <f t="shared" si="98"/>
        <v>0</v>
      </c>
      <c r="D113" s="226"/>
      <c r="E113" s="444"/>
      <c r="F113" s="401">
        <f t="shared" ref="F113:F115" si="131">D113+E113</f>
        <v>0</v>
      </c>
      <c r="G113" s="226"/>
      <c r="H113" s="257"/>
      <c r="I113" s="110">
        <f t="shared" ref="I113:I115" si="132">G113+H113</f>
        <v>0</v>
      </c>
      <c r="J113" s="257"/>
      <c r="K113" s="56"/>
      <c r="L113" s="110">
        <f t="shared" ref="L113:L115" si="133">J113+K113</f>
        <v>0</v>
      </c>
      <c r="M113" s="317"/>
      <c r="N113" s="56"/>
      <c r="O113" s="110">
        <f t="shared" ref="O113:O115" si="134">M113+N113</f>
        <v>0</v>
      </c>
      <c r="P113" s="107"/>
    </row>
    <row r="114" spans="1:16" ht="24" hidden="1" x14ac:dyDescent="0.25">
      <c r="A114" s="38">
        <v>2252</v>
      </c>
      <c r="B114" s="53" t="s">
        <v>99</v>
      </c>
      <c r="C114" s="54">
        <f t="shared" si="98"/>
        <v>0</v>
      </c>
      <c r="D114" s="226"/>
      <c r="E114" s="444"/>
      <c r="F114" s="401">
        <f t="shared" si="131"/>
        <v>0</v>
      </c>
      <c r="G114" s="226"/>
      <c r="H114" s="257"/>
      <c r="I114" s="110">
        <f t="shared" si="132"/>
        <v>0</v>
      </c>
      <c r="J114" s="257"/>
      <c r="K114" s="56"/>
      <c r="L114" s="110">
        <f t="shared" si="133"/>
        <v>0</v>
      </c>
      <c r="M114" s="317"/>
      <c r="N114" s="56"/>
      <c r="O114" s="110">
        <f t="shared" si="134"/>
        <v>0</v>
      </c>
      <c r="P114" s="107"/>
    </row>
    <row r="115" spans="1:16" ht="24" hidden="1" x14ac:dyDescent="0.25">
      <c r="A115" s="38">
        <v>2259</v>
      </c>
      <c r="B115" s="53" t="s">
        <v>100</v>
      </c>
      <c r="C115" s="54">
        <f t="shared" si="98"/>
        <v>0</v>
      </c>
      <c r="D115" s="226"/>
      <c r="E115" s="444"/>
      <c r="F115" s="401">
        <f t="shared" si="131"/>
        <v>0</v>
      </c>
      <c r="G115" s="226"/>
      <c r="H115" s="257"/>
      <c r="I115" s="110">
        <f t="shared" si="132"/>
        <v>0</v>
      </c>
      <c r="J115" s="257"/>
      <c r="K115" s="56"/>
      <c r="L115" s="110">
        <f t="shared" si="133"/>
        <v>0</v>
      </c>
      <c r="M115" s="317"/>
      <c r="N115" s="56"/>
      <c r="O115" s="110">
        <f t="shared" si="134"/>
        <v>0</v>
      </c>
      <c r="P115" s="107"/>
    </row>
    <row r="116" spans="1:16" hidden="1" x14ac:dyDescent="0.25">
      <c r="A116" s="108">
        <v>2260</v>
      </c>
      <c r="B116" s="53" t="s">
        <v>101</v>
      </c>
      <c r="C116" s="54">
        <f t="shared" si="98"/>
        <v>0</v>
      </c>
      <c r="D116" s="227">
        <f>SUM(D117:D121)</f>
        <v>0</v>
      </c>
      <c r="E116" s="445">
        <f t="shared" ref="E116:F116" si="135">SUM(E117:E121)</f>
        <v>0</v>
      </c>
      <c r="F116" s="401">
        <f t="shared" si="135"/>
        <v>0</v>
      </c>
      <c r="G116" s="227">
        <f>SUM(G117:G121)</f>
        <v>0</v>
      </c>
      <c r="H116" s="117">
        <f t="shared" ref="H116:I116" si="136">SUM(H117:H121)</f>
        <v>0</v>
      </c>
      <c r="I116" s="110">
        <f t="shared" si="136"/>
        <v>0</v>
      </c>
      <c r="J116" s="117">
        <f>SUM(J117:J121)</f>
        <v>0</v>
      </c>
      <c r="K116" s="109">
        <f t="shared" ref="K116:L116" si="137">SUM(K117:K121)</f>
        <v>0</v>
      </c>
      <c r="L116" s="110">
        <f t="shared" si="137"/>
        <v>0</v>
      </c>
      <c r="M116" s="54">
        <f>SUM(M117:M121)</f>
        <v>0</v>
      </c>
      <c r="N116" s="109">
        <f t="shared" ref="N116:O116" si="138">SUM(N117:N121)</f>
        <v>0</v>
      </c>
      <c r="O116" s="110">
        <f t="shared" si="138"/>
        <v>0</v>
      </c>
      <c r="P116" s="107"/>
    </row>
    <row r="117" spans="1:16" hidden="1" x14ac:dyDescent="0.25">
      <c r="A117" s="38">
        <v>2261</v>
      </c>
      <c r="B117" s="53" t="s">
        <v>102</v>
      </c>
      <c r="C117" s="54">
        <f t="shared" si="98"/>
        <v>0</v>
      </c>
      <c r="D117" s="226"/>
      <c r="E117" s="444"/>
      <c r="F117" s="401">
        <f t="shared" ref="F117:F121" si="139">D117+E117</f>
        <v>0</v>
      </c>
      <c r="G117" s="226"/>
      <c r="H117" s="257"/>
      <c r="I117" s="110">
        <f t="shared" ref="I117:I121" si="140">G117+H117</f>
        <v>0</v>
      </c>
      <c r="J117" s="257"/>
      <c r="K117" s="56"/>
      <c r="L117" s="110">
        <f t="shared" ref="L117:L121" si="141">J117+K117</f>
        <v>0</v>
      </c>
      <c r="M117" s="317"/>
      <c r="N117" s="56"/>
      <c r="O117" s="110">
        <f t="shared" ref="O117:O121" si="142">M117+N117</f>
        <v>0</v>
      </c>
      <c r="P117" s="107"/>
    </row>
    <row r="118" spans="1:16" hidden="1" x14ac:dyDescent="0.25">
      <c r="A118" s="38">
        <v>2262</v>
      </c>
      <c r="B118" s="53" t="s">
        <v>103</v>
      </c>
      <c r="C118" s="54">
        <f t="shared" si="98"/>
        <v>0</v>
      </c>
      <c r="D118" s="226"/>
      <c r="E118" s="444"/>
      <c r="F118" s="401">
        <f t="shared" si="139"/>
        <v>0</v>
      </c>
      <c r="G118" s="226"/>
      <c r="H118" s="257"/>
      <c r="I118" s="110">
        <f t="shared" si="140"/>
        <v>0</v>
      </c>
      <c r="J118" s="257"/>
      <c r="K118" s="56"/>
      <c r="L118" s="110">
        <f t="shared" si="141"/>
        <v>0</v>
      </c>
      <c r="M118" s="317"/>
      <c r="N118" s="56"/>
      <c r="O118" s="110">
        <f t="shared" si="142"/>
        <v>0</v>
      </c>
      <c r="P118" s="107"/>
    </row>
    <row r="119" spans="1:16" hidden="1" x14ac:dyDescent="0.25">
      <c r="A119" s="38">
        <v>2263</v>
      </c>
      <c r="B119" s="53" t="s">
        <v>104</v>
      </c>
      <c r="C119" s="54">
        <f t="shared" si="98"/>
        <v>0</v>
      </c>
      <c r="D119" s="226"/>
      <c r="E119" s="444"/>
      <c r="F119" s="401">
        <f t="shared" si="139"/>
        <v>0</v>
      </c>
      <c r="G119" s="226"/>
      <c r="H119" s="257"/>
      <c r="I119" s="110">
        <f t="shared" si="140"/>
        <v>0</v>
      </c>
      <c r="J119" s="257"/>
      <c r="K119" s="56"/>
      <c r="L119" s="110">
        <f t="shared" si="141"/>
        <v>0</v>
      </c>
      <c r="M119" s="317"/>
      <c r="N119" s="56"/>
      <c r="O119" s="110">
        <f t="shared" si="142"/>
        <v>0</v>
      </c>
      <c r="P119" s="107"/>
    </row>
    <row r="120" spans="1:16" ht="24" hidden="1" x14ac:dyDescent="0.25">
      <c r="A120" s="38">
        <v>2264</v>
      </c>
      <c r="B120" s="53" t="s">
        <v>105</v>
      </c>
      <c r="C120" s="54">
        <f t="shared" si="98"/>
        <v>0</v>
      </c>
      <c r="D120" s="226"/>
      <c r="E120" s="444"/>
      <c r="F120" s="401">
        <f t="shared" si="139"/>
        <v>0</v>
      </c>
      <c r="G120" s="226"/>
      <c r="H120" s="257"/>
      <c r="I120" s="110">
        <f t="shared" si="140"/>
        <v>0</v>
      </c>
      <c r="J120" s="257"/>
      <c r="K120" s="56"/>
      <c r="L120" s="110">
        <f t="shared" si="141"/>
        <v>0</v>
      </c>
      <c r="M120" s="317"/>
      <c r="N120" s="56"/>
      <c r="O120" s="110">
        <f t="shared" si="142"/>
        <v>0</v>
      </c>
      <c r="P120" s="107"/>
    </row>
    <row r="121" spans="1:16" hidden="1" x14ac:dyDescent="0.25">
      <c r="A121" s="38">
        <v>2269</v>
      </c>
      <c r="B121" s="53" t="s">
        <v>106</v>
      </c>
      <c r="C121" s="54">
        <f t="shared" si="98"/>
        <v>0</v>
      </c>
      <c r="D121" s="226"/>
      <c r="E121" s="444"/>
      <c r="F121" s="401">
        <f t="shared" si="139"/>
        <v>0</v>
      </c>
      <c r="G121" s="226"/>
      <c r="H121" s="257"/>
      <c r="I121" s="110">
        <f t="shared" si="140"/>
        <v>0</v>
      </c>
      <c r="J121" s="257"/>
      <c r="K121" s="56"/>
      <c r="L121" s="110">
        <f t="shared" si="141"/>
        <v>0</v>
      </c>
      <c r="M121" s="317"/>
      <c r="N121" s="56"/>
      <c r="O121" s="110">
        <f t="shared" si="142"/>
        <v>0</v>
      </c>
      <c r="P121" s="107"/>
    </row>
    <row r="122" spans="1:16" hidden="1" x14ac:dyDescent="0.25">
      <c r="A122" s="108">
        <v>2270</v>
      </c>
      <c r="B122" s="53" t="s">
        <v>107</v>
      </c>
      <c r="C122" s="54">
        <f t="shared" si="98"/>
        <v>0</v>
      </c>
      <c r="D122" s="227">
        <f>SUM(D123:D127)</f>
        <v>0</v>
      </c>
      <c r="E122" s="445">
        <f t="shared" ref="E122:F122" si="143">SUM(E123:E127)</f>
        <v>0</v>
      </c>
      <c r="F122" s="401">
        <f t="shared" si="143"/>
        <v>0</v>
      </c>
      <c r="G122" s="227">
        <f>SUM(G123:G127)</f>
        <v>0</v>
      </c>
      <c r="H122" s="117">
        <f t="shared" ref="H122:I122" si="144">SUM(H123:H127)</f>
        <v>0</v>
      </c>
      <c r="I122" s="110">
        <f t="shared" si="144"/>
        <v>0</v>
      </c>
      <c r="J122" s="117">
        <f>SUM(J123:J127)</f>
        <v>0</v>
      </c>
      <c r="K122" s="109">
        <f t="shared" ref="K122:L122" si="145">SUM(K123:K127)</f>
        <v>0</v>
      </c>
      <c r="L122" s="110">
        <f t="shared" si="145"/>
        <v>0</v>
      </c>
      <c r="M122" s="54">
        <f>SUM(M123:M127)</f>
        <v>0</v>
      </c>
      <c r="N122" s="109">
        <f t="shared" ref="N122:O122" si="146">SUM(N123:N127)</f>
        <v>0</v>
      </c>
      <c r="O122" s="110">
        <f t="shared" si="146"/>
        <v>0</v>
      </c>
      <c r="P122" s="107"/>
    </row>
    <row r="123" spans="1:16" hidden="1" x14ac:dyDescent="0.25">
      <c r="A123" s="38">
        <v>2272</v>
      </c>
      <c r="B123" s="142" t="s">
        <v>108</v>
      </c>
      <c r="C123" s="54">
        <f t="shared" si="98"/>
        <v>0</v>
      </c>
      <c r="D123" s="226"/>
      <c r="E123" s="444"/>
      <c r="F123" s="401">
        <f t="shared" ref="F123:F127" si="147">D123+E123</f>
        <v>0</v>
      </c>
      <c r="G123" s="226"/>
      <c r="H123" s="257"/>
      <c r="I123" s="110">
        <f t="shared" ref="I123:I127" si="148">G123+H123</f>
        <v>0</v>
      </c>
      <c r="J123" s="257"/>
      <c r="K123" s="56"/>
      <c r="L123" s="110">
        <f t="shared" ref="L123:L127" si="149">J123+K123</f>
        <v>0</v>
      </c>
      <c r="M123" s="317"/>
      <c r="N123" s="56"/>
      <c r="O123" s="110">
        <f t="shared" ref="O123:O127" si="150">M123+N123</f>
        <v>0</v>
      </c>
      <c r="P123" s="107"/>
    </row>
    <row r="124" spans="1:16" ht="24" hidden="1" x14ac:dyDescent="0.25">
      <c r="A124" s="38">
        <v>2274</v>
      </c>
      <c r="B124" s="182" t="s">
        <v>290</v>
      </c>
      <c r="C124" s="54">
        <f t="shared" si="98"/>
        <v>0</v>
      </c>
      <c r="D124" s="226"/>
      <c r="E124" s="444"/>
      <c r="F124" s="401">
        <f t="shared" si="147"/>
        <v>0</v>
      </c>
      <c r="G124" s="226"/>
      <c r="H124" s="257"/>
      <c r="I124" s="110">
        <f t="shared" si="148"/>
        <v>0</v>
      </c>
      <c r="J124" s="257"/>
      <c r="K124" s="56"/>
      <c r="L124" s="110">
        <f t="shared" si="149"/>
        <v>0</v>
      </c>
      <c r="M124" s="317"/>
      <c r="N124" s="56"/>
      <c r="O124" s="110">
        <f t="shared" si="150"/>
        <v>0</v>
      </c>
      <c r="P124" s="107"/>
    </row>
    <row r="125" spans="1:16" ht="24" hidden="1" x14ac:dyDescent="0.25">
      <c r="A125" s="38">
        <v>2275</v>
      </c>
      <c r="B125" s="53" t="s">
        <v>109</v>
      </c>
      <c r="C125" s="54">
        <f t="shared" si="98"/>
        <v>0</v>
      </c>
      <c r="D125" s="226"/>
      <c r="E125" s="444"/>
      <c r="F125" s="401">
        <f t="shared" si="147"/>
        <v>0</v>
      </c>
      <c r="G125" s="226"/>
      <c r="H125" s="257"/>
      <c r="I125" s="110">
        <f t="shared" si="148"/>
        <v>0</v>
      </c>
      <c r="J125" s="257"/>
      <c r="K125" s="56"/>
      <c r="L125" s="110">
        <f t="shared" si="149"/>
        <v>0</v>
      </c>
      <c r="M125" s="317"/>
      <c r="N125" s="56"/>
      <c r="O125" s="110">
        <f t="shared" si="150"/>
        <v>0</v>
      </c>
      <c r="P125" s="107"/>
    </row>
    <row r="126" spans="1:16" ht="36" hidden="1" x14ac:dyDescent="0.25">
      <c r="A126" s="38">
        <v>2276</v>
      </c>
      <c r="B126" s="53" t="s">
        <v>110</v>
      </c>
      <c r="C126" s="54">
        <f t="shared" si="98"/>
        <v>0</v>
      </c>
      <c r="D126" s="226"/>
      <c r="E126" s="444"/>
      <c r="F126" s="401">
        <f t="shared" si="147"/>
        <v>0</v>
      </c>
      <c r="G126" s="226"/>
      <c r="H126" s="257"/>
      <c r="I126" s="110">
        <f t="shared" si="148"/>
        <v>0</v>
      </c>
      <c r="J126" s="257"/>
      <c r="K126" s="56"/>
      <c r="L126" s="110">
        <f t="shared" si="149"/>
        <v>0</v>
      </c>
      <c r="M126" s="317"/>
      <c r="N126" s="56"/>
      <c r="O126" s="110">
        <f t="shared" si="150"/>
        <v>0</v>
      </c>
      <c r="P126" s="107"/>
    </row>
    <row r="127" spans="1:16" ht="24" hidden="1" x14ac:dyDescent="0.25">
      <c r="A127" s="38">
        <v>2279</v>
      </c>
      <c r="B127" s="53" t="s">
        <v>111</v>
      </c>
      <c r="C127" s="54">
        <f t="shared" si="98"/>
        <v>0</v>
      </c>
      <c r="D127" s="226"/>
      <c r="E127" s="444"/>
      <c r="F127" s="401">
        <f t="shared" si="147"/>
        <v>0</v>
      </c>
      <c r="G127" s="226"/>
      <c r="H127" s="257"/>
      <c r="I127" s="110">
        <f t="shared" si="148"/>
        <v>0</v>
      </c>
      <c r="J127" s="257"/>
      <c r="K127" s="56"/>
      <c r="L127" s="110">
        <f t="shared" si="149"/>
        <v>0</v>
      </c>
      <c r="M127" s="317"/>
      <c r="N127" s="56"/>
      <c r="O127" s="110">
        <f t="shared" si="150"/>
        <v>0</v>
      </c>
      <c r="P127" s="107"/>
    </row>
    <row r="128" spans="1:16" ht="24" hidden="1" x14ac:dyDescent="0.25">
      <c r="A128" s="365">
        <v>2280</v>
      </c>
      <c r="B128" s="48" t="s">
        <v>301</v>
      </c>
      <c r="C128" s="49">
        <f t="shared" si="98"/>
        <v>0</v>
      </c>
      <c r="D128" s="229">
        <f t="shared" ref="D128:O128" si="151">SUM(D129)</f>
        <v>0</v>
      </c>
      <c r="E128" s="447">
        <f t="shared" si="151"/>
        <v>0</v>
      </c>
      <c r="F128" s="443">
        <f t="shared" si="151"/>
        <v>0</v>
      </c>
      <c r="G128" s="229">
        <f t="shared" si="151"/>
        <v>0</v>
      </c>
      <c r="H128" s="259">
        <f t="shared" si="151"/>
        <v>0</v>
      </c>
      <c r="I128" s="116">
        <f t="shared" si="151"/>
        <v>0</v>
      </c>
      <c r="J128" s="259">
        <f t="shared" si="151"/>
        <v>0</v>
      </c>
      <c r="K128" s="115">
        <f t="shared" si="151"/>
        <v>0</v>
      </c>
      <c r="L128" s="116">
        <f t="shared" si="151"/>
        <v>0</v>
      </c>
      <c r="M128" s="54">
        <f t="shared" si="151"/>
        <v>0</v>
      </c>
      <c r="N128" s="109">
        <f t="shared" si="151"/>
        <v>0</v>
      </c>
      <c r="O128" s="110">
        <f t="shared" si="151"/>
        <v>0</v>
      </c>
      <c r="P128" s="107"/>
    </row>
    <row r="129" spans="1:16" ht="24" hidden="1" x14ac:dyDescent="0.25">
      <c r="A129" s="38">
        <v>2283</v>
      </c>
      <c r="B129" s="53" t="s">
        <v>112</v>
      </c>
      <c r="C129" s="54">
        <f t="shared" si="98"/>
        <v>0</v>
      </c>
      <c r="D129" s="226"/>
      <c r="E129" s="444"/>
      <c r="F129" s="401">
        <f>D129+E129</f>
        <v>0</v>
      </c>
      <c r="G129" s="226"/>
      <c r="H129" s="257"/>
      <c r="I129" s="110">
        <f>G129+H129</f>
        <v>0</v>
      </c>
      <c r="J129" s="257"/>
      <c r="K129" s="56"/>
      <c r="L129" s="110">
        <f>J129+K129</f>
        <v>0</v>
      </c>
      <c r="M129" s="317"/>
      <c r="N129" s="56"/>
      <c r="O129" s="110">
        <f>M129+N129</f>
        <v>0</v>
      </c>
      <c r="P129" s="107"/>
    </row>
    <row r="130" spans="1:16" ht="38.25" hidden="1" customHeight="1" x14ac:dyDescent="0.25">
      <c r="A130" s="41">
        <v>2300</v>
      </c>
      <c r="B130" s="101" t="s">
        <v>113</v>
      </c>
      <c r="C130" s="42">
        <f t="shared" si="98"/>
        <v>0</v>
      </c>
      <c r="D130" s="224">
        <f>SUM(D131,D136,D140,D141,D144,D151,D159,D160,D163)</f>
        <v>0</v>
      </c>
      <c r="E130" s="439">
        <f t="shared" ref="E130:F130" si="152">SUM(E131,E136,E140,E141,E144,E151,E159,E160,E163)</f>
        <v>0</v>
      </c>
      <c r="F130" s="406">
        <f t="shared" si="152"/>
        <v>0</v>
      </c>
      <c r="G130" s="224">
        <f>SUM(G131,G136,G140,G141,G144,G151,G159,G160,G163)</f>
        <v>0</v>
      </c>
      <c r="H130" s="102">
        <f t="shared" ref="H130:I130" si="153">SUM(H131,H136,H140,H141,H144,H151,H159,H160,H163)</f>
        <v>0</v>
      </c>
      <c r="I130" s="113">
        <f t="shared" si="153"/>
        <v>0</v>
      </c>
      <c r="J130" s="102">
        <f>SUM(J131,J136,J140,J141,J144,J151,J159,J160,J163)</f>
        <v>0</v>
      </c>
      <c r="K130" s="46">
        <f t="shared" ref="K130:L130" si="154">SUM(K131,K136,K140,K141,K144,K151,K159,K160,K163)</f>
        <v>0</v>
      </c>
      <c r="L130" s="113">
        <f t="shared" si="154"/>
        <v>0</v>
      </c>
      <c r="M130" s="42">
        <f>SUM(M131,M136,M140,M141,M144,M151,M159,M160,M163)</f>
        <v>0</v>
      </c>
      <c r="N130" s="46">
        <f t="shared" ref="N130:O130" si="155">SUM(N131,N136,N140,N141,N144,N151,N159,N160,N163)</f>
        <v>0</v>
      </c>
      <c r="O130" s="113">
        <f t="shared" si="155"/>
        <v>0</v>
      </c>
      <c r="P130" s="119"/>
    </row>
    <row r="131" spans="1:16" ht="24" hidden="1" x14ac:dyDescent="0.25">
      <c r="A131" s="365">
        <v>2310</v>
      </c>
      <c r="B131" s="48" t="s">
        <v>114</v>
      </c>
      <c r="C131" s="49">
        <f t="shared" si="98"/>
        <v>0</v>
      </c>
      <c r="D131" s="229">
        <f t="shared" ref="D131:O131" si="156">SUM(D132:D135)</f>
        <v>0</v>
      </c>
      <c r="E131" s="447">
        <f t="shared" si="156"/>
        <v>0</v>
      </c>
      <c r="F131" s="443">
        <f t="shared" si="156"/>
        <v>0</v>
      </c>
      <c r="G131" s="229">
        <f t="shared" si="156"/>
        <v>0</v>
      </c>
      <c r="H131" s="259">
        <f t="shared" si="156"/>
        <v>0</v>
      </c>
      <c r="I131" s="116">
        <f t="shared" si="156"/>
        <v>0</v>
      </c>
      <c r="J131" s="259">
        <f t="shared" si="156"/>
        <v>0</v>
      </c>
      <c r="K131" s="115">
        <f t="shared" si="156"/>
        <v>0</v>
      </c>
      <c r="L131" s="116">
        <f t="shared" si="156"/>
        <v>0</v>
      </c>
      <c r="M131" s="49">
        <f t="shared" si="156"/>
        <v>0</v>
      </c>
      <c r="N131" s="115">
        <f t="shared" si="156"/>
        <v>0</v>
      </c>
      <c r="O131" s="116">
        <f t="shared" si="156"/>
        <v>0</v>
      </c>
      <c r="P131" s="106"/>
    </row>
    <row r="132" spans="1:16" hidden="1" x14ac:dyDescent="0.25">
      <c r="A132" s="38">
        <v>2311</v>
      </c>
      <c r="B132" s="53" t="s">
        <v>115</v>
      </c>
      <c r="C132" s="54">
        <f t="shared" si="98"/>
        <v>0</v>
      </c>
      <c r="D132" s="226"/>
      <c r="E132" s="444"/>
      <c r="F132" s="401">
        <f t="shared" ref="F132:F135" si="157">D132+E132</f>
        <v>0</v>
      </c>
      <c r="G132" s="226"/>
      <c r="H132" s="257"/>
      <c r="I132" s="110">
        <f t="shared" ref="I132:I135" si="158">G132+H132</f>
        <v>0</v>
      </c>
      <c r="J132" s="257"/>
      <c r="K132" s="56"/>
      <c r="L132" s="110">
        <f t="shared" ref="L132:L135" si="159">J132+K132</f>
        <v>0</v>
      </c>
      <c r="M132" s="317"/>
      <c r="N132" s="56"/>
      <c r="O132" s="110">
        <f t="shared" ref="O132:O135" si="160">M132+N132</f>
        <v>0</v>
      </c>
      <c r="P132" s="107"/>
    </row>
    <row r="133" spans="1:16" hidden="1" x14ac:dyDescent="0.25">
      <c r="A133" s="38">
        <v>2312</v>
      </c>
      <c r="B133" s="53" t="s">
        <v>116</v>
      </c>
      <c r="C133" s="54">
        <f t="shared" si="98"/>
        <v>0</v>
      </c>
      <c r="D133" s="226"/>
      <c r="E133" s="444"/>
      <c r="F133" s="401">
        <f t="shared" si="157"/>
        <v>0</v>
      </c>
      <c r="G133" s="226"/>
      <c r="H133" s="257"/>
      <c r="I133" s="110">
        <f t="shared" si="158"/>
        <v>0</v>
      </c>
      <c r="J133" s="257"/>
      <c r="K133" s="56"/>
      <c r="L133" s="110">
        <f t="shared" si="159"/>
        <v>0</v>
      </c>
      <c r="M133" s="317"/>
      <c r="N133" s="56"/>
      <c r="O133" s="110">
        <f t="shared" si="160"/>
        <v>0</v>
      </c>
      <c r="P133" s="107"/>
    </row>
    <row r="134" spans="1:16" hidden="1" x14ac:dyDescent="0.25">
      <c r="A134" s="38">
        <v>2313</v>
      </c>
      <c r="B134" s="53" t="s">
        <v>117</v>
      </c>
      <c r="C134" s="54">
        <f t="shared" si="98"/>
        <v>0</v>
      </c>
      <c r="D134" s="226"/>
      <c r="E134" s="444"/>
      <c r="F134" s="401">
        <f t="shared" si="157"/>
        <v>0</v>
      </c>
      <c r="G134" s="226"/>
      <c r="H134" s="257"/>
      <c r="I134" s="110">
        <f t="shared" si="158"/>
        <v>0</v>
      </c>
      <c r="J134" s="257"/>
      <c r="K134" s="56"/>
      <c r="L134" s="110">
        <f t="shared" si="159"/>
        <v>0</v>
      </c>
      <c r="M134" s="317"/>
      <c r="N134" s="56"/>
      <c r="O134" s="110">
        <f t="shared" si="160"/>
        <v>0</v>
      </c>
      <c r="P134" s="107"/>
    </row>
    <row r="135" spans="1:16" ht="36" hidden="1" customHeight="1" x14ac:dyDescent="0.25">
      <c r="A135" s="38">
        <v>2314</v>
      </c>
      <c r="B135" s="53" t="s">
        <v>291</v>
      </c>
      <c r="C135" s="54">
        <f t="shared" si="98"/>
        <v>0</v>
      </c>
      <c r="D135" s="226"/>
      <c r="E135" s="444"/>
      <c r="F135" s="401">
        <f t="shared" si="157"/>
        <v>0</v>
      </c>
      <c r="G135" s="226"/>
      <c r="H135" s="257"/>
      <c r="I135" s="110">
        <f t="shared" si="158"/>
        <v>0</v>
      </c>
      <c r="J135" s="257"/>
      <c r="K135" s="56"/>
      <c r="L135" s="110">
        <f t="shared" si="159"/>
        <v>0</v>
      </c>
      <c r="M135" s="317"/>
      <c r="N135" s="56"/>
      <c r="O135" s="110">
        <f t="shared" si="160"/>
        <v>0</v>
      </c>
      <c r="P135" s="107"/>
    </row>
    <row r="136" spans="1:16" hidden="1" x14ac:dyDescent="0.25">
      <c r="A136" s="108">
        <v>2320</v>
      </c>
      <c r="B136" s="53" t="s">
        <v>118</v>
      </c>
      <c r="C136" s="54">
        <f t="shared" si="98"/>
        <v>0</v>
      </c>
      <c r="D136" s="227">
        <f>SUM(D137:D139)</f>
        <v>0</v>
      </c>
      <c r="E136" s="445">
        <f t="shared" ref="E136:F136" si="161">SUM(E137:E139)</f>
        <v>0</v>
      </c>
      <c r="F136" s="401">
        <f t="shared" si="161"/>
        <v>0</v>
      </c>
      <c r="G136" s="227">
        <f>SUM(G137:G139)</f>
        <v>0</v>
      </c>
      <c r="H136" s="117">
        <f t="shared" ref="H136:I136" si="162">SUM(H137:H139)</f>
        <v>0</v>
      </c>
      <c r="I136" s="110">
        <f t="shared" si="162"/>
        <v>0</v>
      </c>
      <c r="J136" s="117">
        <f>SUM(J137:J139)</f>
        <v>0</v>
      </c>
      <c r="K136" s="109">
        <f t="shared" ref="K136:L136" si="163">SUM(K137:K139)</f>
        <v>0</v>
      </c>
      <c r="L136" s="110">
        <f t="shared" si="163"/>
        <v>0</v>
      </c>
      <c r="M136" s="54">
        <f>SUM(M137:M139)</f>
        <v>0</v>
      </c>
      <c r="N136" s="109">
        <f t="shared" ref="N136:O136" si="164">SUM(N137:N139)</f>
        <v>0</v>
      </c>
      <c r="O136" s="110">
        <f t="shared" si="164"/>
        <v>0</v>
      </c>
      <c r="P136" s="107"/>
    </row>
    <row r="137" spans="1:16" hidden="1" x14ac:dyDescent="0.25">
      <c r="A137" s="38">
        <v>2321</v>
      </c>
      <c r="B137" s="53" t="s">
        <v>119</v>
      </c>
      <c r="C137" s="54">
        <f t="shared" si="98"/>
        <v>0</v>
      </c>
      <c r="D137" s="226"/>
      <c r="E137" s="444"/>
      <c r="F137" s="401">
        <f t="shared" ref="F137:F140" si="165">D137+E137</f>
        <v>0</v>
      </c>
      <c r="G137" s="226"/>
      <c r="H137" s="257"/>
      <c r="I137" s="110">
        <f t="shared" ref="I137:I140" si="166">G137+H137</f>
        <v>0</v>
      </c>
      <c r="J137" s="257"/>
      <c r="K137" s="56"/>
      <c r="L137" s="110">
        <f t="shared" ref="L137:L140" si="167">J137+K137</f>
        <v>0</v>
      </c>
      <c r="M137" s="317"/>
      <c r="N137" s="56"/>
      <c r="O137" s="110">
        <f t="shared" ref="O137:O140" si="168">M137+N137</f>
        <v>0</v>
      </c>
      <c r="P137" s="107"/>
    </row>
    <row r="138" spans="1:16" hidden="1" x14ac:dyDescent="0.25">
      <c r="A138" s="38">
        <v>2322</v>
      </c>
      <c r="B138" s="53" t="s">
        <v>120</v>
      </c>
      <c r="C138" s="54">
        <f t="shared" si="98"/>
        <v>0</v>
      </c>
      <c r="D138" s="226"/>
      <c r="E138" s="444"/>
      <c r="F138" s="401">
        <f t="shared" si="165"/>
        <v>0</v>
      </c>
      <c r="G138" s="226"/>
      <c r="H138" s="257"/>
      <c r="I138" s="110">
        <f t="shared" si="166"/>
        <v>0</v>
      </c>
      <c r="J138" s="257"/>
      <c r="K138" s="56"/>
      <c r="L138" s="110">
        <f t="shared" si="167"/>
        <v>0</v>
      </c>
      <c r="M138" s="317"/>
      <c r="N138" s="56"/>
      <c r="O138" s="110">
        <f t="shared" si="168"/>
        <v>0</v>
      </c>
      <c r="P138" s="107"/>
    </row>
    <row r="139" spans="1:16" ht="10.5" hidden="1" customHeight="1" x14ac:dyDescent="0.25">
      <c r="A139" s="38">
        <v>2329</v>
      </c>
      <c r="B139" s="53" t="s">
        <v>121</v>
      </c>
      <c r="C139" s="54">
        <f t="shared" si="98"/>
        <v>0</v>
      </c>
      <c r="D139" s="226"/>
      <c r="E139" s="444"/>
      <c r="F139" s="401">
        <f t="shared" si="165"/>
        <v>0</v>
      </c>
      <c r="G139" s="226"/>
      <c r="H139" s="257"/>
      <c r="I139" s="110">
        <f t="shared" si="166"/>
        <v>0</v>
      </c>
      <c r="J139" s="257"/>
      <c r="K139" s="56"/>
      <c r="L139" s="110">
        <f t="shared" si="167"/>
        <v>0</v>
      </c>
      <c r="M139" s="317"/>
      <c r="N139" s="56"/>
      <c r="O139" s="110">
        <f t="shared" si="168"/>
        <v>0</v>
      </c>
      <c r="P139" s="107"/>
    </row>
    <row r="140" spans="1:16" hidden="1" x14ac:dyDescent="0.25">
      <c r="A140" s="108">
        <v>2330</v>
      </c>
      <c r="B140" s="53" t="s">
        <v>122</v>
      </c>
      <c r="C140" s="54">
        <f t="shared" si="98"/>
        <v>0</v>
      </c>
      <c r="D140" s="226"/>
      <c r="E140" s="444"/>
      <c r="F140" s="401">
        <f t="shared" si="165"/>
        <v>0</v>
      </c>
      <c r="G140" s="226"/>
      <c r="H140" s="257"/>
      <c r="I140" s="110">
        <f t="shared" si="166"/>
        <v>0</v>
      </c>
      <c r="J140" s="257"/>
      <c r="K140" s="56"/>
      <c r="L140" s="110">
        <f t="shared" si="167"/>
        <v>0</v>
      </c>
      <c r="M140" s="317"/>
      <c r="N140" s="56"/>
      <c r="O140" s="110">
        <f t="shared" si="168"/>
        <v>0</v>
      </c>
      <c r="P140" s="107"/>
    </row>
    <row r="141" spans="1:16" ht="48" hidden="1" x14ac:dyDescent="0.25">
      <c r="A141" s="108">
        <v>2340</v>
      </c>
      <c r="B141" s="53" t="s">
        <v>302</v>
      </c>
      <c r="C141" s="54">
        <f t="shared" si="98"/>
        <v>0</v>
      </c>
      <c r="D141" s="227">
        <f>SUM(D142:D143)</f>
        <v>0</v>
      </c>
      <c r="E141" s="445">
        <f t="shared" ref="E141:F141" si="169">SUM(E142:E143)</f>
        <v>0</v>
      </c>
      <c r="F141" s="401">
        <f t="shared" si="169"/>
        <v>0</v>
      </c>
      <c r="G141" s="227">
        <f>SUM(G142:G143)</f>
        <v>0</v>
      </c>
      <c r="H141" s="117">
        <f t="shared" ref="H141:I141" si="170">SUM(H142:H143)</f>
        <v>0</v>
      </c>
      <c r="I141" s="110">
        <f t="shared" si="170"/>
        <v>0</v>
      </c>
      <c r="J141" s="117">
        <f>SUM(J142:J143)</f>
        <v>0</v>
      </c>
      <c r="K141" s="109">
        <f t="shared" ref="K141:L141" si="171">SUM(K142:K143)</f>
        <v>0</v>
      </c>
      <c r="L141" s="110">
        <f t="shared" si="171"/>
        <v>0</v>
      </c>
      <c r="M141" s="54">
        <f>SUM(M142:M143)</f>
        <v>0</v>
      </c>
      <c r="N141" s="109">
        <f t="shared" ref="N141:O141" si="172">SUM(N142:N143)</f>
        <v>0</v>
      </c>
      <c r="O141" s="110">
        <f t="shared" si="172"/>
        <v>0</v>
      </c>
      <c r="P141" s="107"/>
    </row>
    <row r="142" spans="1:16" hidden="1" x14ac:dyDescent="0.25">
      <c r="A142" s="38">
        <v>2341</v>
      </c>
      <c r="B142" s="53" t="s">
        <v>123</v>
      </c>
      <c r="C142" s="54">
        <f t="shared" si="98"/>
        <v>0</v>
      </c>
      <c r="D142" s="226"/>
      <c r="E142" s="444"/>
      <c r="F142" s="401">
        <f t="shared" ref="F142:F143" si="173">D142+E142</f>
        <v>0</v>
      </c>
      <c r="G142" s="226"/>
      <c r="H142" s="257"/>
      <c r="I142" s="110">
        <f t="shared" ref="I142:I143" si="174">G142+H142</f>
        <v>0</v>
      </c>
      <c r="J142" s="257"/>
      <c r="K142" s="56"/>
      <c r="L142" s="110">
        <f t="shared" ref="L142:L143" si="175">J142+K142</f>
        <v>0</v>
      </c>
      <c r="M142" s="317"/>
      <c r="N142" s="56"/>
      <c r="O142" s="110">
        <f t="shared" ref="O142:O143" si="176">M142+N142</f>
        <v>0</v>
      </c>
      <c r="P142" s="107"/>
    </row>
    <row r="143" spans="1:16" ht="24" hidden="1" x14ac:dyDescent="0.25">
      <c r="A143" s="38">
        <v>2344</v>
      </c>
      <c r="B143" s="53" t="s">
        <v>124</v>
      </c>
      <c r="C143" s="54">
        <f t="shared" si="98"/>
        <v>0</v>
      </c>
      <c r="D143" s="226"/>
      <c r="E143" s="444"/>
      <c r="F143" s="401">
        <f t="shared" si="173"/>
        <v>0</v>
      </c>
      <c r="G143" s="226"/>
      <c r="H143" s="257"/>
      <c r="I143" s="110">
        <f t="shared" si="174"/>
        <v>0</v>
      </c>
      <c r="J143" s="257"/>
      <c r="K143" s="56"/>
      <c r="L143" s="110">
        <f t="shared" si="175"/>
        <v>0</v>
      </c>
      <c r="M143" s="317"/>
      <c r="N143" s="56"/>
      <c r="O143" s="110">
        <f t="shared" si="176"/>
        <v>0</v>
      </c>
      <c r="P143" s="107"/>
    </row>
    <row r="144" spans="1:16" ht="24" hidden="1" x14ac:dyDescent="0.25">
      <c r="A144" s="103">
        <v>2350</v>
      </c>
      <c r="B144" s="74" t="s">
        <v>125</v>
      </c>
      <c r="C144" s="80">
        <f t="shared" si="98"/>
        <v>0</v>
      </c>
      <c r="D144" s="128">
        <f>SUM(D145:D150)</f>
        <v>0</v>
      </c>
      <c r="E144" s="440">
        <f t="shared" ref="E144:F144" si="177">SUM(E145:E150)</f>
        <v>0</v>
      </c>
      <c r="F144" s="441">
        <f t="shared" si="177"/>
        <v>0</v>
      </c>
      <c r="G144" s="128">
        <f>SUM(G145:G150)</f>
        <v>0</v>
      </c>
      <c r="H144" s="203">
        <f t="shared" ref="H144:I144" si="178">SUM(H145:H150)</f>
        <v>0</v>
      </c>
      <c r="I144" s="105">
        <f t="shared" si="178"/>
        <v>0</v>
      </c>
      <c r="J144" s="203">
        <f>SUM(J145:J150)</f>
        <v>0</v>
      </c>
      <c r="K144" s="104">
        <f t="shared" ref="K144:L144" si="179">SUM(K145:K150)</f>
        <v>0</v>
      </c>
      <c r="L144" s="105">
        <f t="shared" si="179"/>
        <v>0</v>
      </c>
      <c r="M144" s="80">
        <f>SUM(M145:M150)</f>
        <v>0</v>
      </c>
      <c r="N144" s="104">
        <f t="shared" ref="N144:O144" si="180">SUM(N145:N150)</f>
        <v>0</v>
      </c>
      <c r="O144" s="105">
        <f t="shared" si="180"/>
        <v>0</v>
      </c>
      <c r="P144" s="112"/>
    </row>
    <row r="145" spans="1:16" hidden="1" x14ac:dyDescent="0.25">
      <c r="A145" s="33">
        <v>2351</v>
      </c>
      <c r="B145" s="48" t="s">
        <v>126</v>
      </c>
      <c r="C145" s="49">
        <f t="shared" si="98"/>
        <v>0</v>
      </c>
      <c r="D145" s="225"/>
      <c r="E145" s="442"/>
      <c r="F145" s="443">
        <f t="shared" ref="F145:F150" si="181">D145+E145</f>
        <v>0</v>
      </c>
      <c r="G145" s="225"/>
      <c r="H145" s="256"/>
      <c r="I145" s="116">
        <f t="shared" ref="I145:I150" si="182">G145+H145</f>
        <v>0</v>
      </c>
      <c r="J145" s="256"/>
      <c r="K145" s="51"/>
      <c r="L145" s="116">
        <f t="shared" ref="L145:L150" si="183">J145+K145</f>
        <v>0</v>
      </c>
      <c r="M145" s="316"/>
      <c r="N145" s="51"/>
      <c r="O145" s="116">
        <f t="shared" ref="O145:O150" si="184">M145+N145</f>
        <v>0</v>
      </c>
      <c r="P145" s="106"/>
    </row>
    <row r="146" spans="1:16" hidden="1" x14ac:dyDescent="0.25">
      <c r="A146" s="38">
        <v>2352</v>
      </c>
      <c r="B146" s="53" t="s">
        <v>127</v>
      </c>
      <c r="C146" s="54">
        <f t="shared" si="98"/>
        <v>0</v>
      </c>
      <c r="D146" s="226"/>
      <c r="E146" s="444"/>
      <c r="F146" s="401">
        <f t="shared" si="181"/>
        <v>0</v>
      </c>
      <c r="G146" s="226"/>
      <c r="H146" s="257"/>
      <c r="I146" s="110">
        <f t="shared" si="182"/>
        <v>0</v>
      </c>
      <c r="J146" s="257"/>
      <c r="K146" s="56"/>
      <c r="L146" s="110">
        <f t="shared" si="183"/>
        <v>0</v>
      </c>
      <c r="M146" s="317"/>
      <c r="N146" s="56"/>
      <c r="O146" s="110">
        <f t="shared" si="184"/>
        <v>0</v>
      </c>
      <c r="P146" s="107"/>
    </row>
    <row r="147" spans="1:16" ht="24" hidden="1" x14ac:dyDescent="0.25">
      <c r="A147" s="38">
        <v>2353</v>
      </c>
      <c r="B147" s="53" t="s">
        <v>128</v>
      </c>
      <c r="C147" s="54">
        <f t="shared" si="98"/>
        <v>0</v>
      </c>
      <c r="D147" s="226"/>
      <c r="E147" s="444"/>
      <c r="F147" s="401">
        <f t="shared" si="181"/>
        <v>0</v>
      </c>
      <c r="G147" s="226"/>
      <c r="H147" s="257"/>
      <c r="I147" s="110">
        <f t="shared" si="182"/>
        <v>0</v>
      </c>
      <c r="J147" s="257"/>
      <c r="K147" s="56"/>
      <c r="L147" s="110">
        <f t="shared" si="183"/>
        <v>0</v>
      </c>
      <c r="M147" s="317"/>
      <c r="N147" s="56"/>
      <c r="O147" s="110">
        <f t="shared" si="184"/>
        <v>0</v>
      </c>
      <c r="P147" s="107"/>
    </row>
    <row r="148" spans="1:16" ht="24" hidden="1" x14ac:dyDescent="0.25">
      <c r="A148" s="38">
        <v>2354</v>
      </c>
      <c r="B148" s="53" t="s">
        <v>129</v>
      </c>
      <c r="C148" s="54">
        <f t="shared" si="98"/>
        <v>0</v>
      </c>
      <c r="D148" s="226"/>
      <c r="E148" s="444"/>
      <c r="F148" s="401">
        <f t="shared" si="181"/>
        <v>0</v>
      </c>
      <c r="G148" s="226"/>
      <c r="H148" s="257"/>
      <c r="I148" s="110">
        <f t="shared" si="182"/>
        <v>0</v>
      </c>
      <c r="J148" s="257"/>
      <c r="K148" s="56"/>
      <c r="L148" s="110">
        <f t="shared" si="183"/>
        <v>0</v>
      </c>
      <c r="M148" s="317"/>
      <c r="N148" s="56"/>
      <c r="O148" s="110">
        <f t="shared" si="184"/>
        <v>0</v>
      </c>
      <c r="P148" s="107"/>
    </row>
    <row r="149" spans="1:16" ht="24" hidden="1" x14ac:dyDescent="0.25">
      <c r="A149" s="38">
        <v>2355</v>
      </c>
      <c r="B149" s="53" t="s">
        <v>130</v>
      </c>
      <c r="C149" s="54">
        <f t="shared" ref="C149:C212" si="185">F149+I149+L149+O149</f>
        <v>0</v>
      </c>
      <c r="D149" s="226"/>
      <c r="E149" s="444"/>
      <c r="F149" s="401">
        <f t="shared" si="181"/>
        <v>0</v>
      </c>
      <c r="G149" s="226"/>
      <c r="H149" s="257"/>
      <c r="I149" s="110">
        <f t="shared" si="182"/>
        <v>0</v>
      </c>
      <c r="J149" s="257"/>
      <c r="K149" s="56"/>
      <c r="L149" s="110">
        <f t="shared" si="183"/>
        <v>0</v>
      </c>
      <c r="M149" s="317"/>
      <c r="N149" s="56"/>
      <c r="O149" s="110">
        <f t="shared" si="184"/>
        <v>0</v>
      </c>
      <c r="P149" s="107"/>
    </row>
    <row r="150" spans="1:16" ht="24" hidden="1" x14ac:dyDescent="0.25">
      <c r="A150" s="38">
        <v>2359</v>
      </c>
      <c r="B150" s="53" t="s">
        <v>131</v>
      </c>
      <c r="C150" s="54">
        <f t="shared" si="185"/>
        <v>0</v>
      </c>
      <c r="D150" s="226"/>
      <c r="E150" s="444"/>
      <c r="F150" s="401">
        <f t="shared" si="181"/>
        <v>0</v>
      </c>
      <c r="G150" s="226"/>
      <c r="H150" s="257"/>
      <c r="I150" s="110">
        <f t="shared" si="182"/>
        <v>0</v>
      </c>
      <c r="J150" s="257"/>
      <c r="K150" s="56"/>
      <c r="L150" s="110">
        <f t="shared" si="183"/>
        <v>0</v>
      </c>
      <c r="M150" s="317"/>
      <c r="N150" s="56"/>
      <c r="O150" s="110">
        <f t="shared" si="184"/>
        <v>0</v>
      </c>
      <c r="P150" s="107"/>
    </row>
    <row r="151" spans="1:16" ht="24.75" hidden="1" customHeight="1" x14ac:dyDescent="0.25">
      <c r="A151" s="108">
        <v>2360</v>
      </c>
      <c r="B151" s="53" t="s">
        <v>132</v>
      </c>
      <c r="C151" s="54">
        <f t="shared" si="185"/>
        <v>0</v>
      </c>
      <c r="D151" s="227">
        <f>SUM(D152:D158)</f>
        <v>0</v>
      </c>
      <c r="E151" s="445">
        <f t="shared" ref="E151:F151" si="186">SUM(E152:E158)</f>
        <v>0</v>
      </c>
      <c r="F151" s="401">
        <f t="shared" si="186"/>
        <v>0</v>
      </c>
      <c r="G151" s="227">
        <f>SUM(G152:G158)</f>
        <v>0</v>
      </c>
      <c r="H151" s="117">
        <f t="shared" ref="H151:I151" si="187">SUM(H152:H158)</f>
        <v>0</v>
      </c>
      <c r="I151" s="110">
        <f t="shared" si="187"/>
        <v>0</v>
      </c>
      <c r="J151" s="117">
        <f>SUM(J152:J158)</f>
        <v>0</v>
      </c>
      <c r="K151" s="109">
        <f t="shared" ref="K151:L151" si="188">SUM(K152:K158)</f>
        <v>0</v>
      </c>
      <c r="L151" s="110">
        <f t="shared" si="188"/>
        <v>0</v>
      </c>
      <c r="M151" s="54">
        <f>SUM(M152:M158)</f>
        <v>0</v>
      </c>
      <c r="N151" s="109">
        <f t="shared" ref="N151:O151" si="189">SUM(N152:N158)</f>
        <v>0</v>
      </c>
      <c r="O151" s="110">
        <f t="shared" si="189"/>
        <v>0</v>
      </c>
      <c r="P151" s="107"/>
    </row>
    <row r="152" spans="1:16" hidden="1" x14ac:dyDescent="0.25">
      <c r="A152" s="37">
        <v>2361</v>
      </c>
      <c r="B152" s="53" t="s">
        <v>133</v>
      </c>
      <c r="C152" s="54">
        <f t="shared" si="185"/>
        <v>0</v>
      </c>
      <c r="D152" s="226"/>
      <c r="E152" s="444"/>
      <c r="F152" s="401">
        <f t="shared" ref="F152:F159" si="190">D152+E152</f>
        <v>0</v>
      </c>
      <c r="G152" s="226"/>
      <c r="H152" s="257"/>
      <c r="I152" s="110">
        <f t="shared" ref="I152:I159" si="191">G152+H152</f>
        <v>0</v>
      </c>
      <c r="J152" s="257"/>
      <c r="K152" s="56"/>
      <c r="L152" s="110">
        <f t="shared" ref="L152:L159" si="192">J152+K152</f>
        <v>0</v>
      </c>
      <c r="M152" s="317"/>
      <c r="N152" s="56"/>
      <c r="O152" s="110">
        <f t="shared" ref="O152:O159" si="193">M152+N152</f>
        <v>0</v>
      </c>
      <c r="P152" s="107"/>
    </row>
    <row r="153" spans="1:16" ht="24" hidden="1" x14ac:dyDescent="0.25">
      <c r="A153" s="37">
        <v>2362</v>
      </c>
      <c r="B153" s="53" t="s">
        <v>134</v>
      </c>
      <c r="C153" s="54">
        <f t="shared" si="185"/>
        <v>0</v>
      </c>
      <c r="D153" s="226"/>
      <c r="E153" s="444"/>
      <c r="F153" s="401">
        <f t="shared" si="190"/>
        <v>0</v>
      </c>
      <c r="G153" s="226"/>
      <c r="H153" s="257"/>
      <c r="I153" s="110">
        <f t="shared" si="191"/>
        <v>0</v>
      </c>
      <c r="J153" s="257"/>
      <c r="K153" s="56"/>
      <c r="L153" s="110">
        <f t="shared" si="192"/>
        <v>0</v>
      </c>
      <c r="M153" s="317"/>
      <c r="N153" s="56"/>
      <c r="O153" s="110">
        <f t="shared" si="193"/>
        <v>0</v>
      </c>
      <c r="P153" s="107"/>
    </row>
    <row r="154" spans="1:16" hidden="1" x14ac:dyDescent="0.25">
      <c r="A154" s="37">
        <v>2363</v>
      </c>
      <c r="B154" s="53" t="s">
        <v>135</v>
      </c>
      <c r="C154" s="54">
        <f t="shared" si="185"/>
        <v>0</v>
      </c>
      <c r="D154" s="226"/>
      <c r="E154" s="444"/>
      <c r="F154" s="401">
        <f t="shared" si="190"/>
        <v>0</v>
      </c>
      <c r="G154" s="226"/>
      <c r="H154" s="257"/>
      <c r="I154" s="110">
        <f t="shared" si="191"/>
        <v>0</v>
      </c>
      <c r="J154" s="257"/>
      <c r="K154" s="56"/>
      <c r="L154" s="110">
        <f t="shared" si="192"/>
        <v>0</v>
      </c>
      <c r="M154" s="317"/>
      <c r="N154" s="56"/>
      <c r="O154" s="110">
        <f t="shared" si="193"/>
        <v>0</v>
      </c>
      <c r="P154" s="107"/>
    </row>
    <row r="155" spans="1:16" hidden="1" x14ac:dyDescent="0.25">
      <c r="A155" s="37">
        <v>2364</v>
      </c>
      <c r="B155" s="53" t="s">
        <v>136</v>
      </c>
      <c r="C155" s="54">
        <f t="shared" si="185"/>
        <v>0</v>
      </c>
      <c r="D155" s="226"/>
      <c r="E155" s="444"/>
      <c r="F155" s="401">
        <f t="shared" si="190"/>
        <v>0</v>
      </c>
      <c r="G155" s="226"/>
      <c r="H155" s="257"/>
      <c r="I155" s="110">
        <f t="shared" si="191"/>
        <v>0</v>
      </c>
      <c r="J155" s="257"/>
      <c r="K155" s="56"/>
      <c r="L155" s="110">
        <f t="shared" si="192"/>
        <v>0</v>
      </c>
      <c r="M155" s="317"/>
      <c r="N155" s="56"/>
      <c r="O155" s="110">
        <f t="shared" si="193"/>
        <v>0</v>
      </c>
      <c r="P155" s="107"/>
    </row>
    <row r="156" spans="1:16" ht="12.75" hidden="1" customHeight="1" x14ac:dyDescent="0.25">
      <c r="A156" s="37">
        <v>2365</v>
      </c>
      <c r="B156" s="53" t="s">
        <v>137</v>
      </c>
      <c r="C156" s="54">
        <f t="shared" si="185"/>
        <v>0</v>
      </c>
      <c r="D156" s="226"/>
      <c r="E156" s="444"/>
      <c r="F156" s="401">
        <f t="shared" si="190"/>
        <v>0</v>
      </c>
      <c r="G156" s="226"/>
      <c r="H156" s="257"/>
      <c r="I156" s="110">
        <f t="shared" si="191"/>
        <v>0</v>
      </c>
      <c r="J156" s="257"/>
      <c r="K156" s="56"/>
      <c r="L156" s="110">
        <f t="shared" si="192"/>
        <v>0</v>
      </c>
      <c r="M156" s="317"/>
      <c r="N156" s="56"/>
      <c r="O156" s="110">
        <f t="shared" si="193"/>
        <v>0</v>
      </c>
      <c r="P156" s="107"/>
    </row>
    <row r="157" spans="1:16" ht="36" hidden="1" x14ac:dyDescent="0.25">
      <c r="A157" s="37">
        <v>2366</v>
      </c>
      <c r="B157" s="53" t="s">
        <v>138</v>
      </c>
      <c r="C157" s="54">
        <f t="shared" si="185"/>
        <v>0</v>
      </c>
      <c r="D157" s="226"/>
      <c r="E157" s="444"/>
      <c r="F157" s="401">
        <f t="shared" si="190"/>
        <v>0</v>
      </c>
      <c r="G157" s="226"/>
      <c r="H157" s="257"/>
      <c r="I157" s="110">
        <f t="shared" si="191"/>
        <v>0</v>
      </c>
      <c r="J157" s="257"/>
      <c r="K157" s="56"/>
      <c r="L157" s="110">
        <f t="shared" si="192"/>
        <v>0</v>
      </c>
      <c r="M157" s="317"/>
      <c r="N157" s="56"/>
      <c r="O157" s="110">
        <f t="shared" si="193"/>
        <v>0</v>
      </c>
      <c r="P157" s="107"/>
    </row>
    <row r="158" spans="1:16" ht="48" hidden="1" x14ac:dyDescent="0.25">
      <c r="A158" s="37">
        <v>2369</v>
      </c>
      <c r="B158" s="53" t="s">
        <v>139</v>
      </c>
      <c r="C158" s="54">
        <f t="shared" si="185"/>
        <v>0</v>
      </c>
      <c r="D158" s="226"/>
      <c r="E158" s="444"/>
      <c r="F158" s="401">
        <f t="shared" si="190"/>
        <v>0</v>
      </c>
      <c r="G158" s="226"/>
      <c r="H158" s="257"/>
      <c r="I158" s="110">
        <f t="shared" si="191"/>
        <v>0</v>
      </c>
      <c r="J158" s="257"/>
      <c r="K158" s="56"/>
      <c r="L158" s="110">
        <f t="shared" si="192"/>
        <v>0</v>
      </c>
      <c r="M158" s="317"/>
      <c r="N158" s="56"/>
      <c r="O158" s="110">
        <f t="shared" si="193"/>
        <v>0</v>
      </c>
      <c r="P158" s="107"/>
    </row>
    <row r="159" spans="1:16" hidden="1" x14ac:dyDescent="0.25">
      <c r="A159" s="103">
        <v>2370</v>
      </c>
      <c r="B159" s="74" t="s">
        <v>140</v>
      </c>
      <c r="C159" s="80">
        <f t="shared" si="185"/>
        <v>0</v>
      </c>
      <c r="D159" s="228"/>
      <c r="E159" s="446"/>
      <c r="F159" s="441">
        <f t="shared" si="190"/>
        <v>0</v>
      </c>
      <c r="G159" s="228"/>
      <c r="H159" s="258"/>
      <c r="I159" s="105">
        <f t="shared" si="191"/>
        <v>0</v>
      </c>
      <c r="J159" s="258"/>
      <c r="K159" s="111"/>
      <c r="L159" s="105">
        <f t="shared" si="192"/>
        <v>0</v>
      </c>
      <c r="M159" s="318"/>
      <c r="N159" s="111"/>
      <c r="O159" s="105">
        <f t="shared" si="193"/>
        <v>0</v>
      </c>
      <c r="P159" s="112"/>
    </row>
    <row r="160" spans="1:16" hidden="1" x14ac:dyDescent="0.25">
      <c r="A160" s="103">
        <v>2380</v>
      </c>
      <c r="B160" s="74" t="s">
        <v>141</v>
      </c>
      <c r="C160" s="80">
        <f t="shared" si="185"/>
        <v>0</v>
      </c>
      <c r="D160" s="128">
        <f>SUM(D161:D162)</f>
        <v>0</v>
      </c>
      <c r="E160" s="440">
        <f t="shared" ref="E160:F160" si="194">SUM(E161:E162)</f>
        <v>0</v>
      </c>
      <c r="F160" s="441">
        <f t="shared" si="194"/>
        <v>0</v>
      </c>
      <c r="G160" s="128">
        <f>SUM(G161:G162)</f>
        <v>0</v>
      </c>
      <c r="H160" s="203">
        <f t="shared" ref="H160:I160" si="195">SUM(H161:H162)</f>
        <v>0</v>
      </c>
      <c r="I160" s="105">
        <f t="shared" si="195"/>
        <v>0</v>
      </c>
      <c r="J160" s="203">
        <f>SUM(J161:J162)</f>
        <v>0</v>
      </c>
      <c r="K160" s="104">
        <f t="shared" ref="K160:L160" si="196">SUM(K161:K162)</f>
        <v>0</v>
      </c>
      <c r="L160" s="105">
        <f t="shared" si="196"/>
        <v>0</v>
      </c>
      <c r="M160" s="80">
        <f>SUM(M161:M162)</f>
        <v>0</v>
      </c>
      <c r="N160" s="104">
        <f t="shared" ref="N160:O160" si="197">SUM(N161:N162)</f>
        <v>0</v>
      </c>
      <c r="O160" s="105">
        <f t="shared" si="197"/>
        <v>0</v>
      </c>
      <c r="P160" s="112"/>
    </row>
    <row r="161" spans="1:16" hidden="1" x14ac:dyDescent="0.25">
      <c r="A161" s="32">
        <v>2381</v>
      </c>
      <c r="B161" s="48" t="s">
        <v>142</v>
      </c>
      <c r="C161" s="49">
        <f t="shared" si="185"/>
        <v>0</v>
      </c>
      <c r="D161" s="225"/>
      <c r="E161" s="442"/>
      <c r="F161" s="443">
        <f t="shared" ref="F161:F164" si="198">D161+E161</f>
        <v>0</v>
      </c>
      <c r="G161" s="225"/>
      <c r="H161" s="256"/>
      <c r="I161" s="116">
        <f t="shared" ref="I161:I164" si="199">G161+H161</f>
        <v>0</v>
      </c>
      <c r="J161" s="256"/>
      <c r="K161" s="51"/>
      <c r="L161" s="116">
        <f t="shared" ref="L161:L164" si="200">J161+K161</f>
        <v>0</v>
      </c>
      <c r="M161" s="316"/>
      <c r="N161" s="51"/>
      <c r="O161" s="116">
        <f t="shared" ref="O161:O164" si="201">M161+N161</f>
        <v>0</v>
      </c>
      <c r="P161" s="106"/>
    </row>
    <row r="162" spans="1:16" ht="24" hidden="1" x14ac:dyDescent="0.25">
      <c r="A162" s="37">
        <v>2389</v>
      </c>
      <c r="B162" s="53" t="s">
        <v>143</v>
      </c>
      <c r="C162" s="54">
        <f t="shared" si="185"/>
        <v>0</v>
      </c>
      <c r="D162" s="226"/>
      <c r="E162" s="444"/>
      <c r="F162" s="401">
        <f t="shared" si="198"/>
        <v>0</v>
      </c>
      <c r="G162" s="226"/>
      <c r="H162" s="257"/>
      <c r="I162" s="110">
        <f t="shared" si="199"/>
        <v>0</v>
      </c>
      <c r="J162" s="257"/>
      <c r="K162" s="56"/>
      <c r="L162" s="110">
        <f t="shared" si="200"/>
        <v>0</v>
      </c>
      <c r="M162" s="317"/>
      <c r="N162" s="56"/>
      <c r="O162" s="110">
        <f t="shared" si="201"/>
        <v>0</v>
      </c>
      <c r="P162" s="107"/>
    </row>
    <row r="163" spans="1:16" hidden="1" x14ac:dyDescent="0.25">
      <c r="A163" s="103">
        <v>2390</v>
      </c>
      <c r="B163" s="74" t="s">
        <v>144</v>
      </c>
      <c r="C163" s="80">
        <f t="shared" si="185"/>
        <v>0</v>
      </c>
      <c r="D163" s="228"/>
      <c r="E163" s="446"/>
      <c r="F163" s="441">
        <f t="shared" si="198"/>
        <v>0</v>
      </c>
      <c r="G163" s="228"/>
      <c r="H163" s="258"/>
      <c r="I163" s="105">
        <f t="shared" si="199"/>
        <v>0</v>
      </c>
      <c r="J163" s="258"/>
      <c r="K163" s="111"/>
      <c r="L163" s="105">
        <f t="shared" si="200"/>
        <v>0</v>
      </c>
      <c r="M163" s="318"/>
      <c r="N163" s="111"/>
      <c r="O163" s="105">
        <f t="shared" si="201"/>
        <v>0</v>
      </c>
      <c r="P163" s="112"/>
    </row>
    <row r="164" spans="1:16" hidden="1" x14ac:dyDescent="0.25">
      <c r="A164" s="41">
        <v>2400</v>
      </c>
      <c r="B164" s="101" t="s">
        <v>145</v>
      </c>
      <c r="C164" s="42">
        <f t="shared" si="185"/>
        <v>0</v>
      </c>
      <c r="D164" s="230"/>
      <c r="E164" s="448"/>
      <c r="F164" s="406">
        <f t="shared" si="198"/>
        <v>0</v>
      </c>
      <c r="G164" s="230"/>
      <c r="H164" s="260"/>
      <c r="I164" s="113">
        <f t="shared" si="199"/>
        <v>0</v>
      </c>
      <c r="J164" s="260"/>
      <c r="K164" s="118"/>
      <c r="L164" s="113">
        <f t="shared" si="200"/>
        <v>0</v>
      </c>
      <c r="M164" s="319"/>
      <c r="N164" s="118"/>
      <c r="O164" s="113">
        <f t="shared" si="201"/>
        <v>0</v>
      </c>
      <c r="P164" s="119"/>
    </row>
    <row r="165" spans="1:16" ht="24" hidden="1" x14ac:dyDescent="0.25">
      <c r="A165" s="41">
        <v>2500</v>
      </c>
      <c r="B165" s="101" t="s">
        <v>146</v>
      </c>
      <c r="C165" s="42">
        <f t="shared" si="185"/>
        <v>0</v>
      </c>
      <c r="D165" s="224">
        <f>SUM(D166,D171)</f>
        <v>0</v>
      </c>
      <c r="E165" s="439">
        <f t="shared" ref="E165:O165" si="202">SUM(E166,E171)</f>
        <v>0</v>
      </c>
      <c r="F165" s="406">
        <f t="shared" si="202"/>
        <v>0</v>
      </c>
      <c r="G165" s="224">
        <f t="shared" si="202"/>
        <v>0</v>
      </c>
      <c r="H165" s="102">
        <f t="shared" si="202"/>
        <v>0</v>
      </c>
      <c r="I165" s="113">
        <f t="shared" si="202"/>
        <v>0</v>
      </c>
      <c r="J165" s="102">
        <f t="shared" si="202"/>
        <v>0</v>
      </c>
      <c r="K165" s="46">
        <f t="shared" si="202"/>
        <v>0</v>
      </c>
      <c r="L165" s="113">
        <f t="shared" si="202"/>
        <v>0</v>
      </c>
      <c r="M165" s="126">
        <f t="shared" si="202"/>
        <v>0</v>
      </c>
      <c r="N165" s="127">
        <f t="shared" si="202"/>
        <v>0</v>
      </c>
      <c r="O165" s="287">
        <f t="shared" si="202"/>
        <v>0</v>
      </c>
      <c r="P165" s="340"/>
    </row>
    <row r="166" spans="1:16" ht="16.5" hidden="1" customHeight="1" x14ac:dyDescent="0.25">
      <c r="A166" s="365">
        <v>2510</v>
      </c>
      <c r="B166" s="48" t="s">
        <v>147</v>
      </c>
      <c r="C166" s="49">
        <f t="shared" si="185"/>
        <v>0</v>
      </c>
      <c r="D166" s="229">
        <f>SUM(D167:D170)</f>
        <v>0</v>
      </c>
      <c r="E166" s="447">
        <f t="shared" ref="E166:O166" si="203">SUM(E167:E170)</f>
        <v>0</v>
      </c>
      <c r="F166" s="443">
        <f t="shared" si="203"/>
        <v>0</v>
      </c>
      <c r="G166" s="229">
        <f t="shared" si="203"/>
        <v>0</v>
      </c>
      <c r="H166" s="259">
        <f t="shared" si="203"/>
        <v>0</v>
      </c>
      <c r="I166" s="116">
        <f t="shared" si="203"/>
        <v>0</v>
      </c>
      <c r="J166" s="259">
        <f t="shared" si="203"/>
        <v>0</v>
      </c>
      <c r="K166" s="115">
        <f t="shared" si="203"/>
        <v>0</v>
      </c>
      <c r="L166" s="116">
        <f t="shared" si="203"/>
        <v>0</v>
      </c>
      <c r="M166" s="60">
        <f t="shared" si="203"/>
        <v>0</v>
      </c>
      <c r="N166" s="297">
        <f t="shared" si="203"/>
        <v>0</v>
      </c>
      <c r="O166" s="302">
        <f t="shared" si="203"/>
        <v>0</v>
      </c>
      <c r="P166" s="151"/>
    </row>
    <row r="167" spans="1:16" ht="24" hidden="1" x14ac:dyDescent="0.25">
      <c r="A167" s="38">
        <v>2512</v>
      </c>
      <c r="B167" s="53" t="s">
        <v>148</v>
      </c>
      <c r="C167" s="54">
        <f t="shared" si="185"/>
        <v>0</v>
      </c>
      <c r="D167" s="226"/>
      <c r="E167" s="444"/>
      <c r="F167" s="401">
        <f t="shared" ref="F167:F172" si="204">D167+E167</f>
        <v>0</v>
      </c>
      <c r="G167" s="226"/>
      <c r="H167" s="257"/>
      <c r="I167" s="110">
        <f t="shared" ref="I167:I172" si="205">G167+H167</f>
        <v>0</v>
      </c>
      <c r="J167" s="257"/>
      <c r="K167" s="56"/>
      <c r="L167" s="110">
        <f t="shared" ref="L167:L172" si="206">J167+K167</f>
        <v>0</v>
      </c>
      <c r="M167" s="317"/>
      <c r="N167" s="56"/>
      <c r="O167" s="110">
        <f t="shared" ref="O167:O172" si="207">M167+N167</f>
        <v>0</v>
      </c>
      <c r="P167" s="107"/>
    </row>
    <row r="168" spans="1:16" ht="36" hidden="1" x14ac:dyDescent="0.25">
      <c r="A168" s="38">
        <v>2513</v>
      </c>
      <c r="B168" s="53" t="s">
        <v>149</v>
      </c>
      <c r="C168" s="54">
        <f t="shared" si="185"/>
        <v>0</v>
      </c>
      <c r="D168" s="226"/>
      <c r="E168" s="444"/>
      <c r="F168" s="401">
        <f t="shared" si="204"/>
        <v>0</v>
      </c>
      <c r="G168" s="226"/>
      <c r="H168" s="257"/>
      <c r="I168" s="110">
        <f t="shared" si="205"/>
        <v>0</v>
      </c>
      <c r="J168" s="257"/>
      <c r="K168" s="56"/>
      <c r="L168" s="110">
        <f t="shared" si="206"/>
        <v>0</v>
      </c>
      <c r="M168" s="317"/>
      <c r="N168" s="56"/>
      <c r="O168" s="110">
        <f t="shared" si="207"/>
        <v>0</v>
      </c>
      <c r="P168" s="107"/>
    </row>
    <row r="169" spans="1:16" ht="24" hidden="1" x14ac:dyDescent="0.25">
      <c r="A169" s="38">
        <v>2515</v>
      </c>
      <c r="B169" s="53" t="s">
        <v>150</v>
      </c>
      <c r="C169" s="54">
        <f t="shared" si="185"/>
        <v>0</v>
      </c>
      <c r="D169" s="226"/>
      <c r="E169" s="444"/>
      <c r="F169" s="401">
        <f t="shared" si="204"/>
        <v>0</v>
      </c>
      <c r="G169" s="226"/>
      <c r="H169" s="257"/>
      <c r="I169" s="110">
        <f t="shared" si="205"/>
        <v>0</v>
      </c>
      <c r="J169" s="257"/>
      <c r="K169" s="56"/>
      <c r="L169" s="110">
        <f t="shared" si="206"/>
        <v>0</v>
      </c>
      <c r="M169" s="317"/>
      <c r="N169" s="56"/>
      <c r="O169" s="110">
        <f t="shared" si="207"/>
        <v>0</v>
      </c>
      <c r="P169" s="107"/>
    </row>
    <row r="170" spans="1:16" ht="24" hidden="1" x14ac:dyDescent="0.25">
      <c r="A170" s="38">
        <v>2519</v>
      </c>
      <c r="B170" s="53" t="s">
        <v>151</v>
      </c>
      <c r="C170" s="54">
        <f t="shared" si="185"/>
        <v>0</v>
      </c>
      <c r="D170" s="226"/>
      <c r="E170" s="444"/>
      <c r="F170" s="401">
        <f t="shared" si="204"/>
        <v>0</v>
      </c>
      <c r="G170" s="226"/>
      <c r="H170" s="257"/>
      <c r="I170" s="110">
        <f t="shared" si="205"/>
        <v>0</v>
      </c>
      <c r="J170" s="257"/>
      <c r="K170" s="56"/>
      <c r="L170" s="110">
        <f t="shared" si="206"/>
        <v>0</v>
      </c>
      <c r="M170" s="317"/>
      <c r="N170" s="56"/>
      <c r="O170" s="110">
        <f t="shared" si="207"/>
        <v>0</v>
      </c>
      <c r="P170" s="107"/>
    </row>
    <row r="171" spans="1:16" ht="24" hidden="1" x14ac:dyDescent="0.25">
      <c r="A171" s="108">
        <v>2520</v>
      </c>
      <c r="B171" s="53" t="s">
        <v>152</v>
      </c>
      <c r="C171" s="54">
        <f t="shared" si="185"/>
        <v>0</v>
      </c>
      <c r="D171" s="226"/>
      <c r="E171" s="444"/>
      <c r="F171" s="401">
        <f t="shared" si="204"/>
        <v>0</v>
      </c>
      <c r="G171" s="226"/>
      <c r="H171" s="257"/>
      <c r="I171" s="110">
        <f t="shared" si="205"/>
        <v>0</v>
      </c>
      <c r="J171" s="257"/>
      <c r="K171" s="56"/>
      <c r="L171" s="110">
        <f t="shared" si="206"/>
        <v>0</v>
      </c>
      <c r="M171" s="317"/>
      <c r="N171" s="56"/>
      <c r="O171" s="110">
        <f t="shared" si="207"/>
        <v>0</v>
      </c>
      <c r="P171" s="107"/>
    </row>
    <row r="172" spans="1:16" s="120" customFormat="1" ht="36" hidden="1" customHeight="1" x14ac:dyDescent="0.25">
      <c r="A172" s="17">
        <v>2800</v>
      </c>
      <c r="B172" s="48" t="s">
        <v>153</v>
      </c>
      <c r="C172" s="49">
        <f t="shared" si="185"/>
        <v>0</v>
      </c>
      <c r="D172" s="210"/>
      <c r="E172" s="398"/>
      <c r="F172" s="399">
        <f t="shared" si="204"/>
        <v>0</v>
      </c>
      <c r="G172" s="210"/>
      <c r="H172" s="244"/>
      <c r="I172" s="348">
        <f t="shared" si="205"/>
        <v>0</v>
      </c>
      <c r="J172" s="244"/>
      <c r="K172" s="35"/>
      <c r="L172" s="348">
        <f t="shared" si="206"/>
        <v>0</v>
      </c>
      <c r="M172" s="308"/>
      <c r="N172" s="35"/>
      <c r="O172" s="348">
        <f t="shared" si="207"/>
        <v>0</v>
      </c>
      <c r="P172" s="36"/>
    </row>
    <row r="173" spans="1:16" hidden="1" x14ac:dyDescent="0.25">
      <c r="A173" s="97">
        <v>3000</v>
      </c>
      <c r="B173" s="97" t="s">
        <v>154</v>
      </c>
      <c r="C173" s="98">
        <f t="shared" si="185"/>
        <v>0</v>
      </c>
      <c r="D173" s="223">
        <f>SUM(D174,D184)</f>
        <v>0</v>
      </c>
      <c r="E173" s="437">
        <f t="shared" ref="E173:F173" si="208">SUM(E174,E184)</f>
        <v>0</v>
      </c>
      <c r="F173" s="438">
        <f t="shared" si="208"/>
        <v>0</v>
      </c>
      <c r="G173" s="223">
        <f>SUM(G174,G184)</f>
        <v>0</v>
      </c>
      <c r="H173" s="255">
        <f t="shared" ref="H173:I173" si="209">SUM(H174,H184)</f>
        <v>0</v>
      </c>
      <c r="I173" s="100">
        <f t="shared" si="209"/>
        <v>0</v>
      </c>
      <c r="J173" s="255">
        <f>SUM(J174,J184)</f>
        <v>0</v>
      </c>
      <c r="K173" s="99">
        <f t="shared" ref="K173:L173" si="210">SUM(K174,K184)</f>
        <v>0</v>
      </c>
      <c r="L173" s="100">
        <f t="shared" si="210"/>
        <v>0</v>
      </c>
      <c r="M173" s="98">
        <f>SUM(M174,M184)</f>
        <v>0</v>
      </c>
      <c r="N173" s="99">
        <f t="shared" ref="N173:O173" si="211">SUM(N174,N184)</f>
        <v>0</v>
      </c>
      <c r="O173" s="100">
        <f t="shared" si="211"/>
        <v>0</v>
      </c>
      <c r="P173" s="339"/>
    </row>
    <row r="174" spans="1:16" ht="24" hidden="1" x14ac:dyDescent="0.25">
      <c r="A174" s="41">
        <v>3200</v>
      </c>
      <c r="B174" s="121" t="s">
        <v>155</v>
      </c>
      <c r="C174" s="42">
        <f t="shared" si="185"/>
        <v>0</v>
      </c>
      <c r="D174" s="224">
        <f>SUM(D175,D179)</f>
        <v>0</v>
      </c>
      <c r="E174" s="439">
        <f t="shared" ref="E174:O174" si="212">SUM(E175,E179)</f>
        <v>0</v>
      </c>
      <c r="F174" s="406">
        <f t="shared" si="212"/>
        <v>0</v>
      </c>
      <c r="G174" s="224">
        <f t="shared" si="212"/>
        <v>0</v>
      </c>
      <c r="H174" s="102">
        <f t="shared" si="212"/>
        <v>0</v>
      </c>
      <c r="I174" s="113">
        <f t="shared" si="212"/>
        <v>0</v>
      </c>
      <c r="J174" s="102">
        <f t="shared" si="212"/>
        <v>0</v>
      </c>
      <c r="K174" s="46">
        <f t="shared" si="212"/>
        <v>0</v>
      </c>
      <c r="L174" s="113">
        <f t="shared" si="212"/>
        <v>0</v>
      </c>
      <c r="M174" s="126">
        <f t="shared" si="212"/>
        <v>0</v>
      </c>
      <c r="N174" s="127">
        <f t="shared" si="212"/>
        <v>0</v>
      </c>
      <c r="O174" s="287">
        <f t="shared" si="212"/>
        <v>0</v>
      </c>
      <c r="P174" s="340"/>
    </row>
    <row r="175" spans="1:16" ht="36" hidden="1" x14ac:dyDescent="0.25">
      <c r="A175" s="365">
        <v>3260</v>
      </c>
      <c r="B175" s="48" t="s">
        <v>156</v>
      </c>
      <c r="C175" s="49">
        <f t="shared" si="185"/>
        <v>0</v>
      </c>
      <c r="D175" s="229">
        <f>SUM(D176:D178)</f>
        <v>0</v>
      </c>
      <c r="E175" s="447">
        <f t="shared" ref="E175:F175" si="213">SUM(E176:E178)</f>
        <v>0</v>
      </c>
      <c r="F175" s="443">
        <f t="shared" si="213"/>
        <v>0</v>
      </c>
      <c r="G175" s="229">
        <f>SUM(G176:G178)</f>
        <v>0</v>
      </c>
      <c r="H175" s="259">
        <f t="shared" ref="H175:I175" si="214">SUM(H176:H178)</f>
        <v>0</v>
      </c>
      <c r="I175" s="116">
        <f t="shared" si="214"/>
        <v>0</v>
      </c>
      <c r="J175" s="259">
        <f>SUM(J176:J178)</f>
        <v>0</v>
      </c>
      <c r="K175" s="115">
        <f t="shared" ref="K175:L175" si="215">SUM(K176:K178)</f>
        <v>0</v>
      </c>
      <c r="L175" s="116">
        <f t="shared" si="215"/>
        <v>0</v>
      </c>
      <c r="M175" s="49">
        <f>SUM(M176:M178)</f>
        <v>0</v>
      </c>
      <c r="N175" s="115">
        <f t="shared" ref="N175:O175" si="216">SUM(N176:N178)</f>
        <v>0</v>
      </c>
      <c r="O175" s="116">
        <f t="shared" si="216"/>
        <v>0</v>
      </c>
      <c r="P175" s="106"/>
    </row>
    <row r="176" spans="1:16" ht="24" hidden="1" x14ac:dyDescent="0.25">
      <c r="A176" s="38">
        <v>3261</v>
      </c>
      <c r="B176" s="53" t="s">
        <v>157</v>
      </c>
      <c r="C176" s="54">
        <f t="shared" si="185"/>
        <v>0</v>
      </c>
      <c r="D176" s="226"/>
      <c r="E176" s="444"/>
      <c r="F176" s="401">
        <f t="shared" ref="F176:F178" si="217">D176+E176</f>
        <v>0</v>
      </c>
      <c r="G176" s="226"/>
      <c r="H176" s="257"/>
      <c r="I176" s="110">
        <f t="shared" ref="I176:I178" si="218">G176+H176</f>
        <v>0</v>
      </c>
      <c r="J176" s="257"/>
      <c r="K176" s="56"/>
      <c r="L176" s="110">
        <f t="shared" ref="L176:L178" si="219">J176+K176</f>
        <v>0</v>
      </c>
      <c r="M176" s="317"/>
      <c r="N176" s="56"/>
      <c r="O176" s="110">
        <f t="shared" ref="O176:O178" si="220">M176+N176</f>
        <v>0</v>
      </c>
      <c r="P176" s="107"/>
    </row>
    <row r="177" spans="1:16" ht="36" hidden="1" x14ac:dyDescent="0.25">
      <c r="A177" s="38">
        <v>3262</v>
      </c>
      <c r="B177" s="53" t="s">
        <v>158</v>
      </c>
      <c r="C177" s="54">
        <f t="shared" si="185"/>
        <v>0</v>
      </c>
      <c r="D177" s="226"/>
      <c r="E177" s="444"/>
      <c r="F177" s="401">
        <f t="shared" si="217"/>
        <v>0</v>
      </c>
      <c r="G177" s="226"/>
      <c r="H177" s="257"/>
      <c r="I177" s="110">
        <f t="shared" si="218"/>
        <v>0</v>
      </c>
      <c r="J177" s="257"/>
      <c r="K177" s="56"/>
      <c r="L177" s="110">
        <f t="shared" si="219"/>
        <v>0</v>
      </c>
      <c r="M177" s="317"/>
      <c r="N177" s="56"/>
      <c r="O177" s="110">
        <f t="shared" si="220"/>
        <v>0</v>
      </c>
      <c r="P177" s="107"/>
    </row>
    <row r="178" spans="1:16" ht="24" hidden="1" x14ac:dyDescent="0.25">
      <c r="A178" s="38">
        <v>3263</v>
      </c>
      <c r="B178" s="53" t="s">
        <v>159</v>
      </c>
      <c r="C178" s="54">
        <f t="shared" si="185"/>
        <v>0</v>
      </c>
      <c r="D178" s="226"/>
      <c r="E178" s="444"/>
      <c r="F178" s="401">
        <f t="shared" si="217"/>
        <v>0</v>
      </c>
      <c r="G178" s="226"/>
      <c r="H178" s="257"/>
      <c r="I178" s="110">
        <f t="shared" si="218"/>
        <v>0</v>
      </c>
      <c r="J178" s="257"/>
      <c r="K178" s="56"/>
      <c r="L178" s="110">
        <f t="shared" si="219"/>
        <v>0</v>
      </c>
      <c r="M178" s="317"/>
      <c r="N178" s="56"/>
      <c r="O178" s="110">
        <f t="shared" si="220"/>
        <v>0</v>
      </c>
      <c r="P178" s="107"/>
    </row>
    <row r="179" spans="1:16" ht="84" hidden="1" x14ac:dyDescent="0.25">
      <c r="A179" s="365">
        <v>3290</v>
      </c>
      <c r="B179" s="48" t="s">
        <v>286</v>
      </c>
      <c r="C179" s="123">
        <f t="shared" si="185"/>
        <v>0</v>
      </c>
      <c r="D179" s="229">
        <f>SUM(D180:D183)</f>
        <v>0</v>
      </c>
      <c r="E179" s="447">
        <f t="shared" ref="E179:O179" si="221">SUM(E180:E183)</f>
        <v>0</v>
      </c>
      <c r="F179" s="443">
        <f t="shared" si="221"/>
        <v>0</v>
      </c>
      <c r="G179" s="229">
        <f t="shared" si="221"/>
        <v>0</v>
      </c>
      <c r="H179" s="259">
        <f t="shared" si="221"/>
        <v>0</v>
      </c>
      <c r="I179" s="116">
        <f t="shared" si="221"/>
        <v>0</v>
      </c>
      <c r="J179" s="259">
        <f t="shared" si="221"/>
        <v>0</v>
      </c>
      <c r="K179" s="115">
        <f t="shared" si="221"/>
        <v>0</v>
      </c>
      <c r="L179" s="116">
        <f t="shared" si="221"/>
        <v>0</v>
      </c>
      <c r="M179" s="123">
        <f t="shared" si="221"/>
        <v>0</v>
      </c>
      <c r="N179" s="298">
        <f t="shared" si="221"/>
        <v>0</v>
      </c>
      <c r="O179" s="303">
        <f t="shared" si="221"/>
        <v>0</v>
      </c>
      <c r="P179" s="154"/>
    </row>
    <row r="180" spans="1:16" ht="72" hidden="1" x14ac:dyDescent="0.25">
      <c r="A180" s="38">
        <v>3291</v>
      </c>
      <c r="B180" s="53" t="s">
        <v>160</v>
      </c>
      <c r="C180" s="54">
        <f t="shared" si="185"/>
        <v>0</v>
      </c>
      <c r="D180" s="226"/>
      <c r="E180" s="444"/>
      <c r="F180" s="401">
        <f t="shared" ref="F180:F183" si="222">D180+E180</f>
        <v>0</v>
      </c>
      <c r="G180" s="226"/>
      <c r="H180" s="257"/>
      <c r="I180" s="110">
        <f t="shared" ref="I180:I183" si="223">G180+H180</f>
        <v>0</v>
      </c>
      <c r="J180" s="257"/>
      <c r="K180" s="56"/>
      <c r="L180" s="110">
        <f t="shared" ref="L180:L183" si="224">J180+K180</f>
        <v>0</v>
      </c>
      <c r="M180" s="317"/>
      <c r="N180" s="56"/>
      <c r="O180" s="110">
        <f t="shared" ref="O180:O183" si="225">M180+N180</f>
        <v>0</v>
      </c>
      <c r="P180" s="107"/>
    </row>
    <row r="181" spans="1:16" ht="72" hidden="1" x14ac:dyDescent="0.25">
      <c r="A181" s="38">
        <v>3292</v>
      </c>
      <c r="B181" s="53" t="s">
        <v>161</v>
      </c>
      <c r="C181" s="54">
        <f t="shared" si="185"/>
        <v>0</v>
      </c>
      <c r="D181" s="226"/>
      <c r="E181" s="444"/>
      <c r="F181" s="401">
        <f t="shared" si="222"/>
        <v>0</v>
      </c>
      <c r="G181" s="226"/>
      <c r="H181" s="257"/>
      <c r="I181" s="110">
        <f t="shared" si="223"/>
        <v>0</v>
      </c>
      <c r="J181" s="257"/>
      <c r="K181" s="56"/>
      <c r="L181" s="110">
        <f t="shared" si="224"/>
        <v>0</v>
      </c>
      <c r="M181" s="317"/>
      <c r="N181" s="56"/>
      <c r="O181" s="110">
        <f t="shared" si="225"/>
        <v>0</v>
      </c>
      <c r="P181" s="107"/>
    </row>
    <row r="182" spans="1:16" ht="72" hidden="1" x14ac:dyDescent="0.25">
      <c r="A182" s="38">
        <v>3293</v>
      </c>
      <c r="B182" s="53" t="s">
        <v>162</v>
      </c>
      <c r="C182" s="54">
        <f t="shared" si="185"/>
        <v>0</v>
      </c>
      <c r="D182" s="226"/>
      <c r="E182" s="444"/>
      <c r="F182" s="401">
        <f t="shared" si="222"/>
        <v>0</v>
      </c>
      <c r="G182" s="226"/>
      <c r="H182" s="257"/>
      <c r="I182" s="110">
        <f t="shared" si="223"/>
        <v>0</v>
      </c>
      <c r="J182" s="257"/>
      <c r="K182" s="56"/>
      <c r="L182" s="110">
        <f t="shared" si="224"/>
        <v>0</v>
      </c>
      <c r="M182" s="317"/>
      <c r="N182" s="56"/>
      <c r="O182" s="110">
        <f t="shared" si="225"/>
        <v>0</v>
      </c>
      <c r="P182" s="107"/>
    </row>
    <row r="183" spans="1:16" ht="60" hidden="1" x14ac:dyDescent="0.25">
      <c r="A183" s="124">
        <v>3294</v>
      </c>
      <c r="B183" s="53" t="s">
        <v>163</v>
      </c>
      <c r="C183" s="123">
        <f t="shared" si="185"/>
        <v>0</v>
      </c>
      <c r="D183" s="231"/>
      <c r="E183" s="449"/>
      <c r="F183" s="450">
        <f t="shared" si="222"/>
        <v>0</v>
      </c>
      <c r="G183" s="231"/>
      <c r="H183" s="261"/>
      <c r="I183" s="303">
        <f t="shared" si="223"/>
        <v>0</v>
      </c>
      <c r="J183" s="261"/>
      <c r="K183" s="125"/>
      <c r="L183" s="303">
        <f t="shared" si="224"/>
        <v>0</v>
      </c>
      <c r="M183" s="320"/>
      <c r="N183" s="125"/>
      <c r="O183" s="303">
        <f t="shared" si="225"/>
        <v>0</v>
      </c>
      <c r="P183" s="154"/>
    </row>
    <row r="184" spans="1:16" ht="48" hidden="1" x14ac:dyDescent="0.25">
      <c r="A184" s="65">
        <v>3300</v>
      </c>
      <c r="B184" s="121" t="s">
        <v>164</v>
      </c>
      <c r="C184" s="126">
        <f t="shared" si="185"/>
        <v>0</v>
      </c>
      <c r="D184" s="232">
        <f>SUM(D185:D186)</f>
        <v>0</v>
      </c>
      <c r="E184" s="451">
        <f t="shared" ref="E184:O184" si="226">SUM(E185:E186)</f>
        <v>0</v>
      </c>
      <c r="F184" s="452">
        <f t="shared" si="226"/>
        <v>0</v>
      </c>
      <c r="G184" s="232">
        <f t="shared" si="226"/>
        <v>0</v>
      </c>
      <c r="H184" s="262">
        <f t="shared" si="226"/>
        <v>0</v>
      </c>
      <c r="I184" s="287">
        <f t="shared" si="226"/>
        <v>0</v>
      </c>
      <c r="J184" s="262">
        <f t="shared" si="226"/>
        <v>0</v>
      </c>
      <c r="K184" s="127">
        <f t="shared" si="226"/>
        <v>0</v>
      </c>
      <c r="L184" s="287">
        <f t="shared" si="226"/>
        <v>0</v>
      </c>
      <c r="M184" s="126">
        <f t="shared" si="226"/>
        <v>0</v>
      </c>
      <c r="N184" s="127">
        <f t="shared" si="226"/>
        <v>0</v>
      </c>
      <c r="O184" s="287">
        <f t="shared" si="226"/>
        <v>0</v>
      </c>
      <c r="P184" s="340"/>
    </row>
    <row r="185" spans="1:16" ht="48" hidden="1" x14ac:dyDescent="0.25">
      <c r="A185" s="73">
        <v>3310</v>
      </c>
      <c r="B185" s="74" t="s">
        <v>165</v>
      </c>
      <c r="C185" s="80">
        <f t="shared" si="185"/>
        <v>0</v>
      </c>
      <c r="D185" s="228"/>
      <c r="E185" s="446"/>
      <c r="F185" s="441">
        <f t="shared" ref="F185:F186" si="227">D185+E185</f>
        <v>0</v>
      </c>
      <c r="G185" s="228"/>
      <c r="H185" s="258"/>
      <c r="I185" s="105">
        <f t="shared" ref="I185:I186" si="228">G185+H185</f>
        <v>0</v>
      </c>
      <c r="J185" s="258"/>
      <c r="K185" s="111"/>
      <c r="L185" s="105">
        <f t="shared" ref="L185:L186" si="229">J185+K185</f>
        <v>0</v>
      </c>
      <c r="M185" s="318"/>
      <c r="N185" s="111"/>
      <c r="O185" s="105">
        <f t="shared" ref="O185:O186" si="230">M185+N185</f>
        <v>0</v>
      </c>
      <c r="P185" s="112"/>
    </row>
    <row r="186" spans="1:16" ht="48.75" hidden="1" customHeight="1" x14ac:dyDescent="0.25">
      <c r="A186" s="33">
        <v>3320</v>
      </c>
      <c r="B186" s="48" t="s">
        <v>166</v>
      </c>
      <c r="C186" s="49">
        <f t="shared" si="185"/>
        <v>0</v>
      </c>
      <c r="D186" s="225"/>
      <c r="E186" s="442"/>
      <c r="F186" s="443">
        <f t="shared" si="227"/>
        <v>0</v>
      </c>
      <c r="G186" s="225"/>
      <c r="H186" s="256"/>
      <c r="I186" s="116">
        <f t="shared" si="228"/>
        <v>0</v>
      </c>
      <c r="J186" s="256"/>
      <c r="K186" s="51"/>
      <c r="L186" s="116">
        <f t="shared" si="229"/>
        <v>0</v>
      </c>
      <c r="M186" s="316"/>
      <c r="N186" s="51"/>
      <c r="O186" s="116">
        <f t="shared" si="230"/>
        <v>0</v>
      </c>
      <c r="P186" s="106"/>
    </row>
    <row r="187" spans="1:16" hidden="1" x14ac:dyDescent="0.25">
      <c r="A187" s="129">
        <v>4000</v>
      </c>
      <c r="B187" s="97" t="s">
        <v>167</v>
      </c>
      <c r="C187" s="98">
        <f t="shared" si="185"/>
        <v>0</v>
      </c>
      <c r="D187" s="223">
        <f>SUM(D188,D191)</f>
        <v>0</v>
      </c>
      <c r="E187" s="437">
        <f t="shared" ref="E187:F187" si="231">SUM(E188,E191)</f>
        <v>0</v>
      </c>
      <c r="F187" s="438">
        <f t="shared" si="231"/>
        <v>0</v>
      </c>
      <c r="G187" s="223">
        <f>SUM(G188,G191)</f>
        <v>0</v>
      </c>
      <c r="H187" s="255">
        <f t="shared" ref="H187:I187" si="232">SUM(H188,H191)</f>
        <v>0</v>
      </c>
      <c r="I187" s="100">
        <f t="shared" si="232"/>
        <v>0</v>
      </c>
      <c r="J187" s="255">
        <f>SUM(J188,J191)</f>
        <v>0</v>
      </c>
      <c r="K187" s="99">
        <f t="shared" ref="K187:L187" si="233">SUM(K188,K191)</f>
        <v>0</v>
      </c>
      <c r="L187" s="100">
        <f t="shared" si="233"/>
        <v>0</v>
      </c>
      <c r="M187" s="98">
        <f>SUM(M188,M191)</f>
        <v>0</v>
      </c>
      <c r="N187" s="99">
        <f t="shared" ref="N187:O187" si="234">SUM(N188,N191)</f>
        <v>0</v>
      </c>
      <c r="O187" s="100">
        <f t="shared" si="234"/>
        <v>0</v>
      </c>
      <c r="P187" s="339"/>
    </row>
    <row r="188" spans="1:16" ht="24" hidden="1" x14ac:dyDescent="0.25">
      <c r="A188" s="130">
        <v>4200</v>
      </c>
      <c r="B188" s="101" t="s">
        <v>168</v>
      </c>
      <c r="C188" s="42">
        <f t="shared" si="185"/>
        <v>0</v>
      </c>
      <c r="D188" s="224">
        <f>SUM(D189,D190)</f>
        <v>0</v>
      </c>
      <c r="E188" s="439">
        <f t="shared" ref="E188:F188" si="235">SUM(E189,E190)</f>
        <v>0</v>
      </c>
      <c r="F188" s="406">
        <f t="shared" si="235"/>
        <v>0</v>
      </c>
      <c r="G188" s="224">
        <f>SUM(G189,G190)</f>
        <v>0</v>
      </c>
      <c r="H188" s="102">
        <f t="shared" ref="H188:I188" si="236">SUM(H189,H190)</f>
        <v>0</v>
      </c>
      <c r="I188" s="113">
        <f t="shared" si="236"/>
        <v>0</v>
      </c>
      <c r="J188" s="102">
        <f>SUM(J189,J190)</f>
        <v>0</v>
      </c>
      <c r="K188" s="46">
        <f t="shared" ref="K188:L188" si="237">SUM(K189,K190)</f>
        <v>0</v>
      </c>
      <c r="L188" s="113">
        <f t="shared" si="237"/>
        <v>0</v>
      </c>
      <c r="M188" s="42">
        <f>SUM(M189,M190)</f>
        <v>0</v>
      </c>
      <c r="N188" s="46">
        <f t="shared" ref="N188:O188" si="238">SUM(N189,N190)</f>
        <v>0</v>
      </c>
      <c r="O188" s="113">
        <f t="shared" si="238"/>
        <v>0</v>
      </c>
      <c r="P188" s="119"/>
    </row>
    <row r="189" spans="1:16" ht="36" hidden="1" x14ac:dyDescent="0.25">
      <c r="A189" s="365">
        <v>4240</v>
      </c>
      <c r="B189" s="48" t="s">
        <v>169</v>
      </c>
      <c r="C189" s="49">
        <f t="shared" si="185"/>
        <v>0</v>
      </c>
      <c r="D189" s="225"/>
      <c r="E189" s="442"/>
      <c r="F189" s="443">
        <f t="shared" ref="F189:F190" si="239">D189+E189</f>
        <v>0</v>
      </c>
      <c r="G189" s="225"/>
      <c r="H189" s="256"/>
      <c r="I189" s="116">
        <f t="shared" ref="I189:I190" si="240">G189+H189</f>
        <v>0</v>
      </c>
      <c r="J189" s="256"/>
      <c r="K189" s="51"/>
      <c r="L189" s="116">
        <f t="shared" ref="L189:L190" si="241">J189+K189</f>
        <v>0</v>
      </c>
      <c r="M189" s="316"/>
      <c r="N189" s="51"/>
      <c r="O189" s="116">
        <f t="shared" ref="O189:O190" si="242">M189+N189</f>
        <v>0</v>
      </c>
      <c r="P189" s="106"/>
    </row>
    <row r="190" spans="1:16" ht="24" hidden="1" x14ac:dyDescent="0.25">
      <c r="A190" s="108">
        <v>4250</v>
      </c>
      <c r="B190" s="53" t="s">
        <v>170</v>
      </c>
      <c r="C190" s="54">
        <f t="shared" si="185"/>
        <v>0</v>
      </c>
      <c r="D190" s="226"/>
      <c r="E190" s="444"/>
      <c r="F190" s="401">
        <f t="shared" si="239"/>
        <v>0</v>
      </c>
      <c r="G190" s="226"/>
      <c r="H190" s="257"/>
      <c r="I190" s="110">
        <f t="shared" si="240"/>
        <v>0</v>
      </c>
      <c r="J190" s="257"/>
      <c r="K190" s="56"/>
      <c r="L190" s="110">
        <f t="shared" si="241"/>
        <v>0</v>
      </c>
      <c r="M190" s="317"/>
      <c r="N190" s="56"/>
      <c r="O190" s="110">
        <f t="shared" si="242"/>
        <v>0</v>
      </c>
      <c r="P190" s="107"/>
    </row>
    <row r="191" spans="1:16" hidden="1" x14ac:dyDescent="0.25">
      <c r="A191" s="41">
        <v>4300</v>
      </c>
      <c r="B191" s="101" t="s">
        <v>171</v>
      </c>
      <c r="C191" s="42">
        <f t="shared" si="185"/>
        <v>0</v>
      </c>
      <c r="D191" s="224">
        <f>SUM(D192)</f>
        <v>0</v>
      </c>
      <c r="E191" s="439">
        <f t="shared" ref="E191:F191" si="243">SUM(E192)</f>
        <v>0</v>
      </c>
      <c r="F191" s="406">
        <f t="shared" si="243"/>
        <v>0</v>
      </c>
      <c r="G191" s="224">
        <f>SUM(G192)</f>
        <v>0</v>
      </c>
      <c r="H191" s="102">
        <f t="shared" ref="H191:I191" si="244">SUM(H192)</f>
        <v>0</v>
      </c>
      <c r="I191" s="113">
        <f t="shared" si="244"/>
        <v>0</v>
      </c>
      <c r="J191" s="102">
        <f>SUM(J192)</f>
        <v>0</v>
      </c>
      <c r="K191" s="46">
        <f t="shared" ref="K191:L191" si="245">SUM(K192)</f>
        <v>0</v>
      </c>
      <c r="L191" s="113">
        <f t="shared" si="245"/>
        <v>0</v>
      </c>
      <c r="M191" s="42">
        <f>SUM(M192)</f>
        <v>0</v>
      </c>
      <c r="N191" s="46">
        <f t="shared" ref="N191:O191" si="246">SUM(N192)</f>
        <v>0</v>
      </c>
      <c r="O191" s="113">
        <f t="shared" si="246"/>
        <v>0</v>
      </c>
      <c r="P191" s="119"/>
    </row>
    <row r="192" spans="1:16" ht="24" hidden="1" x14ac:dyDescent="0.25">
      <c r="A192" s="365">
        <v>4310</v>
      </c>
      <c r="B192" s="48" t="s">
        <v>172</v>
      </c>
      <c r="C192" s="49">
        <f t="shared" si="185"/>
        <v>0</v>
      </c>
      <c r="D192" s="229">
        <f>SUM(D193:D193)</f>
        <v>0</v>
      </c>
      <c r="E192" s="447">
        <f t="shared" ref="E192:F192" si="247">SUM(E193:E193)</f>
        <v>0</v>
      </c>
      <c r="F192" s="443">
        <f t="shared" si="247"/>
        <v>0</v>
      </c>
      <c r="G192" s="229">
        <f>SUM(G193:G193)</f>
        <v>0</v>
      </c>
      <c r="H192" s="259">
        <f t="shared" ref="H192:I192" si="248">SUM(H193:H193)</f>
        <v>0</v>
      </c>
      <c r="I192" s="116">
        <f t="shared" si="248"/>
        <v>0</v>
      </c>
      <c r="J192" s="259">
        <f>SUM(J193:J193)</f>
        <v>0</v>
      </c>
      <c r="K192" s="115">
        <f t="shared" ref="K192:L192" si="249">SUM(K193:K193)</f>
        <v>0</v>
      </c>
      <c r="L192" s="116">
        <f t="shared" si="249"/>
        <v>0</v>
      </c>
      <c r="M192" s="49">
        <f>SUM(M193:M193)</f>
        <v>0</v>
      </c>
      <c r="N192" s="115">
        <f t="shared" ref="N192:O192" si="250">SUM(N193:N193)</f>
        <v>0</v>
      </c>
      <c r="O192" s="116">
        <f t="shared" si="250"/>
        <v>0</v>
      </c>
      <c r="P192" s="106"/>
    </row>
    <row r="193" spans="1:16" ht="36" hidden="1" x14ac:dyDescent="0.25">
      <c r="A193" s="38">
        <v>4311</v>
      </c>
      <c r="B193" s="53" t="s">
        <v>173</v>
      </c>
      <c r="C193" s="54">
        <f t="shared" si="185"/>
        <v>0</v>
      </c>
      <c r="D193" s="226"/>
      <c r="E193" s="444"/>
      <c r="F193" s="401">
        <f>D193+E193</f>
        <v>0</v>
      </c>
      <c r="G193" s="226"/>
      <c r="H193" s="257"/>
      <c r="I193" s="110">
        <f>G193+H193</f>
        <v>0</v>
      </c>
      <c r="J193" s="257"/>
      <c r="K193" s="56"/>
      <c r="L193" s="110">
        <f>J193+K193</f>
        <v>0</v>
      </c>
      <c r="M193" s="317"/>
      <c r="N193" s="56"/>
      <c r="O193" s="110">
        <f>M193+N193</f>
        <v>0</v>
      </c>
      <c r="P193" s="107"/>
    </row>
    <row r="194" spans="1:16" s="21" customFormat="1" ht="24" x14ac:dyDescent="0.25">
      <c r="A194" s="131"/>
      <c r="B194" s="17" t="s">
        <v>174</v>
      </c>
      <c r="C194" s="94">
        <f t="shared" si="185"/>
        <v>19860</v>
      </c>
      <c r="D194" s="222">
        <f>SUM(D195,D230,D269)</f>
        <v>0</v>
      </c>
      <c r="E194" s="435">
        <f t="shared" ref="E194:F194" si="251">SUM(E195,E230,E269)</f>
        <v>19860</v>
      </c>
      <c r="F194" s="436">
        <f t="shared" si="251"/>
        <v>19860</v>
      </c>
      <c r="G194" s="222">
        <f>SUM(G195,G230,G269)</f>
        <v>0</v>
      </c>
      <c r="H194" s="254">
        <f t="shared" ref="H194:I194" si="252">SUM(H195,H230,H269)</f>
        <v>0</v>
      </c>
      <c r="I194" s="96">
        <f t="shared" si="252"/>
        <v>0</v>
      </c>
      <c r="J194" s="254">
        <f>SUM(J195,J230,J269)</f>
        <v>0</v>
      </c>
      <c r="K194" s="95">
        <f t="shared" ref="K194:L194" si="253">SUM(K195,K230,K269)</f>
        <v>0</v>
      </c>
      <c r="L194" s="96">
        <f t="shared" si="253"/>
        <v>0</v>
      </c>
      <c r="M194" s="321">
        <f>SUM(M195,M230,M269)</f>
        <v>0</v>
      </c>
      <c r="N194" s="299">
        <f t="shared" ref="N194:O194" si="254">SUM(N195,N230,N269)</f>
        <v>0</v>
      </c>
      <c r="O194" s="304">
        <f t="shared" si="254"/>
        <v>0</v>
      </c>
      <c r="P194" s="342"/>
    </row>
    <row r="195" spans="1:16" x14ac:dyDescent="0.25">
      <c r="A195" s="97">
        <v>5000</v>
      </c>
      <c r="B195" s="97" t="s">
        <v>175</v>
      </c>
      <c r="C195" s="98">
        <f t="shared" si="185"/>
        <v>19860</v>
      </c>
      <c r="D195" s="223">
        <f>D196+D204</f>
        <v>0</v>
      </c>
      <c r="E195" s="437">
        <f t="shared" ref="E195:F195" si="255">E196+E204</f>
        <v>19860</v>
      </c>
      <c r="F195" s="438">
        <f t="shared" si="255"/>
        <v>19860</v>
      </c>
      <c r="G195" s="223">
        <f>G196+G204</f>
        <v>0</v>
      </c>
      <c r="H195" s="255">
        <f t="shared" ref="H195:I195" si="256">H196+H204</f>
        <v>0</v>
      </c>
      <c r="I195" s="100">
        <f t="shared" si="256"/>
        <v>0</v>
      </c>
      <c r="J195" s="255">
        <f>J196+J204</f>
        <v>0</v>
      </c>
      <c r="K195" s="99">
        <f t="shared" ref="K195:L195" si="257">K196+K204</f>
        <v>0</v>
      </c>
      <c r="L195" s="100">
        <f t="shared" si="257"/>
        <v>0</v>
      </c>
      <c r="M195" s="98">
        <f>M196+M204</f>
        <v>0</v>
      </c>
      <c r="N195" s="99">
        <f t="shared" ref="N195:O195" si="258">N196+N204</f>
        <v>0</v>
      </c>
      <c r="O195" s="100">
        <f t="shared" si="258"/>
        <v>0</v>
      </c>
      <c r="P195" s="339"/>
    </row>
    <row r="196" spans="1:16" hidden="1" x14ac:dyDescent="0.25">
      <c r="A196" s="41">
        <v>5100</v>
      </c>
      <c r="B196" s="101" t="s">
        <v>176</v>
      </c>
      <c r="C196" s="42">
        <f t="shared" si="185"/>
        <v>0</v>
      </c>
      <c r="D196" s="224">
        <f>D197+D198+D201+D202+D203</f>
        <v>0</v>
      </c>
      <c r="E196" s="439">
        <f t="shared" ref="E196:F196" si="259">E197+E198+E201+E202+E203</f>
        <v>0</v>
      </c>
      <c r="F196" s="406">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13">
        <f t="shared" si="261"/>
        <v>0</v>
      </c>
      <c r="M196" s="42">
        <f>M197+M198+M201+M202+M203</f>
        <v>0</v>
      </c>
      <c r="N196" s="46">
        <f t="shared" ref="N196:O196" si="262">N197+N198+N201+N202+N203</f>
        <v>0</v>
      </c>
      <c r="O196" s="113">
        <f t="shared" si="262"/>
        <v>0</v>
      </c>
      <c r="P196" s="119"/>
    </row>
    <row r="197" spans="1:16" hidden="1" x14ac:dyDescent="0.25">
      <c r="A197" s="365">
        <v>5110</v>
      </c>
      <c r="B197" s="48" t="s">
        <v>177</v>
      </c>
      <c r="C197" s="49">
        <f t="shared" si="185"/>
        <v>0</v>
      </c>
      <c r="D197" s="225"/>
      <c r="E197" s="442"/>
      <c r="F197" s="443">
        <f>D197+E197</f>
        <v>0</v>
      </c>
      <c r="G197" s="225"/>
      <c r="H197" s="256"/>
      <c r="I197" s="116">
        <f>G197+H197</f>
        <v>0</v>
      </c>
      <c r="J197" s="256"/>
      <c r="K197" s="51"/>
      <c r="L197" s="116">
        <f>J197+K197</f>
        <v>0</v>
      </c>
      <c r="M197" s="316"/>
      <c r="N197" s="51"/>
      <c r="O197" s="116">
        <f>M197+N197</f>
        <v>0</v>
      </c>
      <c r="P197" s="106"/>
    </row>
    <row r="198" spans="1:16" ht="24" hidden="1" x14ac:dyDescent="0.25">
      <c r="A198" s="108">
        <v>5120</v>
      </c>
      <c r="B198" s="53" t="s">
        <v>178</v>
      </c>
      <c r="C198" s="54">
        <f t="shared" si="185"/>
        <v>0</v>
      </c>
      <c r="D198" s="227">
        <f>D199+D200</f>
        <v>0</v>
      </c>
      <c r="E198" s="445">
        <f t="shared" ref="E198:F198" si="263">E199+E200</f>
        <v>0</v>
      </c>
      <c r="F198" s="401">
        <f t="shared" si="263"/>
        <v>0</v>
      </c>
      <c r="G198" s="227">
        <f>G199+G200</f>
        <v>0</v>
      </c>
      <c r="H198" s="117">
        <f t="shared" ref="H198:I198" si="264">H199+H200</f>
        <v>0</v>
      </c>
      <c r="I198" s="110">
        <f t="shared" si="264"/>
        <v>0</v>
      </c>
      <c r="J198" s="117">
        <f>J199+J200</f>
        <v>0</v>
      </c>
      <c r="K198" s="109">
        <f t="shared" ref="K198:L198" si="265">K199+K200</f>
        <v>0</v>
      </c>
      <c r="L198" s="110">
        <f t="shared" si="265"/>
        <v>0</v>
      </c>
      <c r="M198" s="54">
        <f>M199+M200</f>
        <v>0</v>
      </c>
      <c r="N198" s="109">
        <f t="shared" ref="N198:O198" si="266">N199+N200</f>
        <v>0</v>
      </c>
      <c r="O198" s="110">
        <f t="shared" si="266"/>
        <v>0</v>
      </c>
      <c r="P198" s="107"/>
    </row>
    <row r="199" spans="1:16" hidden="1" x14ac:dyDescent="0.25">
      <c r="A199" s="38">
        <v>5121</v>
      </c>
      <c r="B199" s="53" t="s">
        <v>179</v>
      </c>
      <c r="C199" s="54">
        <f t="shared" si="185"/>
        <v>0</v>
      </c>
      <c r="D199" s="226"/>
      <c r="E199" s="444"/>
      <c r="F199" s="401">
        <f t="shared" ref="F199:F203" si="267">D199+E199</f>
        <v>0</v>
      </c>
      <c r="G199" s="226"/>
      <c r="H199" s="257"/>
      <c r="I199" s="110">
        <f t="shared" ref="I199:I203" si="268">G199+H199</f>
        <v>0</v>
      </c>
      <c r="J199" s="257"/>
      <c r="K199" s="56"/>
      <c r="L199" s="110">
        <f t="shared" ref="L199:L203" si="269">J199+K199</f>
        <v>0</v>
      </c>
      <c r="M199" s="317"/>
      <c r="N199" s="56"/>
      <c r="O199" s="110">
        <f t="shared" ref="O199:O203" si="270">M199+N199</f>
        <v>0</v>
      </c>
      <c r="P199" s="107"/>
    </row>
    <row r="200" spans="1:16" ht="24" hidden="1" x14ac:dyDescent="0.25">
      <c r="A200" s="38">
        <v>5129</v>
      </c>
      <c r="B200" s="53" t="s">
        <v>180</v>
      </c>
      <c r="C200" s="54">
        <f t="shared" si="185"/>
        <v>0</v>
      </c>
      <c r="D200" s="226"/>
      <c r="E200" s="444"/>
      <c r="F200" s="401">
        <f t="shared" si="267"/>
        <v>0</v>
      </c>
      <c r="G200" s="226"/>
      <c r="H200" s="257"/>
      <c r="I200" s="110">
        <f t="shared" si="268"/>
        <v>0</v>
      </c>
      <c r="J200" s="257"/>
      <c r="K200" s="56"/>
      <c r="L200" s="110">
        <f t="shared" si="269"/>
        <v>0</v>
      </c>
      <c r="M200" s="317"/>
      <c r="N200" s="56"/>
      <c r="O200" s="110">
        <f t="shared" si="270"/>
        <v>0</v>
      </c>
      <c r="P200" s="107"/>
    </row>
    <row r="201" spans="1:16" hidden="1" x14ac:dyDescent="0.25">
      <c r="A201" s="108">
        <v>5130</v>
      </c>
      <c r="B201" s="53" t="s">
        <v>181</v>
      </c>
      <c r="C201" s="54">
        <f t="shared" si="185"/>
        <v>0</v>
      </c>
      <c r="D201" s="226"/>
      <c r="E201" s="444"/>
      <c r="F201" s="401">
        <f t="shared" si="267"/>
        <v>0</v>
      </c>
      <c r="G201" s="226"/>
      <c r="H201" s="257"/>
      <c r="I201" s="110">
        <f t="shared" si="268"/>
        <v>0</v>
      </c>
      <c r="J201" s="257"/>
      <c r="K201" s="56"/>
      <c r="L201" s="110">
        <f t="shared" si="269"/>
        <v>0</v>
      </c>
      <c r="M201" s="317"/>
      <c r="N201" s="56"/>
      <c r="O201" s="110">
        <f t="shared" si="270"/>
        <v>0</v>
      </c>
      <c r="P201" s="107"/>
    </row>
    <row r="202" spans="1:16" hidden="1" x14ac:dyDescent="0.25">
      <c r="A202" s="108">
        <v>5140</v>
      </c>
      <c r="B202" s="53" t="s">
        <v>182</v>
      </c>
      <c r="C202" s="54">
        <f t="shared" si="185"/>
        <v>0</v>
      </c>
      <c r="D202" s="226"/>
      <c r="E202" s="444"/>
      <c r="F202" s="401">
        <f t="shared" si="267"/>
        <v>0</v>
      </c>
      <c r="G202" s="226"/>
      <c r="H202" s="257"/>
      <c r="I202" s="110">
        <f t="shared" si="268"/>
        <v>0</v>
      </c>
      <c r="J202" s="257"/>
      <c r="K202" s="56"/>
      <c r="L202" s="110">
        <f t="shared" si="269"/>
        <v>0</v>
      </c>
      <c r="M202" s="317"/>
      <c r="N202" s="56"/>
      <c r="O202" s="110">
        <f t="shared" si="270"/>
        <v>0</v>
      </c>
      <c r="P202" s="107"/>
    </row>
    <row r="203" spans="1:16" ht="24" hidden="1" x14ac:dyDescent="0.25">
      <c r="A203" s="108">
        <v>5170</v>
      </c>
      <c r="B203" s="53" t="s">
        <v>183</v>
      </c>
      <c r="C203" s="54">
        <f t="shared" si="185"/>
        <v>0</v>
      </c>
      <c r="D203" s="226"/>
      <c r="E203" s="444"/>
      <c r="F203" s="401">
        <f t="shared" si="267"/>
        <v>0</v>
      </c>
      <c r="G203" s="226"/>
      <c r="H203" s="257"/>
      <c r="I203" s="110">
        <f t="shared" si="268"/>
        <v>0</v>
      </c>
      <c r="J203" s="257"/>
      <c r="K203" s="56"/>
      <c r="L203" s="110">
        <f t="shared" si="269"/>
        <v>0</v>
      </c>
      <c r="M203" s="317"/>
      <c r="N203" s="56"/>
      <c r="O203" s="110">
        <f t="shared" si="270"/>
        <v>0</v>
      </c>
      <c r="P203" s="107"/>
    </row>
    <row r="204" spans="1:16" x14ac:dyDescent="0.25">
      <c r="A204" s="41">
        <v>5200</v>
      </c>
      <c r="B204" s="101" t="s">
        <v>184</v>
      </c>
      <c r="C204" s="42">
        <f t="shared" si="185"/>
        <v>19860</v>
      </c>
      <c r="D204" s="224">
        <f>D205+D215+D216+D225+D226+D227+D229</f>
        <v>0</v>
      </c>
      <c r="E204" s="439">
        <f t="shared" ref="E204:F204" si="271">E205+E215+E216+E225+E226+E227+E229</f>
        <v>19860</v>
      </c>
      <c r="F204" s="406">
        <f t="shared" si="271"/>
        <v>19860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13">
        <f t="shared" si="273"/>
        <v>0</v>
      </c>
      <c r="M204" s="42">
        <f>M205+M215+M216+M225+M226+M227+M229</f>
        <v>0</v>
      </c>
      <c r="N204" s="46">
        <f t="shared" ref="N204:O204" si="274">N205+N215+N216+N225+N226+N227+N229</f>
        <v>0</v>
      </c>
      <c r="O204" s="113">
        <f t="shared" si="274"/>
        <v>0</v>
      </c>
      <c r="P204" s="119"/>
    </row>
    <row r="205" spans="1:16" hidden="1" x14ac:dyDescent="0.25">
      <c r="A205" s="103">
        <v>5210</v>
      </c>
      <c r="B205" s="74" t="s">
        <v>185</v>
      </c>
      <c r="C205" s="80">
        <f t="shared" si="185"/>
        <v>0</v>
      </c>
      <c r="D205" s="128">
        <f>SUM(D206:D214)</f>
        <v>0</v>
      </c>
      <c r="E205" s="440">
        <f t="shared" ref="E205:F205" si="275">SUM(E206:E214)</f>
        <v>0</v>
      </c>
      <c r="F205" s="441">
        <f t="shared" si="275"/>
        <v>0</v>
      </c>
      <c r="G205" s="128">
        <f>SUM(G206:G214)</f>
        <v>0</v>
      </c>
      <c r="H205" s="203">
        <f t="shared" ref="H205:I205" si="276">SUM(H206:H214)</f>
        <v>0</v>
      </c>
      <c r="I205" s="105">
        <f t="shared" si="276"/>
        <v>0</v>
      </c>
      <c r="J205" s="203">
        <f>SUM(J206:J214)</f>
        <v>0</v>
      </c>
      <c r="K205" s="104">
        <f t="shared" ref="K205:L205" si="277">SUM(K206:K214)</f>
        <v>0</v>
      </c>
      <c r="L205" s="105">
        <f t="shared" si="277"/>
        <v>0</v>
      </c>
      <c r="M205" s="80">
        <f>SUM(M206:M214)</f>
        <v>0</v>
      </c>
      <c r="N205" s="104">
        <f t="shared" ref="N205:O205" si="278">SUM(N206:N214)</f>
        <v>0</v>
      </c>
      <c r="O205" s="105">
        <f t="shared" si="278"/>
        <v>0</v>
      </c>
      <c r="P205" s="112"/>
    </row>
    <row r="206" spans="1:16" hidden="1" x14ac:dyDescent="0.25">
      <c r="A206" s="33">
        <v>5211</v>
      </c>
      <c r="B206" s="48" t="s">
        <v>186</v>
      </c>
      <c r="C206" s="49">
        <f t="shared" si="185"/>
        <v>0</v>
      </c>
      <c r="D206" s="225"/>
      <c r="E206" s="442"/>
      <c r="F206" s="443">
        <f t="shared" ref="F206:F215" si="279">D206+E206</f>
        <v>0</v>
      </c>
      <c r="G206" s="225"/>
      <c r="H206" s="256"/>
      <c r="I206" s="116">
        <f t="shared" ref="I206:I215" si="280">G206+H206</f>
        <v>0</v>
      </c>
      <c r="J206" s="256"/>
      <c r="K206" s="51"/>
      <c r="L206" s="116">
        <f t="shared" ref="L206:L215" si="281">J206+K206</f>
        <v>0</v>
      </c>
      <c r="M206" s="316"/>
      <c r="N206" s="51"/>
      <c r="O206" s="116">
        <f t="shared" ref="O206:O215" si="282">M206+N206</f>
        <v>0</v>
      </c>
      <c r="P206" s="106"/>
    </row>
    <row r="207" spans="1:16" hidden="1" x14ac:dyDescent="0.25">
      <c r="A207" s="38">
        <v>5212</v>
      </c>
      <c r="B207" s="53" t="s">
        <v>187</v>
      </c>
      <c r="C207" s="54">
        <f t="shared" si="185"/>
        <v>0</v>
      </c>
      <c r="D207" s="226"/>
      <c r="E207" s="444"/>
      <c r="F207" s="401">
        <f t="shared" si="279"/>
        <v>0</v>
      </c>
      <c r="G207" s="226"/>
      <c r="H207" s="257"/>
      <c r="I207" s="110">
        <f t="shared" si="280"/>
        <v>0</v>
      </c>
      <c r="J207" s="257"/>
      <c r="K207" s="56"/>
      <c r="L207" s="110">
        <f t="shared" si="281"/>
        <v>0</v>
      </c>
      <c r="M207" s="317"/>
      <c r="N207" s="56"/>
      <c r="O207" s="110">
        <f t="shared" si="282"/>
        <v>0</v>
      </c>
      <c r="P207" s="107"/>
    </row>
    <row r="208" spans="1:16" hidden="1" x14ac:dyDescent="0.25">
      <c r="A208" s="38">
        <v>5213</v>
      </c>
      <c r="B208" s="53" t="s">
        <v>188</v>
      </c>
      <c r="C208" s="54">
        <f t="shared" si="185"/>
        <v>0</v>
      </c>
      <c r="D208" s="226"/>
      <c r="E208" s="444"/>
      <c r="F208" s="401">
        <f t="shared" si="279"/>
        <v>0</v>
      </c>
      <c r="G208" s="226"/>
      <c r="H208" s="257"/>
      <c r="I208" s="110">
        <f t="shared" si="280"/>
        <v>0</v>
      </c>
      <c r="J208" s="257"/>
      <c r="K208" s="56"/>
      <c r="L208" s="110">
        <f t="shared" si="281"/>
        <v>0</v>
      </c>
      <c r="M208" s="317"/>
      <c r="N208" s="56"/>
      <c r="O208" s="110">
        <f t="shared" si="282"/>
        <v>0</v>
      </c>
      <c r="P208" s="107"/>
    </row>
    <row r="209" spans="1:16" hidden="1" x14ac:dyDescent="0.25">
      <c r="A209" s="38">
        <v>5214</v>
      </c>
      <c r="B209" s="53" t="s">
        <v>189</v>
      </c>
      <c r="C209" s="54">
        <f t="shared" si="185"/>
        <v>0</v>
      </c>
      <c r="D209" s="226"/>
      <c r="E209" s="444"/>
      <c r="F209" s="401">
        <f t="shared" si="279"/>
        <v>0</v>
      </c>
      <c r="G209" s="226"/>
      <c r="H209" s="257"/>
      <c r="I209" s="110">
        <f t="shared" si="280"/>
        <v>0</v>
      </c>
      <c r="J209" s="257"/>
      <c r="K209" s="56"/>
      <c r="L209" s="110">
        <f t="shared" si="281"/>
        <v>0</v>
      </c>
      <c r="M209" s="317"/>
      <c r="N209" s="56"/>
      <c r="O209" s="110">
        <f t="shared" si="282"/>
        <v>0</v>
      </c>
      <c r="P209" s="107"/>
    </row>
    <row r="210" spans="1:16" hidden="1" x14ac:dyDescent="0.25">
      <c r="A210" s="38">
        <v>5215</v>
      </c>
      <c r="B210" s="53" t="s">
        <v>190</v>
      </c>
      <c r="C210" s="54">
        <f t="shared" si="185"/>
        <v>0</v>
      </c>
      <c r="D210" s="226"/>
      <c r="E210" s="444"/>
      <c r="F210" s="401">
        <f t="shared" si="279"/>
        <v>0</v>
      </c>
      <c r="G210" s="226"/>
      <c r="H210" s="257"/>
      <c r="I210" s="110">
        <f t="shared" si="280"/>
        <v>0</v>
      </c>
      <c r="J210" s="257"/>
      <c r="K210" s="56"/>
      <c r="L210" s="110">
        <f t="shared" si="281"/>
        <v>0</v>
      </c>
      <c r="M210" s="317"/>
      <c r="N210" s="56"/>
      <c r="O210" s="110">
        <f t="shared" si="282"/>
        <v>0</v>
      </c>
      <c r="P210" s="107"/>
    </row>
    <row r="211" spans="1:16" ht="14.25" hidden="1" customHeight="1" x14ac:dyDescent="0.25">
      <c r="A211" s="38">
        <v>5216</v>
      </c>
      <c r="B211" s="53" t="s">
        <v>191</v>
      </c>
      <c r="C211" s="54">
        <f t="shared" si="185"/>
        <v>0</v>
      </c>
      <c r="D211" s="226"/>
      <c r="E211" s="444"/>
      <c r="F211" s="401">
        <f t="shared" si="279"/>
        <v>0</v>
      </c>
      <c r="G211" s="226"/>
      <c r="H211" s="257"/>
      <c r="I211" s="110">
        <f t="shared" si="280"/>
        <v>0</v>
      </c>
      <c r="J211" s="257"/>
      <c r="K211" s="56"/>
      <c r="L211" s="110">
        <f t="shared" si="281"/>
        <v>0</v>
      </c>
      <c r="M211" s="317"/>
      <c r="N211" s="56"/>
      <c r="O211" s="110">
        <f t="shared" si="282"/>
        <v>0</v>
      </c>
      <c r="P211" s="107"/>
    </row>
    <row r="212" spans="1:16" hidden="1" x14ac:dyDescent="0.25">
      <c r="A212" s="38">
        <v>5217</v>
      </c>
      <c r="B212" s="53" t="s">
        <v>192</v>
      </c>
      <c r="C212" s="54">
        <f t="shared" si="185"/>
        <v>0</v>
      </c>
      <c r="D212" s="226"/>
      <c r="E212" s="444"/>
      <c r="F212" s="401">
        <f t="shared" si="279"/>
        <v>0</v>
      </c>
      <c r="G212" s="226"/>
      <c r="H212" s="257"/>
      <c r="I212" s="110">
        <f t="shared" si="280"/>
        <v>0</v>
      </c>
      <c r="J212" s="257"/>
      <c r="K212" s="56"/>
      <c r="L212" s="110">
        <f t="shared" si="281"/>
        <v>0</v>
      </c>
      <c r="M212" s="317"/>
      <c r="N212" s="56"/>
      <c r="O212" s="110">
        <f t="shared" si="282"/>
        <v>0</v>
      </c>
      <c r="P212" s="107"/>
    </row>
    <row r="213" spans="1:16" hidden="1" x14ac:dyDescent="0.25">
      <c r="A213" s="38">
        <v>5218</v>
      </c>
      <c r="B213" s="53" t="s">
        <v>193</v>
      </c>
      <c r="C213" s="54">
        <f t="shared" ref="C213:C276" si="283">F213+I213+L213+O213</f>
        <v>0</v>
      </c>
      <c r="D213" s="226"/>
      <c r="E213" s="444"/>
      <c r="F213" s="401">
        <f t="shared" si="279"/>
        <v>0</v>
      </c>
      <c r="G213" s="226"/>
      <c r="H213" s="257"/>
      <c r="I213" s="110">
        <f t="shared" si="280"/>
        <v>0</v>
      </c>
      <c r="J213" s="257"/>
      <c r="K213" s="56"/>
      <c r="L213" s="110">
        <f t="shared" si="281"/>
        <v>0</v>
      </c>
      <c r="M213" s="317"/>
      <c r="N213" s="56"/>
      <c r="O213" s="110">
        <f t="shared" si="282"/>
        <v>0</v>
      </c>
      <c r="P213" s="107"/>
    </row>
    <row r="214" spans="1:16" hidden="1" x14ac:dyDescent="0.25">
      <c r="A214" s="38">
        <v>5219</v>
      </c>
      <c r="B214" s="53" t="s">
        <v>194</v>
      </c>
      <c r="C214" s="54">
        <f t="shared" si="283"/>
        <v>0</v>
      </c>
      <c r="D214" s="226"/>
      <c r="E214" s="444"/>
      <c r="F214" s="401">
        <f t="shared" si="279"/>
        <v>0</v>
      </c>
      <c r="G214" s="226"/>
      <c r="H214" s="257"/>
      <c r="I214" s="110">
        <f t="shared" si="280"/>
        <v>0</v>
      </c>
      <c r="J214" s="257"/>
      <c r="K214" s="56"/>
      <c r="L214" s="110">
        <f t="shared" si="281"/>
        <v>0</v>
      </c>
      <c r="M214" s="317"/>
      <c r="N214" s="56"/>
      <c r="O214" s="110">
        <f t="shared" si="282"/>
        <v>0</v>
      </c>
      <c r="P214" s="107"/>
    </row>
    <row r="215" spans="1:16" ht="13.5" hidden="1" customHeight="1" x14ac:dyDescent="0.25">
      <c r="A215" s="108">
        <v>5220</v>
      </c>
      <c r="B215" s="53" t="s">
        <v>195</v>
      </c>
      <c r="C215" s="54">
        <f t="shared" si="283"/>
        <v>0</v>
      </c>
      <c r="D215" s="226"/>
      <c r="E215" s="444"/>
      <c r="F215" s="401">
        <f t="shared" si="279"/>
        <v>0</v>
      </c>
      <c r="G215" s="226"/>
      <c r="H215" s="257"/>
      <c r="I215" s="110">
        <f t="shared" si="280"/>
        <v>0</v>
      </c>
      <c r="J215" s="257"/>
      <c r="K215" s="56"/>
      <c r="L215" s="110">
        <f t="shared" si="281"/>
        <v>0</v>
      </c>
      <c r="M215" s="317"/>
      <c r="N215" s="56"/>
      <c r="O215" s="110">
        <f t="shared" si="282"/>
        <v>0</v>
      </c>
      <c r="P215" s="107"/>
    </row>
    <row r="216" spans="1:16" x14ac:dyDescent="0.25">
      <c r="A216" s="108">
        <v>5230</v>
      </c>
      <c r="B216" s="53" t="s">
        <v>196</v>
      </c>
      <c r="C216" s="54">
        <f t="shared" si="283"/>
        <v>19860</v>
      </c>
      <c r="D216" s="227">
        <f>SUM(D217:D224)</f>
        <v>0</v>
      </c>
      <c r="E216" s="445">
        <f t="shared" ref="E216:F216" si="284">SUM(E217:E224)</f>
        <v>19860</v>
      </c>
      <c r="F216" s="401">
        <f t="shared" si="284"/>
        <v>19860</v>
      </c>
      <c r="G216" s="227">
        <f>SUM(G217:G224)</f>
        <v>0</v>
      </c>
      <c r="H216" s="117">
        <f t="shared" ref="H216:I216" si="285">SUM(H217:H224)</f>
        <v>0</v>
      </c>
      <c r="I216" s="110">
        <f t="shared" si="285"/>
        <v>0</v>
      </c>
      <c r="J216" s="117">
        <f>SUM(J217:J224)</f>
        <v>0</v>
      </c>
      <c r="K216" s="109">
        <f t="shared" ref="K216:L216" si="286">SUM(K217:K224)</f>
        <v>0</v>
      </c>
      <c r="L216" s="110">
        <f t="shared" si="286"/>
        <v>0</v>
      </c>
      <c r="M216" s="54">
        <f>SUM(M217:M224)</f>
        <v>0</v>
      </c>
      <c r="N216" s="109">
        <f t="shared" ref="N216:O216" si="287">SUM(N217:N224)</f>
        <v>0</v>
      </c>
      <c r="O216" s="110">
        <f t="shared" si="287"/>
        <v>0</v>
      </c>
      <c r="P216" s="107"/>
    </row>
    <row r="217" spans="1:16" ht="60" x14ac:dyDescent="0.25">
      <c r="A217" s="38">
        <v>5231</v>
      </c>
      <c r="B217" s="53" t="s">
        <v>197</v>
      </c>
      <c r="C217" s="54">
        <f t="shared" si="283"/>
        <v>12250</v>
      </c>
      <c r="D217" s="226"/>
      <c r="E217" s="444">
        <v>12250</v>
      </c>
      <c r="F217" s="401">
        <f t="shared" ref="F217:F226" si="288">D217+E217</f>
        <v>12250</v>
      </c>
      <c r="G217" s="226"/>
      <c r="H217" s="257"/>
      <c r="I217" s="110">
        <f t="shared" ref="I217:I226" si="289">G217+H217</f>
        <v>0</v>
      </c>
      <c r="J217" s="257"/>
      <c r="K217" s="56"/>
      <c r="L217" s="110">
        <f t="shared" ref="L217:L226" si="290">J217+K217</f>
        <v>0</v>
      </c>
      <c r="M217" s="317"/>
      <c r="N217" s="56"/>
      <c r="O217" s="110">
        <f t="shared" ref="O217:O226" si="291">M217+N217</f>
        <v>0</v>
      </c>
      <c r="P217" s="361" t="s">
        <v>351</v>
      </c>
    </row>
    <row r="218" spans="1:16" hidden="1" x14ac:dyDescent="0.25">
      <c r="A218" s="38">
        <v>5232</v>
      </c>
      <c r="B218" s="53" t="s">
        <v>198</v>
      </c>
      <c r="C218" s="54">
        <f t="shared" si="283"/>
        <v>0</v>
      </c>
      <c r="D218" s="226"/>
      <c r="E218" s="444"/>
      <c r="F218" s="401">
        <f t="shared" si="288"/>
        <v>0</v>
      </c>
      <c r="G218" s="226"/>
      <c r="H218" s="257"/>
      <c r="I218" s="110">
        <f t="shared" si="289"/>
        <v>0</v>
      </c>
      <c r="J218" s="257"/>
      <c r="K218" s="56"/>
      <c r="L218" s="110">
        <f t="shared" si="290"/>
        <v>0</v>
      </c>
      <c r="M218" s="317"/>
      <c r="N218" s="56"/>
      <c r="O218" s="110">
        <f t="shared" si="291"/>
        <v>0</v>
      </c>
      <c r="P218" s="107"/>
    </row>
    <row r="219" spans="1:16" hidden="1" x14ac:dyDescent="0.25">
      <c r="A219" s="38">
        <v>5233</v>
      </c>
      <c r="B219" s="53" t="s">
        <v>199</v>
      </c>
      <c r="C219" s="54">
        <f t="shared" si="283"/>
        <v>0</v>
      </c>
      <c r="D219" s="226"/>
      <c r="E219" s="444"/>
      <c r="F219" s="401">
        <f t="shared" si="288"/>
        <v>0</v>
      </c>
      <c r="G219" s="226"/>
      <c r="H219" s="257"/>
      <c r="I219" s="110">
        <f t="shared" si="289"/>
        <v>0</v>
      </c>
      <c r="J219" s="257"/>
      <c r="K219" s="56"/>
      <c r="L219" s="110">
        <f t="shared" si="290"/>
        <v>0</v>
      </c>
      <c r="M219" s="317"/>
      <c r="N219" s="56"/>
      <c r="O219" s="110">
        <f t="shared" si="291"/>
        <v>0</v>
      </c>
      <c r="P219" s="107"/>
    </row>
    <row r="220" spans="1:16" ht="24" hidden="1" x14ac:dyDescent="0.25">
      <c r="A220" s="38">
        <v>5234</v>
      </c>
      <c r="B220" s="53" t="s">
        <v>200</v>
      </c>
      <c r="C220" s="54">
        <f t="shared" si="283"/>
        <v>0</v>
      </c>
      <c r="D220" s="226"/>
      <c r="E220" s="444"/>
      <c r="F220" s="401">
        <f t="shared" si="288"/>
        <v>0</v>
      </c>
      <c r="G220" s="226"/>
      <c r="H220" s="257"/>
      <c r="I220" s="110">
        <f t="shared" si="289"/>
        <v>0</v>
      </c>
      <c r="J220" s="257"/>
      <c r="K220" s="56"/>
      <c r="L220" s="110">
        <f t="shared" si="290"/>
        <v>0</v>
      </c>
      <c r="M220" s="317"/>
      <c r="N220" s="56"/>
      <c r="O220" s="110">
        <f t="shared" si="291"/>
        <v>0</v>
      </c>
      <c r="P220" s="107"/>
    </row>
    <row r="221" spans="1:16" ht="14.25" hidden="1" customHeight="1" x14ac:dyDescent="0.25">
      <c r="A221" s="38">
        <v>5236</v>
      </c>
      <c r="B221" s="53" t="s">
        <v>201</v>
      </c>
      <c r="C221" s="54">
        <f t="shared" si="283"/>
        <v>0</v>
      </c>
      <c r="D221" s="226"/>
      <c r="E221" s="444"/>
      <c r="F221" s="401">
        <f t="shared" si="288"/>
        <v>0</v>
      </c>
      <c r="G221" s="226"/>
      <c r="H221" s="257"/>
      <c r="I221" s="110">
        <f t="shared" si="289"/>
        <v>0</v>
      </c>
      <c r="J221" s="257"/>
      <c r="K221" s="56"/>
      <c r="L221" s="110">
        <f t="shared" si="290"/>
        <v>0</v>
      </c>
      <c r="M221" s="317"/>
      <c r="N221" s="56"/>
      <c r="O221" s="110">
        <f t="shared" si="291"/>
        <v>0</v>
      </c>
      <c r="P221" s="107"/>
    </row>
    <row r="222" spans="1:16" ht="14.25" hidden="1" customHeight="1" x14ac:dyDescent="0.25">
      <c r="A222" s="38">
        <v>5237</v>
      </c>
      <c r="B222" s="53" t="s">
        <v>202</v>
      </c>
      <c r="C222" s="54">
        <f t="shared" si="283"/>
        <v>0</v>
      </c>
      <c r="D222" s="226"/>
      <c r="E222" s="444"/>
      <c r="F222" s="401">
        <f t="shared" si="288"/>
        <v>0</v>
      </c>
      <c r="G222" s="226"/>
      <c r="H222" s="257"/>
      <c r="I222" s="110">
        <f t="shared" si="289"/>
        <v>0</v>
      </c>
      <c r="J222" s="257"/>
      <c r="K222" s="56"/>
      <c r="L222" s="110">
        <f t="shared" si="290"/>
        <v>0</v>
      </c>
      <c r="M222" s="317"/>
      <c r="N222" s="56"/>
      <c r="O222" s="110">
        <f t="shared" si="291"/>
        <v>0</v>
      </c>
      <c r="P222" s="107"/>
    </row>
    <row r="223" spans="1:16" ht="24" hidden="1" x14ac:dyDescent="0.25">
      <c r="A223" s="38">
        <v>5238</v>
      </c>
      <c r="B223" s="53" t="s">
        <v>203</v>
      </c>
      <c r="C223" s="54">
        <f t="shared" si="283"/>
        <v>0</v>
      </c>
      <c r="D223" s="226"/>
      <c r="E223" s="444"/>
      <c r="F223" s="401">
        <f t="shared" si="288"/>
        <v>0</v>
      </c>
      <c r="G223" s="226"/>
      <c r="H223" s="257"/>
      <c r="I223" s="110">
        <f t="shared" si="289"/>
        <v>0</v>
      </c>
      <c r="J223" s="257"/>
      <c r="K223" s="56"/>
      <c r="L223" s="110">
        <f t="shared" si="290"/>
        <v>0</v>
      </c>
      <c r="M223" s="317"/>
      <c r="N223" s="56"/>
      <c r="O223" s="110">
        <f t="shared" si="291"/>
        <v>0</v>
      </c>
      <c r="P223" s="107"/>
    </row>
    <row r="224" spans="1:16" ht="36" x14ac:dyDescent="0.25">
      <c r="A224" s="38">
        <v>5239</v>
      </c>
      <c r="B224" s="53" t="s">
        <v>204</v>
      </c>
      <c r="C224" s="54">
        <f t="shared" si="283"/>
        <v>7610</v>
      </c>
      <c r="D224" s="226"/>
      <c r="E224" s="444">
        <v>7610</v>
      </c>
      <c r="F224" s="401">
        <f t="shared" si="288"/>
        <v>7610</v>
      </c>
      <c r="G224" s="226"/>
      <c r="H224" s="257"/>
      <c r="I224" s="110">
        <f t="shared" si="289"/>
        <v>0</v>
      </c>
      <c r="J224" s="257"/>
      <c r="K224" s="56"/>
      <c r="L224" s="110">
        <f t="shared" si="290"/>
        <v>0</v>
      </c>
      <c r="M224" s="317"/>
      <c r="N224" s="56"/>
      <c r="O224" s="110">
        <f t="shared" si="291"/>
        <v>0</v>
      </c>
      <c r="P224" s="361" t="s">
        <v>352</v>
      </c>
    </row>
    <row r="225" spans="1:16" ht="24" hidden="1" x14ac:dyDescent="0.25">
      <c r="A225" s="108">
        <v>5240</v>
      </c>
      <c r="B225" s="53" t="s">
        <v>205</v>
      </c>
      <c r="C225" s="54">
        <f t="shared" si="283"/>
        <v>0</v>
      </c>
      <c r="D225" s="226"/>
      <c r="E225" s="444"/>
      <c r="F225" s="401">
        <f t="shared" si="288"/>
        <v>0</v>
      </c>
      <c r="G225" s="226"/>
      <c r="H225" s="257"/>
      <c r="I225" s="110">
        <f t="shared" si="289"/>
        <v>0</v>
      </c>
      <c r="J225" s="257"/>
      <c r="K225" s="56"/>
      <c r="L225" s="110">
        <f t="shared" si="290"/>
        <v>0</v>
      </c>
      <c r="M225" s="317"/>
      <c r="N225" s="56"/>
      <c r="O225" s="110">
        <f t="shared" si="291"/>
        <v>0</v>
      </c>
      <c r="P225" s="107"/>
    </row>
    <row r="226" spans="1:16" hidden="1" x14ac:dyDescent="0.25">
      <c r="A226" s="108">
        <v>5250</v>
      </c>
      <c r="B226" s="53" t="s">
        <v>206</v>
      </c>
      <c r="C226" s="54">
        <f t="shared" si="283"/>
        <v>0</v>
      </c>
      <c r="D226" s="226"/>
      <c r="E226" s="444"/>
      <c r="F226" s="401">
        <f t="shared" si="288"/>
        <v>0</v>
      </c>
      <c r="G226" s="226"/>
      <c r="H226" s="257"/>
      <c r="I226" s="110">
        <f t="shared" si="289"/>
        <v>0</v>
      </c>
      <c r="J226" s="257"/>
      <c r="K226" s="56"/>
      <c r="L226" s="110">
        <f t="shared" si="290"/>
        <v>0</v>
      </c>
      <c r="M226" s="317"/>
      <c r="N226" s="56"/>
      <c r="O226" s="110">
        <f t="shared" si="291"/>
        <v>0</v>
      </c>
      <c r="P226" s="107"/>
    </row>
    <row r="227" spans="1:16" hidden="1" x14ac:dyDescent="0.25">
      <c r="A227" s="108">
        <v>5260</v>
      </c>
      <c r="B227" s="53" t="s">
        <v>207</v>
      </c>
      <c r="C227" s="54">
        <f t="shared" si="283"/>
        <v>0</v>
      </c>
      <c r="D227" s="227">
        <f>SUM(D228)</f>
        <v>0</v>
      </c>
      <c r="E227" s="445">
        <f t="shared" ref="E227:F227" si="292">SUM(E228)</f>
        <v>0</v>
      </c>
      <c r="F227" s="401">
        <f t="shared" si="292"/>
        <v>0</v>
      </c>
      <c r="G227" s="227">
        <f>SUM(G228)</f>
        <v>0</v>
      </c>
      <c r="H227" s="117">
        <f t="shared" ref="H227:I227" si="293">SUM(H228)</f>
        <v>0</v>
      </c>
      <c r="I227" s="110">
        <f t="shared" si="293"/>
        <v>0</v>
      </c>
      <c r="J227" s="117">
        <f>SUM(J228)</f>
        <v>0</v>
      </c>
      <c r="K227" s="109">
        <f t="shared" ref="K227:L227" si="294">SUM(K228)</f>
        <v>0</v>
      </c>
      <c r="L227" s="110">
        <f t="shared" si="294"/>
        <v>0</v>
      </c>
      <c r="M227" s="54">
        <f>SUM(M228)</f>
        <v>0</v>
      </c>
      <c r="N227" s="109">
        <f t="shared" ref="N227:O227" si="295">SUM(N228)</f>
        <v>0</v>
      </c>
      <c r="O227" s="110">
        <f t="shared" si="295"/>
        <v>0</v>
      </c>
      <c r="P227" s="107"/>
    </row>
    <row r="228" spans="1:16" ht="24" hidden="1" x14ac:dyDescent="0.25">
      <c r="A228" s="38">
        <v>5269</v>
      </c>
      <c r="B228" s="53" t="s">
        <v>208</v>
      </c>
      <c r="C228" s="54">
        <f t="shared" si="283"/>
        <v>0</v>
      </c>
      <c r="D228" s="226"/>
      <c r="E228" s="444"/>
      <c r="F228" s="401">
        <f t="shared" ref="F228:F229" si="296">D228+E228</f>
        <v>0</v>
      </c>
      <c r="G228" s="226"/>
      <c r="H228" s="257"/>
      <c r="I228" s="110">
        <f t="shared" ref="I228:I229" si="297">G228+H228</f>
        <v>0</v>
      </c>
      <c r="J228" s="257"/>
      <c r="K228" s="56"/>
      <c r="L228" s="110">
        <f t="shared" ref="L228:L229" si="298">J228+K228</f>
        <v>0</v>
      </c>
      <c r="M228" s="317"/>
      <c r="N228" s="56"/>
      <c r="O228" s="110">
        <f t="shared" ref="O228:O229" si="299">M228+N228</f>
        <v>0</v>
      </c>
      <c r="P228" s="107"/>
    </row>
    <row r="229" spans="1:16" ht="24" hidden="1" x14ac:dyDescent="0.25">
      <c r="A229" s="103">
        <v>5270</v>
      </c>
      <c r="B229" s="74" t="s">
        <v>209</v>
      </c>
      <c r="C229" s="80">
        <f t="shared" si="283"/>
        <v>0</v>
      </c>
      <c r="D229" s="228"/>
      <c r="E229" s="446"/>
      <c r="F229" s="441">
        <f t="shared" si="296"/>
        <v>0</v>
      </c>
      <c r="G229" s="228"/>
      <c r="H229" s="258"/>
      <c r="I229" s="105">
        <f t="shared" si="297"/>
        <v>0</v>
      </c>
      <c r="J229" s="258"/>
      <c r="K229" s="111"/>
      <c r="L229" s="105">
        <f t="shared" si="298"/>
        <v>0</v>
      </c>
      <c r="M229" s="318"/>
      <c r="N229" s="111"/>
      <c r="O229" s="105">
        <f t="shared" si="299"/>
        <v>0</v>
      </c>
      <c r="P229" s="112"/>
    </row>
    <row r="230" spans="1:16" hidden="1" x14ac:dyDescent="0.25">
      <c r="A230" s="97">
        <v>6000</v>
      </c>
      <c r="B230" s="97" t="s">
        <v>210</v>
      </c>
      <c r="C230" s="98">
        <f t="shared" si="283"/>
        <v>0</v>
      </c>
      <c r="D230" s="223">
        <f>D231+D251+D259</f>
        <v>0</v>
      </c>
      <c r="E230" s="437">
        <f t="shared" ref="E230:F230" si="300">E231+E251+E259</f>
        <v>0</v>
      </c>
      <c r="F230" s="438">
        <f t="shared" si="300"/>
        <v>0</v>
      </c>
      <c r="G230" s="223">
        <f>G231+G251+G259</f>
        <v>0</v>
      </c>
      <c r="H230" s="255">
        <f t="shared" ref="H230:I230" si="301">H231+H251+H259</f>
        <v>0</v>
      </c>
      <c r="I230" s="100">
        <f t="shared" si="301"/>
        <v>0</v>
      </c>
      <c r="J230" s="255">
        <f>J231+J251+J259</f>
        <v>0</v>
      </c>
      <c r="K230" s="99">
        <f t="shared" ref="K230:L230" si="302">K231+K251+K259</f>
        <v>0</v>
      </c>
      <c r="L230" s="100">
        <f t="shared" si="302"/>
        <v>0</v>
      </c>
      <c r="M230" s="98">
        <f>M231+M251+M259</f>
        <v>0</v>
      </c>
      <c r="N230" s="99">
        <f t="shared" ref="N230:O230" si="303">N231+N251+N259</f>
        <v>0</v>
      </c>
      <c r="O230" s="100">
        <f t="shared" si="303"/>
        <v>0</v>
      </c>
      <c r="P230" s="339"/>
    </row>
    <row r="231" spans="1:16" ht="14.25" hidden="1" customHeight="1" x14ac:dyDescent="0.25">
      <c r="A231" s="65">
        <v>6200</v>
      </c>
      <c r="B231" s="121" t="s">
        <v>211</v>
      </c>
      <c r="C231" s="126">
        <f t="shared" si="283"/>
        <v>0</v>
      </c>
      <c r="D231" s="232">
        <f>SUM(D232,D233,D235,D238,D244,D245,D246)</f>
        <v>0</v>
      </c>
      <c r="E231" s="451">
        <f t="shared" ref="E231:F231" si="304">SUM(E232,E233,E235,E238,E244,E245,E246)</f>
        <v>0</v>
      </c>
      <c r="F231" s="45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287">
        <f t="shared" si="306"/>
        <v>0</v>
      </c>
      <c r="M231" s="126">
        <f>SUM(M232,M233,M235,M238,M244,M245,M246)</f>
        <v>0</v>
      </c>
      <c r="N231" s="127">
        <f t="shared" ref="N231:O231" si="307">SUM(N232,N233,N235,N238,N244,N245,N246)</f>
        <v>0</v>
      </c>
      <c r="O231" s="287">
        <f t="shared" si="307"/>
        <v>0</v>
      </c>
      <c r="P231" s="340"/>
    </row>
    <row r="232" spans="1:16" ht="24" hidden="1" x14ac:dyDescent="0.25">
      <c r="A232" s="365">
        <v>6220</v>
      </c>
      <c r="B232" s="48" t="s">
        <v>212</v>
      </c>
      <c r="C232" s="49">
        <f t="shared" si="283"/>
        <v>0</v>
      </c>
      <c r="D232" s="225"/>
      <c r="E232" s="442"/>
      <c r="F232" s="443">
        <f>D232+E232</f>
        <v>0</v>
      </c>
      <c r="G232" s="225"/>
      <c r="H232" s="256"/>
      <c r="I232" s="116">
        <f>G232+H232</f>
        <v>0</v>
      </c>
      <c r="J232" s="256"/>
      <c r="K232" s="51"/>
      <c r="L232" s="116">
        <f>J232+K232</f>
        <v>0</v>
      </c>
      <c r="M232" s="316"/>
      <c r="N232" s="51"/>
      <c r="O232" s="116">
        <f>M232+N232</f>
        <v>0</v>
      </c>
      <c r="P232" s="106"/>
    </row>
    <row r="233" spans="1:16" hidden="1" x14ac:dyDescent="0.25">
      <c r="A233" s="108">
        <v>6230</v>
      </c>
      <c r="B233" s="53" t="s">
        <v>213</v>
      </c>
      <c r="C233" s="54">
        <f t="shared" si="283"/>
        <v>0</v>
      </c>
      <c r="D233" s="227">
        <f t="shared" ref="D233:O233" si="308">SUM(D234)</f>
        <v>0</v>
      </c>
      <c r="E233" s="445">
        <f t="shared" si="308"/>
        <v>0</v>
      </c>
      <c r="F233" s="401">
        <f t="shared" si="308"/>
        <v>0</v>
      </c>
      <c r="G233" s="227">
        <f t="shared" si="308"/>
        <v>0</v>
      </c>
      <c r="H233" s="117">
        <f t="shared" si="308"/>
        <v>0</v>
      </c>
      <c r="I233" s="110">
        <f t="shared" si="308"/>
        <v>0</v>
      </c>
      <c r="J233" s="117">
        <f t="shared" si="308"/>
        <v>0</v>
      </c>
      <c r="K233" s="109">
        <f t="shared" si="308"/>
        <v>0</v>
      </c>
      <c r="L233" s="110">
        <f t="shared" si="308"/>
        <v>0</v>
      </c>
      <c r="M233" s="54">
        <f t="shared" si="308"/>
        <v>0</v>
      </c>
      <c r="N233" s="109">
        <f t="shared" si="308"/>
        <v>0</v>
      </c>
      <c r="O233" s="110">
        <f t="shared" si="308"/>
        <v>0</v>
      </c>
      <c r="P233" s="107"/>
    </row>
    <row r="234" spans="1:16" ht="24" hidden="1" x14ac:dyDescent="0.25">
      <c r="A234" s="38">
        <v>6239</v>
      </c>
      <c r="B234" s="48" t="s">
        <v>214</v>
      </c>
      <c r="C234" s="54">
        <f t="shared" si="283"/>
        <v>0</v>
      </c>
      <c r="D234" s="225"/>
      <c r="E234" s="442"/>
      <c r="F234" s="443">
        <f>D234+E234</f>
        <v>0</v>
      </c>
      <c r="G234" s="225"/>
      <c r="H234" s="256"/>
      <c r="I234" s="116">
        <f>G234+H234</f>
        <v>0</v>
      </c>
      <c r="J234" s="256"/>
      <c r="K234" s="51"/>
      <c r="L234" s="116">
        <f>J234+K234</f>
        <v>0</v>
      </c>
      <c r="M234" s="316"/>
      <c r="N234" s="51"/>
      <c r="O234" s="116">
        <f>M234+N234</f>
        <v>0</v>
      </c>
      <c r="P234" s="106"/>
    </row>
    <row r="235" spans="1:16" ht="24" hidden="1" x14ac:dyDescent="0.25">
      <c r="A235" s="108">
        <v>6240</v>
      </c>
      <c r="B235" s="53" t="s">
        <v>215</v>
      </c>
      <c r="C235" s="54">
        <f t="shared" si="283"/>
        <v>0</v>
      </c>
      <c r="D235" s="227">
        <f>SUM(D236:D237)</f>
        <v>0</v>
      </c>
      <c r="E235" s="445">
        <f t="shared" ref="E235:F235" si="309">SUM(E236:E237)</f>
        <v>0</v>
      </c>
      <c r="F235" s="401">
        <f t="shared" si="309"/>
        <v>0</v>
      </c>
      <c r="G235" s="227">
        <f>SUM(G236:G237)</f>
        <v>0</v>
      </c>
      <c r="H235" s="117">
        <f t="shared" ref="H235:I235" si="310">SUM(H236:H237)</f>
        <v>0</v>
      </c>
      <c r="I235" s="110">
        <f t="shared" si="310"/>
        <v>0</v>
      </c>
      <c r="J235" s="117">
        <f>SUM(J236:J237)</f>
        <v>0</v>
      </c>
      <c r="K235" s="109">
        <f t="shared" ref="K235:L235" si="311">SUM(K236:K237)</f>
        <v>0</v>
      </c>
      <c r="L235" s="110">
        <f t="shared" si="311"/>
        <v>0</v>
      </c>
      <c r="M235" s="54">
        <f>SUM(M236:M237)</f>
        <v>0</v>
      </c>
      <c r="N235" s="109">
        <f t="shared" ref="N235:O235" si="312">SUM(N236:N237)</f>
        <v>0</v>
      </c>
      <c r="O235" s="110">
        <f t="shared" si="312"/>
        <v>0</v>
      </c>
      <c r="P235" s="107"/>
    </row>
    <row r="236" spans="1:16" hidden="1" x14ac:dyDescent="0.25">
      <c r="A236" s="38">
        <v>6241</v>
      </c>
      <c r="B236" s="53" t="s">
        <v>216</v>
      </c>
      <c r="C236" s="54">
        <f t="shared" si="283"/>
        <v>0</v>
      </c>
      <c r="D236" s="226"/>
      <c r="E236" s="444"/>
      <c r="F236" s="401">
        <f t="shared" ref="F236:F237" si="313">D236+E236</f>
        <v>0</v>
      </c>
      <c r="G236" s="226"/>
      <c r="H236" s="257"/>
      <c r="I236" s="110">
        <f t="shared" ref="I236:I237" si="314">G236+H236</f>
        <v>0</v>
      </c>
      <c r="J236" s="257"/>
      <c r="K236" s="56"/>
      <c r="L236" s="110">
        <f t="shared" ref="L236:L237" si="315">J236+K236</f>
        <v>0</v>
      </c>
      <c r="M236" s="317"/>
      <c r="N236" s="56"/>
      <c r="O236" s="110">
        <f t="shared" ref="O236:O237" si="316">M236+N236</f>
        <v>0</v>
      </c>
      <c r="P236" s="107"/>
    </row>
    <row r="237" spans="1:16" hidden="1" x14ac:dyDescent="0.25">
      <c r="A237" s="38">
        <v>6242</v>
      </c>
      <c r="B237" s="53" t="s">
        <v>217</v>
      </c>
      <c r="C237" s="54">
        <f t="shared" si="283"/>
        <v>0</v>
      </c>
      <c r="D237" s="226"/>
      <c r="E237" s="444"/>
      <c r="F237" s="401">
        <f t="shared" si="313"/>
        <v>0</v>
      </c>
      <c r="G237" s="226"/>
      <c r="H237" s="257"/>
      <c r="I237" s="110">
        <f t="shared" si="314"/>
        <v>0</v>
      </c>
      <c r="J237" s="257"/>
      <c r="K237" s="56"/>
      <c r="L237" s="110">
        <f t="shared" si="315"/>
        <v>0</v>
      </c>
      <c r="M237" s="317"/>
      <c r="N237" s="56"/>
      <c r="O237" s="110">
        <f t="shared" si="316"/>
        <v>0</v>
      </c>
      <c r="P237" s="107"/>
    </row>
    <row r="238" spans="1:16" ht="25.5" hidden="1" customHeight="1" x14ac:dyDescent="0.25">
      <c r="A238" s="108">
        <v>6250</v>
      </c>
      <c r="B238" s="53" t="s">
        <v>218</v>
      </c>
      <c r="C238" s="54">
        <f t="shared" si="283"/>
        <v>0</v>
      </c>
      <c r="D238" s="227">
        <f>SUM(D239:D243)</f>
        <v>0</v>
      </c>
      <c r="E238" s="445">
        <f t="shared" ref="E238:F238" si="317">SUM(E239:E243)</f>
        <v>0</v>
      </c>
      <c r="F238" s="401">
        <f t="shared" si="317"/>
        <v>0</v>
      </c>
      <c r="G238" s="227">
        <f>SUM(G239:G243)</f>
        <v>0</v>
      </c>
      <c r="H238" s="117">
        <f t="shared" ref="H238:I238" si="318">SUM(H239:H243)</f>
        <v>0</v>
      </c>
      <c r="I238" s="110">
        <f t="shared" si="318"/>
        <v>0</v>
      </c>
      <c r="J238" s="117">
        <f>SUM(J239:J243)</f>
        <v>0</v>
      </c>
      <c r="K238" s="109">
        <f t="shared" ref="K238:L238" si="319">SUM(K239:K243)</f>
        <v>0</v>
      </c>
      <c r="L238" s="110">
        <f t="shared" si="319"/>
        <v>0</v>
      </c>
      <c r="M238" s="54">
        <f>SUM(M239:M243)</f>
        <v>0</v>
      </c>
      <c r="N238" s="109">
        <f t="shared" ref="N238:O238" si="320">SUM(N239:N243)</f>
        <v>0</v>
      </c>
      <c r="O238" s="110">
        <f t="shared" si="320"/>
        <v>0</v>
      </c>
      <c r="P238" s="107"/>
    </row>
    <row r="239" spans="1:16" ht="14.25" hidden="1" customHeight="1" x14ac:dyDescent="0.25">
      <c r="A239" s="38">
        <v>6252</v>
      </c>
      <c r="B239" s="53" t="s">
        <v>219</v>
      </c>
      <c r="C239" s="54">
        <f t="shared" si="283"/>
        <v>0</v>
      </c>
      <c r="D239" s="226"/>
      <c r="E239" s="444"/>
      <c r="F239" s="401">
        <f t="shared" ref="F239:F245" si="321">D239+E239</f>
        <v>0</v>
      </c>
      <c r="G239" s="226"/>
      <c r="H239" s="257"/>
      <c r="I239" s="110">
        <f t="shared" ref="I239:I245" si="322">G239+H239</f>
        <v>0</v>
      </c>
      <c r="J239" s="257"/>
      <c r="K239" s="56"/>
      <c r="L239" s="110">
        <f t="shared" ref="L239:L245" si="323">J239+K239</f>
        <v>0</v>
      </c>
      <c r="M239" s="317"/>
      <c r="N239" s="56"/>
      <c r="O239" s="110">
        <f t="shared" ref="O239:O245" si="324">M239+N239</f>
        <v>0</v>
      </c>
      <c r="P239" s="107"/>
    </row>
    <row r="240" spans="1:16" ht="14.25" hidden="1" customHeight="1" x14ac:dyDescent="0.25">
      <c r="A240" s="38">
        <v>6253</v>
      </c>
      <c r="B240" s="53" t="s">
        <v>220</v>
      </c>
      <c r="C240" s="54">
        <f t="shared" si="283"/>
        <v>0</v>
      </c>
      <c r="D240" s="226"/>
      <c r="E240" s="444"/>
      <c r="F240" s="401">
        <f t="shared" si="321"/>
        <v>0</v>
      </c>
      <c r="G240" s="226"/>
      <c r="H240" s="257"/>
      <c r="I240" s="110">
        <f t="shared" si="322"/>
        <v>0</v>
      </c>
      <c r="J240" s="257"/>
      <c r="K240" s="56"/>
      <c r="L240" s="110">
        <f t="shared" si="323"/>
        <v>0</v>
      </c>
      <c r="M240" s="317"/>
      <c r="N240" s="56"/>
      <c r="O240" s="110">
        <f t="shared" si="324"/>
        <v>0</v>
      </c>
      <c r="P240" s="107"/>
    </row>
    <row r="241" spans="1:16" ht="24" hidden="1" x14ac:dyDescent="0.25">
      <c r="A241" s="38">
        <v>6254</v>
      </c>
      <c r="B241" s="53" t="s">
        <v>221</v>
      </c>
      <c r="C241" s="54">
        <f t="shared" si="283"/>
        <v>0</v>
      </c>
      <c r="D241" s="226"/>
      <c r="E241" s="444"/>
      <c r="F241" s="401">
        <f t="shared" si="321"/>
        <v>0</v>
      </c>
      <c r="G241" s="226"/>
      <c r="H241" s="257"/>
      <c r="I241" s="110">
        <f t="shared" si="322"/>
        <v>0</v>
      </c>
      <c r="J241" s="257"/>
      <c r="K241" s="56"/>
      <c r="L241" s="110">
        <f t="shared" si="323"/>
        <v>0</v>
      </c>
      <c r="M241" s="317"/>
      <c r="N241" s="56"/>
      <c r="O241" s="110">
        <f t="shared" si="324"/>
        <v>0</v>
      </c>
      <c r="P241" s="107"/>
    </row>
    <row r="242" spans="1:16" ht="24" hidden="1" x14ac:dyDescent="0.25">
      <c r="A242" s="38">
        <v>6255</v>
      </c>
      <c r="B242" s="53" t="s">
        <v>222</v>
      </c>
      <c r="C242" s="54">
        <f t="shared" si="283"/>
        <v>0</v>
      </c>
      <c r="D242" s="226"/>
      <c r="E242" s="444"/>
      <c r="F242" s="401">
        <f t="shared" si="321"/>
        <v>0</v>
      </c>
      <c r="G242" s="226"/>
      <c r="H242" s="257"/>
      <c r="I242" s="110">
        <f t="shared" si="322"/>
        <v>0</v>
      </c>
      <c r="J242" s="257"/>
      <c r="K242" s="56"/>
      <c r="L242" s="110">
        <f t="shared" si="323"/>
        <v>0</v>
      </c>
      <c r="M242" s="317"/>
      <c r="N242" s="56"/>
      <c r="O242" s="110">
        <f t="shared" si="324"/>
        <v>0</v>
      </c>
      <c r="P242" s="107"/>
    </row>
    <row r="243" spans="1:16" hidden="1" x14ac:dyDescent="0.25">
      <c r="A243" s="38">
        <v>6259</v>
      </c>
      <c r="B243" s="53" t="s">
        <v>223</v>
      </c>
      <c r="C243" s="54">
        <f t="shared" si="283"/>
        <v>0</v>
      </c>
      <c r="D243" s="226"/>
      <c r="E243" s="444"/>
      <c r="F243" s="401">
        <f t="shared" si="321"/>
        <v>0</v>
      </c>
      <c r="G243" s="226"/>
      <c r="H243" s="257"/>
      <c r="I243" s="110">
        <f t="shared" si="322"/>
        <v>0</v>
      </c>
      <c r="J243" s="257"/>
      <c r="K243" s="56"/>
      <c r="L243" s="110">
        <f t="shared" si="323"/>
        <v>0</v>
      </c>
      <c r="M243" s="317"/>
      <c r="N243" s="56"/>
      <c r="O243" s="110">
        <f t="shared" si="324"/>
        <v>0</v>
      </c>
      <c r="P243" s="107"/>
    </row>
    <row r="244" spans="1:16" ht="24" hidden="1" x14ac:dyDescent="0.25">
      <c r="A244" s="108">
        <v>6260</v>
      </c>
      <c r="B244" s="53" t="s">
        <v>224</v>
      </c>
      <c r="C244" s="54">
        <f t="shared" si="283"/>
        <v>0</v>
      </c>
      <c r="D244" s="226"/>
      <c r="E244" s="444"/>
      <c r="F244" s="401">
        <f t="shared" si="321"/>
        <v>0</v>
      </c>
      <c r="G244" s="226"/>
      <c r="H244" s="257"/>
      <c r="I244" s="110">
        <f t="shared" si="322"/>
        <v>0</v>
      </c>
      <c r="J244" s="257"/>
      <c r="K244" s="56"/>
      <c r="L244" s="110">
        <f t="shared" si="323"/>
        <v>0</v>
      </c>
      <c r="M244" s="317"/>
      <c r="N244" s="56"/>
      <c r="O244" s="110">
        <f t="shared" si="324"/>
        <v>0</v>
      </c>
      <c r="P244" s="107"/>
    </row>
    <row r="245" spans="1:16" hidden="1" x14ac:dyDescent="0.25">
      <c r="A245" s="108">
        <v>6270</v>
      </c>
      <c r="B245" s="53" t="s">
        <v>225</v>
      </c>
      <c r="C245" s="54">
        <f t="shared" si="283"/>
        <v>0</v>
      </c>
      <c r="D245" s="226"/>
      <c r="E245" s="444"/>
      <c r="F245" s="401">
        <f t="shared" si="321"/>
        <v>0</v>
      </c>
      <c r="G245" s="226"/>
      <c r="H245" s="257"/>
      <c r="I245" s="110">
        <f t="shared" si="322"/>
        <v>0</v>
      </c>
      <c r="J245" s="257"/>
      <c r="K245" s="56"/>
      <c r="L245" s="110">
        <f t="shared" si="323"/>
        <v>0</v>
      </c>
      <c r="M245" s="317"/>
      <c r="N245" s="56"/>
      <c r="O245" s="110">
        <f t="shared" si="324"/>
        <v>0</v>
      </c>
      <c r="P245" s="107"/>
    </row>
    <row r="246" spans="1:16" ht="24" hidden="1" x14ac:dyDescent="0.25">
      <c r="A246" s="365">
        <v>6290</v>
      </c>
      <c r="B246" s="48" t="s">
        <v>226</v>
      </c>
      <c r="C246" s="123">
        <f t="shared" si="283"/>
        <v>0</v>
      </c>
      <c r="D246" s="229">
        <f>SUM(D247:D250)</f>
        <v>0</v>
      </c>
      <c r="E246" s="447">
        <f t="shared" ref="E246:O246" si="325">SUM(E247:E250)</f>
        <v>0</v>
      </c>
      <c r="F246" s="443">
        <f t="shared" si="325"/>
        <v>0</v>
      </c>
      <c r="G246" s="229">
        <f t="shared" si="325"/>
        <v>0</v>
      </c>
      <c r="H246" s="259">
        <f t="shared" si="325"/>
        <v>0</v>
      </c>
      <c r="I246" s="116">
        <f t="shared" si="325"/>
        <v>0</v>
      </c>
      <c r="J246" s="259">
        <f t="shared" si="325"/>
        <v>0</v>
      </c>
      <c r="K246" s="115">
        <f t="shared" si="325"/>
        <v>0</v>
      </c>
      <c r="L246" s="116">
        <f t="shared" si="325"/>
        <v>0</v>
      </c>
      <c r="M246" s="123">
        <f t="shared" si="325"/>
        <v>0</v>
      </c>
      <c r="N246" s="298">
        <f t="shared" si="325"/>
        <v>0</v>
      </c>
      <c r="O246" s="303">
        <f t="shared" si="325"/>
        <v>0</v>
      </c>
      <c r="P246" s="154"/>
    </row>
    <row r="247" spans="1:16" hidden="1" x14ac:dyDescent="0.25">
      <c r="A247" s="38">
        <v>6291</v>
      </c>
      <c r="B247" s="53" t="s">
        <v>227</v>
      </c>
      <c r="C247" s="54">
        <f t="shared" si="283"/>
        <v>0</v>
      </c>
      <c r="D247" s="226"/>
      <c r="E247" s="444"/>
      <c r="F247" s="401">
        <f t="shared" ref="F247:F250" si="326">D247+E247</f>
        <v>0</v>
      </c>
      <c r="G247" s="226"/>
      <c r="H247" s="257"/>
      <c r="I247" s="110">
        <f t="shared" ref="I247:I250" si="327">G247+H247</f>
        <v>0</v>
      </c>
      <c r="J247" s="257"/>
      <c r="K247" s="56"/>
      <c r="L247" s="110">
        <f t="shared" ref="L247:L250" si="328">J247+K247</f>
        <v>0</v>
      </c>
      <c r="M247" s="317"/>
      <c r="N247" s="56"/>
      <c r="O247" s="110">
        <f t="shared" ref="O247:O250" si="329">M247+N247</f>
        <v>0</v>
      </c>
      <c r="P247" s="107"/>
    </row>
    <row r="248" spans="1:16" hidden="1" x14ac:dyDescent="0.25">
      <c r="A248" s="38">
        <v>6292</v>
      </c>
      <c r="B248" s="53" t="s">
        <v>228</v>
      </c>
      <c r="C248" s="54">
        <f t="shared" si="283"/>
        <v>0</v>
      </c>
      <c r="D248" s="226"/>
      <c r="E248" s="444"/>
      <c r="F248" s="401">
        <f t="shared" si="326"/>
        <v>0</v>
      </c>
      <c r="G248" s="226"/>
      <c r="H248" s="257"/>
      <c r="I248" s="110">
        <f t="shared" si="327"/>
        <v>0</v>
      </c>
      <c r="J248" s="257"/>
      <c r="K248" s="56"/>
      <c r="L248" s="110">
        <f t="shared" si="328"/>
        <v>0</v>
      </c>
      <c r="M248" s="317"/>
      <c r="N248" s="56"/>
      <c r="O248" s="110">
        <f t="shared" si="329"/>
        <v>0</v>
      </c>
      <c r="P248" s="107"/>
    </row>
    <row r="249" spans="1:16" ht="72" hidden="1" x14ac:dyDescent="0.25">
      <c r="A249" s="38">
        <v>6296</v>
      </c>
      <c r="B249" s="53" t="s">
        <v>229</v>
      </c>
      <c r="C249" s="54">
        <f t="shared" si="283"/>
        <v>0</v>
      </c>
      <c r="D249" s="226"/>
      <c r="E249" s="444"/>
      <c r="F249" s="401">
        <f t="shared" si="326"/>
        <v>0</v>
      </c>
      <c r="G249" s="226"/>
      <c r="H249" s="257"/>
      <c r="I249" s="110">
        <f t="shared" si="327"/>
        <v>0</v>
      </c>
      <c r="J249" s="257"/>
      <c r="K249" s="56"/>
      <c r="L249" s="110">
        <f t="shared" si="328"/>
        <v>0</v>
      </c>
      <c r="M249" s="317"/>
      <c r="N249" s="56"/>
      <c r="O249" s="110">
        <f t="shared" si="329"/>
        <v>0</v>
      </c>
      <c r="P249" s="107"/>
    </row>
    <row r="250" spans="1:16" ht="39.75" hidden="1" customHeight="1" x14ac:dyDescent="0.25">
      <c r="A250" s="38">
        <v>6299</v>
      </c>
      <c r="B250" s="53" t="s">
        <v>230</v>
      </c>
      <c r="C250" s="54">
        <f t="shared" si="283"/>
        <v>0</v>
      </c>
      <c r="D250" s="226"/>
      <c r="E250" s="444"/>
      <c r="F250" s="401">
        <f t="shared" si="326"/>
        <v>0</v>
      </c>
      <c r="G250" s="226"/>
      <c r="H250" s="257"/>
      <c r="I250" s="110">
        <f t="shared" si="327"/>
        <v>0</v>
      </c>
      <c r="J250" s="257"/>
      <c r="K250" s="56"/>
      <c r="L250" s="110">
        <f t="shared" si="328"/>
        <v>0</v>
      </c>
      <c r="M250" s="317"/>
      <c r="N250" s="56"/>
      <c r="O250" s="110">
        <f t="shared" si="329"/>
        <v>0</v>
      </c>
      <c r="P250" s="107"/>
    </row>
    <row r="251" spans="1:16" hidden="1" x14ac:dyDescent="0.25">
      <c r="A251" s="41">
        <v>6300</v>
      </c>
      <c r="B251" s="101" t="s">
        <v>231</v>
      </c>
      <c r="C251" s="42">
        <f t="shared" si="283"/>
        <v>0</v>
      </c>
      <c r="D251" s="224">
        <f>SUM(D252,D257,D258)</f>
        <v>0</v>
      </c>
      <c r="E251" s="439">
        <f t="shared" ref="E251:O251" si="330">SUM(E252,E257,E258)</f>
        <v>0</v>
      </c>
      <c r="F251" s="406">
        <f t="shared" si="330"/>
        <v>0</v>
      </c>
      <c r="G251" s="224">
        <f t="shared" si="330"/>
        <v>0</v>
      </c>
      <c r="H251" s="102">
        <f t="shared" si="330"/>
        <v>0</v>
      </c>
      <c r="I251" s="113">
        <f t="shared" si="330"/>
        <v>0</v>
      </c>
      <c r="J251" s="102">
        <f t="shared" si="330"/>
        <v>0</v>
      </c>
      <c r="K251" s="46">
        <f t="shared" si="330"/>
        <v>0</v>
      </c>
      <c r="L251" s="113">
        <f t="shared" si="330"/>
        <v>0</v>
      </c>
      <c r="M251" s="162">
        <f t="shared" si="330"/>
        <v>0</v>
      </c>
      <c r="N251" s="163">
        <f t="shared" si="330"/>
        <v>0</v>
      </c>
      <c r="O251" s="164">
        <f t="shared" si="330"/>
        <v>0</v>
      </c>
      <c r="P251" s="341"/>
    </row>
    <row r="252" spans="1:16" ht="24" hidden="1" x14ac:dyDescent="0.25">
      <c r="A252" s="365">
        <v>6320</v>
      </c>
      <c r="B252" s="48" t="s">
        <v>303</v>
      </c>
      <c r="C252" s="123">
        <f t="shared" si="283"/>
        <v>0</v>
      </c>
      <c r="D252" s="229">
        <f>SUM(D253:D256)</f>
        <v>0</v>
      </c>
      <c r="E252" s="447">
        <f t="shared" ref="E252:O252" si="331">SUM(E253:E256)</f>
        <v>0</v>
      </c>
      <c r="F252" s="443">
        <f t="shared" si="331"/>
        <v>0</v>
      </c>
      <c r="G252" s="229">
        <f t="shared" si="331"/>
        <v>0</v>
      </c>
      <c r="H252" s="259">
        <f t="shared" si="331"/>
        <v>0</v>
      </c>
      <c r="I252" s="116">
        <f t="shared" si="331"/>
        <v>0</v>
      </c>
      <c r="J252" s="259">
        <f t="shared" si="331"/>
        <v>0</v>
      </c>
      <c r="K252" s="115">
        <f t="shared" si="331"/>
        <v>0</v>
      </c>
      <c r="L252" s="116">
        <f t="shared" si="331"/>
        <v>0</v>
      </c>
      <c r="M252" s="49">
        <f t="shared" si="331"/>
        <v>0</v>
      </c>
      <c r="N252" s="115">
        <f t="shared" si="331"/>
        <v>0</v>
      </c>
      <c r="O252" s="116">
        <f t="shared" si="331"/>
        <v>0</v>
      </c>
      <c r="P252" s="106"/>
    </row>
    <row r="253" spans="1:16" hidden="1" x14ac:dyDescent="0.25">
      <c r="A253" s="38">
        <v>6322</v>
      </c>
      <c r="B253" s="53" t="s">
        <v>232</v>
      </c>
      <c r="C253" s="54">
        <f t="shared" si="283"/>
        <v>0</v>
      </c>
      <c r="D253" s="226"/>
      <c r="E253" s="444"/>
      <c r="F253" s="401">
        <f t="shared" ref="F253:F258" si="332">D253+E253</f>
        <v>0</v>
      </c>
      <c r="G253" s="226"/>
      <c r="H253" s="257"/>
      <c r="I253" s="110">
        <f t="shared" ref="I253:I258" si="333">G253+H253</f>
        <v>0</v>
      </c>
      <c r="J253" s="257"/>
      <c r="K253" s="56"/>
      <c r="L253" s="110">
        <f t="shared" ref="L253:L258" si="334">J253+K253</f>
        <v>0</v>
      </c>
      <c r="M253" s="317"/>
      <c r="N253" s="56"/>
      <c r="O253" s="110">
        <f t="shared" ref="O253:O258" si="335">M253+N253</f>
        <v>0</v>
      </c>
      <c r="P253" s="107"/>
    </row>
    <row r="254" spans="1:16" ht="24" hidden="1" x14ac:dyDescent="0.25">
      <c r="A254" s="38">
        <v>6323</v>
      </c>
      <c r="B254" s="53" t="s">
        <v>233</v>
      </c>
      <c r="C254" s="54">
        <f t="shared" si="283"/>
        <v>0</v>
      </c>
      <c r="D254" s="226"/>
      <c r="E254" s="444"/>
      <c r="F254" s="401">
        <f t="shared" si="332"/>
        <v>0</v>
      </c>
      <c r="G254" s="226"/>
      <c r="H254" s="257"/>
      <c r="I254" s="110">
        <f t="shared" si="333"/>
        <v>0</v>
      </c>
      <c r="J254" s="257"/>
      <c r="K254" s="56"/>
      <c r="L254" s="110">
        <f t="shared" si="334"/>
        <v>0</v>
      </c>
      <c r="M254" s="317"/>
      <c r="N254" s="56"/>
      <c r="O254" s="110">
        <f t="shared" si="335"/>
        <v>0</v>
      </c>
      <c r="P254" s="107"/>
    </row>
    <row r="255" spans="1:16" ht="24" hidden="1" x14ac:dyDescent="0.25">
      <c r="A255" s="38">
        <v>6324</v>
      </c>
      <c r="B255" s="53" t="s">
        <v>287</v>
      </c>
      <c r="C255" s="54">
        <f t="shared" si="283"/>
        <v>0</v>
      </c>
      <c r="D255" s="226"/>
      <c r="E255" s="444"/>
      <c r="F255" s="401">
        <f t="shared" si="332"/>
        <v>0</v>
      </c>
      <c r="G255" s="226"/>
      <c r="H255" s="257"/>
      <c r="I255" s="110">
        <f t="shared" si="333"/>
        <v>0</v>
      </c>
      <c r="J255" s="257"/>
      <c r="K255" s="56"/>
      <c r="L255" s="110">
        <f t="shared" si="334"/>
        <v>0</v>
      </c>
      <c r="M255" s="317"/>
      <c r="N255" s="56"/>
      <c r="O255" s="110">
        <f t="shared" si="335"/>
        <v>0</v>
      </c>
      <c r="P255" s="107"/>
    </row>
    <row r="256" spans="1:16" hidden="1" x14ac:dyDescent="0.25">
      <c r="A256" s="33">
        <v>6329</v>
      </c>
      <c r="B256" s="48" t="s">
        <v>288</v>
      </c>
      <c r="C256" s="49">
        <f t="shared" si="283"/>
        <v>0</v>
      </c>
      <c r="D256" s="225"/>
      <c r="E256" s="442"/>
      <c r="F256" s="443">
        <f t="shared" si="332"/>
        <v>0</v>
      </c>
      <c r="G256" s="225"/>
      <c r="H256" s="256"/>
      <c r="I256" s="116">
        <f t="shared" si="333"/>
        <v>0</v>
      </c>
      <c r="J256" s="256"/>
      <c r="K256" s="51"/>
      <c r="L256" s="116">
        <f t="shared" si="334"/>
        <v>0</v>
      </c>
      <c r="M256" s="316"/>
      <c r="N256" s="51"/>
      <c r="O256" s="116">
        <f t="shared" si="335"/>
        <v>0</v>
      </c>
      <c r="P256" s="106"/>
    </row>
    <row r="257" spans="1:16" ht="24" hidden="1" x14ac:dyDescent="0.25">
      <c r="A257" s="139">
        <v>6330</v>
      </c>
      <c r="B257" s="140" t="s">
        <v>234</v>
      </c>
      <c r="C257" s="123">
        <f t="shared" si="283"/>
        <v>0</v>
      </c>
      <c r="D257" s="231"/>
      <c r="E257" s="449"/>
      <c r="F257" s="450">
        <f t="shared" si="332"/>
        <v>0</v>
      </c>
      <c r="G257" s="231"/>
      <c r="H257" s="261"/>
      <c r="I257" s="303">
        <f t="shared" si="333"/>
        <v>0</v>
      </c>
      <c r="J257" s="261"/>
      <c r="K257" s="125"/>
      <c r="L257" s="303">
        <f t="shared" si="334"/>
        <v>0</v>
      </c>
      <c r="M257" s="320"/>
      <c r="N257" s="125"/>
      <c r="O257" s="303">
        <f t="shared" si="335"/>
        <v>0</v>
      </c>
      <c r="P257" s="154"/>
    </row>
    <row r="258" spans="1:16" hidden="1" x14ac:dyDescent="0.25">
      <c r="A258" s="108">
        <v>6360</v>
      </c>
      <c r="B258" s="53" t="s">
        <v>235</v>
      </c>
      <c r="C258" s="54">
        <f t="shared" si="283"/>
        <v>0</v>
      </c>
      <c r="D258" s="226"/>
      <c r="E258" s="444"/>
      <c r="F258" s="401">
        <f t="shared" si="332"/>
        <v>0</v>
      </c>
      <c r="G258" s="226"/>
      <c r="H258" s="257"/>
      <c r="I258" s="110">
        <f t="shared" si="333"/>
        <v>0</v>
      </c>
      <c r="J258" s="257"/>
      <c r="K258" s="56"/>
      <c r="L258" s="110">
        <f t="shared" si="334"/>
        <v>0</v>
      </c>
      <c r="M258" s="317"/>
      <c r="N258" s="56"/>
      <c r="O258" s="110">
        <f t="shared" si="335"/>
        <v>0</v>
      </c>
      <c r="P258" s="107"/>
    </row>
    <row r="259" spans="1:16" ht="36" hidden="1" x14ac:dyDescent="0.25">
      <c r="A259" s="41">
        <v>6400</v>
      </c>
      <c r="B259" s="101" t="s">
        <v>236</v>
      </c>
      <c r="C259" s="42">
        <f t="shared" si="283"/>
        <v>0</v>
      </c>
      <c r="D259" s="224">
        <f>SUM(D260,D264)</f>
        <v>0</v>
      </c>
      <c r="E259" s="439">
        <f t="shared" ref="E259:O259" si="336">SUM(E260,E264)</f>
        <v>0</v>
      </c>
      <c r="F259" s="406">
        <f t="shared" si="336"/>
        <v>0</v>
      </c>
      <c r="G259" s="224">
        <f t="shared" si="336"/>
        <v>0</v>
      </c>
      <c r="H259" s="102">
        <f t="shared" si="336"/>
        <v>0</v>
      </c>
      <c r="I259" s="113">
        <f t="shared" si="336"/>
        <v>0</v>
      </c>
      <c r="J259" s="102">
        <f t="shared" si="336"/>
        <v>0</v>
      </c>
      <c r="K259" s="46">
        <f t="shared" si="336"/>
        <v>0</v>
      </c>
      <c r="L259" s="113">
        <f t="shared" si="336"/>
        <v>0</v>
      </c>
      <c r="M259" s="162">
        <f t="shared" si="336"/>
        <v>0</v>
      </c>
      <c r="N259" s="163">
        <f t="shared" si="336"/>
        <v>0</v>
      </c>
      <c r="O259" s="164">
        <f t="shared" si="336"/>
        <v>0</v>
      </c>
      <c r="P259" s="341"/>
    </row>
    <row r="260" spans="1:16" ht="24" hidden="1" x14ac:dyDescent="0.25">
      <c r="A260" s="365">
        <v>6410</v>
      </c>
      <c r="B260" s="48" t="s">
        <v>237</v>
      </c>
      <c r="C260" s="49">
        <f t="shared" si="283"/>
        <v>0</v>
      </c>
      <c r="D260" s="229">
        <f>SUM(D261:D263)</f>
        <v>0</v>
      </c>
      <c r="E260" s="447">
        <f t="shared" ref="E260:O260" si="337">SUM(E261:E263)</f>
        <v>0</v>
      </c>
      <c r="F260" s="443">
        <f t="shared" si="337"/>
        <v>0</v>
      </c>
      <c r="G260" s="229">
        <f t="shared" si="337"/>
        <v>0</v>
      </c>
      <c r="H260" s="259">
        <f t="shared" si="337"/>
        <v>0</v>
      </c>
      <c r="I260" s="116">
        <f t="shared" si="337"/>
        <v>0</v>
      </c>
      <c r="J260" s="259">
        <f t="shared" si="337"/>
        <v>0</v>
      </c>
      <c r="K260" s="115">
        <f t="shared" si="337"/>
        <v>0</v>
      </c>
      <c r="L260" s="116">
        <f t="shared" si="337"/>
        <v>0</v>
      </c>
      <c r="M260" s="60">
        <f t="shared" si="337"/>
        <v>0</v>
      </c>
      <c r="N260" s="297">
        <f t="shared" si="337"/>
        <v>0</v>
      </c>
      <c r="O260" s="302">
        <f t="shared" si="337"/>
        <v>0</v>
      </c>
      <c r="P260" s="151"/>
    </row>
    <row r="261" spans="1:16" hidden="1" x14ac:dyDescent="0.25">
      <c r="A261" s="38">
        <v>6411</v>
      </c>
      <c r="B261" s="142" t="s">
        <v>238</v>
      </c>
      <c r="C261" s="54">
        <f t="shared" si="283"/>
        <v>0</v>
      </c>
      <c r="D261" s="226"/>
      <c r="E261" s="444"/>
      <c r="F261" s="401">
        <f t="shared" ref="F261:F263" si="338">D261+E261</f>
        <v>0</v>
      </c>
      <c r="G261" s="226"/>
      <c r="H261" s="257"/>
      <c r="I261" s="110">
        <f t="shared" ref="I261:I263" si="339">G261+H261</f>
        <v>0</v>
      </c>
      <c r="J261" s="257"/>
      <c r="K261" s="56"/>
      <c r="L261" s="110">
        <f t="shared" ref="L261:L263" si="340">J261+K261</f>
        <v>0</v>
      </c>
      <c r="M261" s="317"/>
      <c r="N261" s="56"/>
      <c r="O261" s="110">
        <f t="shared" ref="O261:O263" si="341">M261+N261</f>
        <v>0</v>
      </c>
      <c r="P261" s="107"/>
    </row>
    <row r="262" spans="1:16" ht="36" hidden="1" x14ac:dyDescent="0.25">
      <c r="A262" s="38">
        <v>6412</v>
      </c>
      <c r="B262" s="53" t="s">
        <v>239</v>
      </c>
      <c r="C262" s="54">
        <f t="shared" si="283"/>
        <v>0</v>
      </c>
      <c r="D262" s="226"/>
      <c r="E262" s="444"/>
      <c r="F262" s="401">
        <f t="shared" si="338"/>
        <v>0</v>
      </c>
      <c r="G262" s="226"/>
      <c r="H262" s="257"/>
      <c r="I262" s="110">
        <f t="shared" si="339"/>
        <v>0</v>
      </c>
      <c r="J262" s="257"/>
      <c r="K262" s="56"/>
      <c r="L262" s="110">
        <f t="shared" si="340"/>
        <v>0</v>
      </c>
      <c r="M262" s="317"/>
      <c r="N262" s="56"/>
      <c r="O262" s="110">
        <f t="shared" si="341"/>
        <v>0</v>
      </c>
      <c r="P262" s="107"/>
    </row>
    <row r="263" spans="1:16" ht="36" hidden="1" x14ac:dyDescent="0.25">
      <c r="A263" s="38">
        <v>6419</v>
      </c>
      <c r="B263" s="53" t="s">
        <v>240</v>
      </c>
      <c r="C263" s="54">
        <f t="shared" si="283"/>
        <v>0</v>
      </c>
      <c r="D263" s="226"/>
      <c r="E263" s="444"/>
      <c r="F263" s="401">
        <f t="shared" si="338"/>
        <v>0</v>
      </c>
      <c r="G263" s="226"/>
      <c r="H263" s="257"/>
      <c r="I263" s="110">
        <f t="shared" si="339"/>
        <v>0</v>
      </c>
      <c r="J263" s="257"/>
      <c r="K263" s="56"/>
      <c r="L263" s="110">
        <f t="shared" si="340"/>
        <v>0</v>
      </c>
      <c r="M263" s="317"/>
      <c r="N263" s="56"/>
      <c r="O263" s="110">
        <f t="shared" si="341"/>
        <v>0</v>
      </c>
      <c r="P263" s="107"/>
    </row>
    <row r="264" spans="1:16" ht="36" hidden="1" x14ac:dyDescent="0.25">
      <c r="A264" s="108">
        <v>6420</v>
      </c>
      <c r="B264" s="53" t="s">
        <v>241</v>
      </c>
      <c r="C264" s="54">
        <f t="shared" si="283"/>
        <v>0</v>
      </c>
      <c r="D264" s="227">
        <f>SUM(D265:D268)</f>
        <v>0</v>
      </c>
      <c r="E264" s="445">
        <f t="shared" ref="E264:F264" si="342">SUM(E265:E268)</f>
        <v>0</v>
      </c>
      <c r="F264" s="401">
        <f t="shared" si="342"/>
        <v>0</v>
      </c>
      <c r="G264" s="227">
        <f>SUM(G265:G268)</f>
        <v>0</v>
      </c>
      <c r="H264" s="117">
        <f t="shared" ref="H264:I264" si="343">SUM(H265:H268)</f>
        <v>0</v>
      </c>
      <c r="I264" s="110">
        <f t="shared" si="343"/>
        <v>0</v>
      </c>
      <c r="J264" s="117">
        <f>SUM(J265:J268)</f>
        <v>0</v>
      </c>
      <c r="K264" s="109">
        <f t="shared" ref="K264:L264" si="344">SUM(K265:K268)</f>
        <v>0</v>
      </c>
      <c r="L264" s="110">
        <f t="shared" si="344"/>
        <v>0</v>
      </c>
      <c r="M264" s="54">
        <f>SUM(M265:M268)</f>
        <v>0</v>
      </c>
      <c r="N264" s="109">
        <f t="shared" ref="N264:O264" si="345">SUM(N265:N268)</f>
        <v>0</v>
      </c>
      <c r="O264" s="110">
        <f t="shared" si="345"/>
        <v>0</v>
      </c>
      <c r="P264" s="107"/>
    </row>
    <row r="265" spans="1:16" hidden="1" x14ac:dyDescent="0.25">
      <c r="A265" s="38">
        <v>6421</v>
      </c>
      <c r="B265" s="53" t="s">
        <v>242</v>
      </c>
      <c r="C265" s="54">
        <f t="shared" si="283"/>
        <v>0</v>
      </c>
      <c r="D265" s="226"/>
      <c r="E265" s="444"/>
      <c r="F265" s="401">
        <f t="shared" ref="F265:F268" si="346">D265+E265</f>
        <v>0</v>
      </c>
      <c r="G265" s="226"/>
      <c r="H265" s="257"/>
      <c r="I265" s="110">
        <f t="shared" ref="I265:I268" si="347">G265+H265</f>
        <v>0</v>
      </c>
      <c r="J265" s="257"/>
      <c r="K265" s="56"/>
      <c r="L265" s="110">
        <f t="shared" ref="L265:L268" si="348">J265+K265</f>
        <v>0</v>
      </c>
      <c r="M265" s="317"/>
      <c r="N265" s="56"/>
      <c r="O265" s="110">
        <f t="shared" ref="O265:O268" si="349">M265+N265</f>
        <v>0</v>
      </c>
      <c r="P265" s="107"/>
    </row>
    <row r="266" spans="1:16" hidden="1" x14ac:dyDescent="0.25">
      <c r="A266" s="38">
        <v>6422</v>
      </c>
      <c r="B266" s="53" t="s">
        <v>243</v>
      </c>
      <c r="C266" s="54">
        <f t="shared" si="283"/>
        <v>0</v>
      </c>
      <c r="D266" s="226"/>
      <c r="E266" s="444"/>
      <c r="F266" s="401">
        <f t="shared" si="346"/>
        <v>0</v>
      </c>
      <c r="G266" s="226"/>
      <c r="H266" s="257"/>
      <c r="I266" s="110">
        <f t="shared" si="347"/>
        <v>0</v>
      </c>
      <c r="J266" s="257"/>
      <c r="K266" s="56"/>
      <c r="L266" s="110">
        <f t="shared" si="348"/>
        <v>0</v>
      </c>
      <c r="M266" s="317"/>
      <c r="N266" s="56"/>
      <c r="O266" s="110">
        <f t="shared" si="349"/>
        <v>0</v>
      </c>
      <c r="P266" s="107"/>
    </row>
    <row r="267" spans="1:16" ht="13.5" hidden="1" customHeight="1" x14ac:dyDescent="0.25">
      <c r="A267" s="38">
        <v>6423</v>
      </c>
      <c r="B267" s="53" t="s">
        <v>244</v>
      </c>
      <c r="C267" s="54">
        <f t="shared" si="283"/>
        <v>0</v>
      </c>
      <c r="D267" s="226"/>
      <c r="E267" s="444"/>
      <c r="F267" s="401">
        <f t="shared" si="346"/>
        <v>0</v>
      </c>
      <c r="G267" s="226"/>
      <c r="H267" s="257"/>
      <c r="I267" s="110">
        <f t="shared" si="347"/>
        <v>0</v>
      </c>
      <c r="J267" s="257"/>
      <c r="K267" s="56"/>
      <c r="L267" s="110">
        <f t="shared" si="348"/>
        <v>0</v>
      </c>
      <c r="M267" s="317"/>
      <c r="N267" s="56"/>
      <c r="O267" s="110">
        <f t="shared" si="349"/>
        <v>0</v>
      </c>
      <c r="P267" s="107"/>
    </row>
    <row r="268" spans="1:16" ht="36" hidden="1" x14ac:dyDescent="0.25">
      <c r="A268" s="38">
        <v>6424</v>
      </c>
      <c r="B268" s="53" t="s">
        <v>245</v>
      </c>
      <c r="C268" s="54">
        <f t="shared" si="283"/>
        <v>0</v>
      </c>
      <c r="D268" s="226"/>
      <c r="E268" s="444"/>
      <c r="F268" s="401">
        <f t="shared" si="346"/>
        <v>0</v>
      </c>
      <c r="G268" s="226"/>
      <c r="H268" s="257"/>
      <c r="I268" s="110">
        <f t="shared" si="347"/>
        <v>0</v>
      </c>
      <c r="J268" s="257"/>
      <c r="K268" s="56"/>
      <c r="L268" s="110">
        <f t="shared" si="348"/>
        <v>0</v>
      </c>
      <c r="M268" s="317"/>
      <c r="N268" s="56"/>
      <c r="O268" s="110">
        <f t="shared" si="349"/>
        <v>0</v>
      </c>
      <c r="P268" s="107"/>
    </row>
    <row r="269" spans="1:16" ht="36" hidden="1" x14ac:dyDescent="0.25">
      <c r="A269" s="145">
        <v>7000</v>
      </c>
      <c r="B269" s="145" t="s">
        <v>246</v>
      </c>
      <c r="C269" s="148">
        <f t="shared" si="283"/>
        <v>0</v>
      </c>
      <c r="D269" s="233">
        <f>SUM(D270,D281)</f>
        <v>0</v>
      </c>
      <c r="E269" s="453">
        <f t="shared" ref="E269:F269" si="350">SUM(E270,E281)</f>
        <v>0</v>
      </c>
      <c r="F269" s="454">
        <f t="shared" si="350"/>
        <v>0</v>
      </c>
      <c r="G269" s="233">
        <f>SUM(G270,G281)</f>
        <v>0</v>
      </c>
      <c r="H269" s="263">
        <f t="shared" ref="H269:I269" si="351">SUM(H270,H281)</f>
        <v>0</v>
      </c>
      <c r="I269" s="288">
        <f t="shared" si="351"/>
        <v>0</v>
      </c>
      <c r="J269" s="263">
        <f>SUM(J270,J281)</f>
        <v>0</v>
      </c>
      <c r="K269" s="147">
        <f t="shared" ref="K269:L269" si="352">SUM(K270,K281)</f>
        <v>0</v>
      </c>
      <c r="L269" s="288">
        <f t="shared" si="352"/>
        <v>0</v>
      </c>
      <c r="M269" s="322">
        <f>SUM(M270,M281)</f>
        <v>0</v>
      </c>
      <c r="N269" s="300">
        <f t="shared" ref="N269:O269" si="353">SUM(N270,N281)</f>
        <v>0</v>
      </c>
      <c r="O269" s="305">
        <f t="shared" si="353"/>
        <v>0</v>
      </c>
      <c r="P269" s="343"/>
    </row>
    <row r="270" spans="1:16" ht="24" hidden="1" x14ac:dyDescent="0.25">
      <c r="A270" s="41">
        <v>7200</v>
      </c>
      <c r="B270" s="101" t="s">
        <v>247</v>
      </c>
      <c r="C270" s="42">
        <f t="shared" si="283"/>
        <v>0</v>
      </c>
      <c r="D270" s="224">
        <f>SUM(D271,D272,D275,D276,D280)</f>
        <v>0</v>
      </c>
      <c r="E270" s="439">
        <f t="shared" ref="E270:F270" si="354">SUM(E271,E272,E275,E276,E280)</f>
        <v>0</v>
      </c>
      <c r="F270" s="406">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13">
        <f t="shared" si="356"/>
        <v>0</v>
      </c>
      <c r="M270" s="126">
        <f>SUM(M271,M272,M275,M276,M280)</f>
        <v>0</v>
      </c>
      <c r="N270" s="127">
        <f t="shared" ref="N270:O270" si="357">SUM(N271,N272,N275,N276,N280)</f>
        <v>0</v>
      </c>
      <c r="O270" s="287">
        <f t="shared" si="357"/>
        <v>0</v>
      </c>
      <c r="P270" s="340"/>
    </row>
    <row r="271" spans="1:16" ht="24" hidden="1" x14ac:dyDescent="0.25">
      <c r="A271" s="365">
        <v>7210</v>
      </c>
      <c r="B271" s="48" t="s">
        <v>248</v>
      </c>
      <c r="C271" s="49">
        <f t="shared" si="283"/>
        <v>0</v>
      </c>
      <c r="D271" s="225"/>
      <c r="E271" s="442"/>
      <c r="F271" s="443">
        <f>D271+E271</f>
        <v>0</v>
      </c>
      <c r="G271" s="225"/>
      <c r="H271" s="256"/>
      <c r="I271" s="116">
        <f>G271+H271</f>
        <v>0</v>
      </c>
      <c r="J271" s="256"/>
      <c r="K271" s="51"/>
      <c r="L271" s="116">
        <f>J271+K271</f>
        <v>0</v>
      </c>
      <c r="M271" s="316"/>
      <c r="N271" s="51"/>
      <c r="O271" s="116">
        <f>M271+N271</f>
        <v>0</v>
      </c>
      <c r="P271" s="106"/>
    </row>
    <row r="272" spans="1:16" s="144" customFormat="1" ht="36" hidden="1" x14ac:dyDescent="0.25">
      <c r="A272" s="108">
        <v>7220</v>
      </c>
      <c r="B272" s="53" t="s">
        <v>249</v>
      </c>
      <c r="C272" s="54">
        <f t="shared" si="283"/>
        <v>0</v>
      </c>
      <c r="D272" s="227">
        <f>SUM(D273:D274)</f>
        <v>0</v>
      </c>
      <c r="E272" s="445">
        <f t="shared" ref="E272:F272" si="358">SUM(E273:E274)</f>
        <v>0</v>
      </c>
      <c r="F272" s="401">
        <f t="shared" si="358"/>
        <v>0</v>
      </c>
      <c r="G272" s="227">
        <f>SUM(G273:G274)</f>
        <v>0</v>
      </c>
      <c r="H272" s="117">
        <f t="shared" ref="H272:I272" si="359">SUM(H273:H274)</f>
        <v>0</v>
      </c>
      <c r="I272" s="110">
        <f t="shared" si="359"/>
        <v>0</v>
      </c>
      <c r="J272" s="117">
        <f>SUM(J273:J274)</f>
        <v>0</v>
      </c>
      <c r="K272" s="109">
        <f t="shared" ref="K272:L272" si="360">SUM(K273:K274)</f>
        <v>0</v>
      </c>
      <c r="L272" s="110">
        <f t="shared" si="360"/>
        <v>0</v>
      </c>
      <c r="M272" s="54">
        <f>SUM(M273:M274)</f>
        <v>0</v>
      </c>
      <c r="N272" s="109">
        <f t="shared" ref="N272:O272" si="361">SUM(N273:N274)</f>
        <v>0</v>
      </c>
      <c r="O272" s="110">
        <f t="shared" si="361"/>
        <v>0</v>
      </c>
      <c r="P272" s="107"/>
    </row>
    <row r="273" spans="1:16" s="144" customFormat="1" ht="36" hidden="1" x14ac:dyDescent="0.25">
      <c r="A273" s="38">
        <v>7221</v>
      </c>
      <c r="B273" s="53" t="s">
        <v>250</v>
      </c>
      <c r="C273" s="54">
        <f t="shared" si="283"/>
        <v>0</v>
      </c>
      <c r="D273" s="226"/>
      <c r="E273" s="444"/>
      <c r="F273" s="401">
        <f t="shared" ref="F273:F275" si="362">D273+E273</f>
        <v>0</v>
      </c>
      <c r="G273" s="226"/>
      <c r="H273" s="257"/>
      <c r="I273" s="110">
        <f t="shared" ref="I273:I275" si="363">G273+H273</f>
        <v>0</v>
      </c>
      <c r="J273" s="257"/>
      <c r="K273" s="56"/>
      <c r="L273" s="110">
        <f t="shared" ref="L273:L275" si="364">J273+K273</f>
        <v>0</v>
      </c>
      <c r="M273" s="317"/>
      <c r="N273" s="56"/>
      <c r="O273" s="110">
        <f t="shared" ref="O273:O275" si="365">M273+N273</f>
        <v>0</v>
      </c>
      <c r="P273" s="107"/>
    </row>
    <row r="274" spans="1:16" s="144" customFormat="1" ht="36" hidden="1" x14ac:dyDescent="0.25">
      <c r="A274" s="38">
        <v>7222</v>
      </c>
      <c r="B274" s="53" t="s">
        <v>251</v>
      </c>
      <c r="C274" s="54">
        <f t="shared" si="283"/>
        <v>0</v>
      </c>
      <c r="D274" s="226"/>
      <c r="E274" s="444"/>
      <c r="F274" s="401">
        <f t="shared" si="362"/>
        <v>0</v>
      </c>
      <c r="G274" s="226"/>
      <c r="H274" s="257"/>
      <c r="I274" s="110">
        <f t="shared" si="363"/>
        <v>0</v>
      </c>
      <c r="J274" s="257"/>
      <c r="K274" s="56"/>
      <c r="L274" s="110">
        <f t="shared" si="364"/>
        <v>0</v>
      </c>
      <c r="M274" s="317"/>
      <c r="N274" s="56"/>
      <c r="O274" s="110">
        <f t="shared" si="365"/>
        <v>0</v>
      </c>
      <c r="P274" s="107"/>
    </row>
    <row r="275" spans="1:16" ht="24" hidden="1" x14ac:dyDescent="0.25">
      <c r="A275" s="108">
        <v>7230</v>
      </c>
      <c r="B275" s="53" t="s">
        <v>292</v>
      </c>
      <c r="C275" s="54">
        <f t="shared" si="283"/>
        <v>0</v>
      </c>
      <c r="D275" s="226"/>
      <c r="E275" s="444"/>
      <c r="F275" s="401">
        <f t="shared" si="362"/>
        <v>0</v>
      </c>
      <c r="G275" s="226"/>
      <c r="H275" s="257"/>
      <c r="I275" s="110">
        <f t="shared" si="363"/>
        <v>0</v>
      </c>
      <c r="J275" s="257"/>
      <c r="K275" s="56"/>
      <c r="L275" s="110">
        <f t="shared" si="364"/>
        <v>0</v>
      </c>
      <c r="M275" s="317"/>
      <c r="N275" s="56"/>
      <c r="O275" s="110">
        <f t="shared" si="365"/>
        <v>0</v>
      </c>
      <c r="P275" s="107"/>
    </row>
    <row r="276" spans="1:16" ht="24" hidden="1" x14ac:dyDescent="0.25">
      <c r="A276" s="108">
        <v>7240</v>
      </c>
      <c r="B276" s="53" t="s">
        <v>252</v>
      </c>
      <c r="C276" s="54">
        <f t="shared" si="283"/>
        <v>0</v>
      </c>
      <c r="D276" s="227">
        <f t="shared" ref="D276:O276" si="366">SUM(D277:D279)</f>
        <v>0</v>
      </c>
      <c r="E276" s="445">
        <f t="shared" si="366"/>
        <v>0</v>
      </c>
      <c r="F276" s="401">
        <f t="shared" si="366"/>
        <v>0</v>
      </c>
      <c r="G276" s="227">
        <f t="shared" si="366"/>
        <v>0</v>
      </c>
      <c r="H276" s="117">
        <f t="shared" si="366"/>
        <v>0</v>
      </c>
      <c r="I276" s="110">
        <f t="shared" si="366"/>
        <v>0</v>
      </c>
      <c r="J276" s="117">
        <f>SUM(J277:J279)</f>
        <v>0</v>
      </c>
      <c r="K276" s="109">
        <f t="shared" ref="K276:L276" si="367">SUM(K277:K279)</f>
        <v>0</v>
      </c>
      <c r="L276" s="110">
        <f t="shared" si="367"/>
        <v>0</v>
      </c>
      <c r="M276" s="54">
        <f t="shared" si="366"/>
        <v>0</v>
      </c>
      <c r="N276" s="109">
        <f t="shared" si="366"/>
        <v>0</v>
      </c>
      <c r="O276" s="110">
        <f t="shared" si="366"/>
        <v>0</v>
      </c>
      <c r="P276" s="107"/>
    </row>
    <row r="277" spans="1:16" ht="48" hidden="1" x14ac:dyDescent="0.25">
      <c r="A277" s="38">
        <v>7245</v>
      </c>
      <c r="B277" s="53" t="s">
        <v>253</v>
      </c>
      <c r="C277" s="54">
        <f t="shared" ref="C277:C298" si="368">F277+I277+L277+O277</f>
        <v>0</v>
      </c>
      <c r="D277" s="226"/>
      <c r="E277" s="444"/>
      <c r="F277" s="401">
        <f t="shared" ref="F277:F280" si="369">D277+E277</f>
        <v>0</v>
      </c>
      <c r="G277" s="226"/>
      <c r="H277" s="257"/>
      <c r="I277" s="110">
        <f t="shared" ref="I277:I280" si="370">G277+H277</f>
        <v>0</v>
      </c>
      <c r="J277" s="257"/>
      <c r="K277" s="56"/>
      <c r="L277" s="110">
        <f t="shared" ref="L277:L280" si="371">J277+K277</f>
        <v>0</v>
      </c>
      <c r="M277" s="317"/>
      <c r="N277" s="56"/>
      <c r="O277" s="110">
        <f t="shared" ref="O277:O280" si="372">M277+N277</f>
        <v>0</v>
      </c>
      <c r="P277" s="107"/>
    </row>
    <row r="278" spans="1:16" ht="84.75" hidden="1" customHeight="1" x14ac:dyDescent="0.25">
      <c r="A278" s="38">
        <v>7246</v>
      </c>
      <c r="B278" s="53" t="s">
        <v>254</v>
      </c>
      <c r="C278" s="54">
        <f t="shared" si="368"/>
        <v>0</v>
      </c>
      <c r="D278" s="226"/>
      <c r="E278" s="444"/>
      <c r="F278" s="401">
        <f t="shared" si="369"/>
        <v>0</v>
      </c>
      <c r="G278" s="226"/>
      <c r="H278" s="257"/>
      <c r="I278" s="110">
        <f t="shared" si="370"/>
        <v>0</v>
      </c>
      <c r="J278" s="257"/>
      <c r="K278" s="56"/>
      <c r="L278" s="110">
        <f t="shared" si="371"/>
        <v>0</v>
      </c>
      <c r="M278" s="317"/>
      <c r="N278" s="56"/>
      <c r="O278" s="110">
        <f t="shared" si="372"/>
        <v>0</v>
      </c>
      <c r="P278" s="107"/>
    </row>
    <row r="279" spans="1:16" ht="36" hidden="1" x14ac:dyDescent="0.25">
      <c r="A279" s="38">
        <v>7247</v>
      </c>
      <c r="B279" s="53" t="s">
        <v>309</v>
      </c>
      <c r="C279" s="54">
        <f t="shared" si="368"/>
        <v>0</v>
      </c>
      <c r="D279" s="226"/>
      <c r="E279" s="444"/>
      <c r="F279" s="401">
        <f t="shared" si="369"/>
        <v>0</v>
      </c>
      <c r="G279" s="226"/>
      <c r="H279" s="257"/>
      <c r="I279" s="110">
        <f t="shared" si="370"/>
        <v>0</v>
      </c>
      <c r="J279" s="257"/>
      <c r="K279" s="56"/>
      <c r="L279" s="110">
        <f t="shared" si="371"/>
        <v>0</v>
      </c>
      <c r="M279" s="317"/>
      <c r="N279" s="56"/>
      <c r="O279" s="110">
        <f t="shared" si="372"/>
        <v>0</v>
      </c>
      <c r="P279" s="107"/>
    </row>
    <row r="280" spans="1:16" ht="24" hidden="1" x14ac:dyDescent="0.25">
      <c r="A280" s="365">
        <v>7260</v>
      </c>
      <c r="B280" s="48" t="s">
        <v>255</v>
      </c>
      <c r="C280" s="49">
        <f t="shared" si="368"/>
        <v>0</v>
      </c>
      <c r="D280" s="225"/>
      <c r="E280" s="442"/>
      <c r="F280" s="443">
        <f t="shared" si="369"/>
        <v>0</v>
      </c>
      <c r="G280" s="225"/>
      <c r="H280" s="256"/>
      <c r="I280" s="116">
        <f t="shared" si="370"/>
        <v>0</v>
      </c>
      <c r="J280" s="256"/>
      <c r="K280" s="51"/>
      <c r="L280" s="116">
        <f t="shared" si="371"/>
        <v>0</v>
      </c>
      <c r="M280" s="316"/>
      <c r="N280" s="51"/>
      <c r="O280" s="116">
        <f t="shared" si="372"/>
        <v>0</v>
      </c>
      <c r="P280" s="106"/>
    </row>
    <row r="281" spans="1:16" hidden="1" x14ac:dyDescent="0.25">
      <c r="A281" s="69">
        <v>7700</v>
      </c>
      <c r="B281" s="161" t="s">
        <v>284</v>
      </c>
      <c r="C281" s="162">
        <f t="shared" si="368"/>
        <v>0</v>
      </c>
      <c r="D281" s="234">
        <f t="shared" ref="D281:O281" si="373">D282</f>
        <v>0</v>
      </c>
      <c r="E281" s="455">
        <f t="shared" si="373"/>
        <v>0</v>
      </c>
      <c r="F281" s="421">
        <f t="shared" si="373"/>
        <v>0</v>
      </c>
      <c r="G281" s="234">
        <f t="shared" si="373"/>
        <v>0</v>
      </c>
      <c r="H281" s="264">
        <f t="shared" si="373"/>
        <v>0</v>
      </c>
      <c r="I281" s="164">
        <f t="shared" si="373"/>
        <v>0</v>
      </c>
      <c r="J281" s="264">
        <f t="shared" si="373"/>
        <v>0</v>
      </c>
      <c r="K281" s="163">
        <f t="shared" si="373"/>
        <v>0</v>
      </c>
      <c r="L281" s="164">
        <f t="shared" si="373"/>
        <v>0</v>
      </c>
      <c r="M281" s="162">
        <f t="shared" si="373"/>
        <v>0</v>
      </c>
      <c r="N281" s="163">
        <f t="shared" si="373"/>
        <v>0</v>
      </c>
      <c r="O281" s="164">
        <f t="shared" si="373"/>
        <v>0</v>
      </c>
      <c r="P281" s="341"/>
    </row>
    <row r="282" spans="1:16" hidden="1" x14ac:dyDescent="0.25">
      <c r="A282" s="103">
        <v>7720</v>
      </c>
      <c r="B282" s="48" t="s">
        <v>285</v>
      </c>
      <c r="C282" s="60">
        <f t="shared" si="368"/>
        <v>0</v>
      </c>
      <c r="D282" s="235"/>
      <c r="E282" s="456"/>
      <c r="F282" s="425">
        <f>D282+E282</f>
        <v>0</v>
      </c>
      <c r="G282" s="235"/>
      <c r="H282" s="265"/>
      <c r="I282" s="302">
        <f>G282+H282</f>
        <v>0</v>
      </c>
      <c r="J282" s="265"/>
      <c r="K282" s="62"/>
      <c r="L282" s="302">
        <f>J282+K282</f>
        <v>0</v>
      </c>
      <c r="M282" s="323"/>
      <c r="N282" s="62"/>
      <c r="O282" s="302">
        <f>M282+N282</f>
        <v>0</v>
      </c>
      <c r="P282" s="151"/>
    </row>
    <row r="283" spans="1:16" x14ac:dyDescent="0.25">
      <c r="A283" s="142"/>
      <c r="B283" s="53" t="s">
        <v>256</v>
      </c>
      <c r="C283" s="54">
        <f t="shared" si="368"/>
        <v>8739</v>
      </c>
      <c r="D283" s="227">
        <f>SUM(D284:D285)</f>
        <v>0</v>
      </c>
      <c r="E283" s="445">
        <f t="shared" ref="E283:F283" si="374">SUM(E284:E285)</f>
        <v>8739</v>
      </c>
      <c r="F283" s="401">
        <f t="shared" si="374"/>
        <v>8739</v>
      </c>
      <c r="G283" s="227">
        <f>SUM(G284:G285)</f>
        <v>0</v>
      </c>
      <c r="H283" s="117">
        <f t="shared" ref="H283:I283" si="375">SUM(H284:H285)</f>
        <v>0</v>
      </c>
      <c r="I283" s="110">
        <f t="shared" si="375"/>
        <v>0</v>
      </c>
      <c r="J283" s="117">
        <f>SUM(J284:J285)</f>
        <v>0</v>
      </c>
      <c r="K283" s="109">
        <f t="shared" ref="K283:L283" si="376">SUM(K284:K285)</f>
        <v>0</v>
      </c>
      <c r="L283" s="110">
        <f t="shared" si="376"/>
        <v>0</v>
      </c>
      <c r="M283" s="54">
        <f>SUM(M284:M285)</f>
        <v>0</v>
      </c>
      <c r="N283" s="109">
        <f t="shared" ref="N283:O283" si="377">SUM(N284:N285)</f>
        <v>0</v>
      </c>
      <c r="O283" s="110">
        <f t="shared" si="377"/>
        <v>0</v>
      </c>
      <c r="P283" s="107"/>
    </row>
    <row r="284" spans="1:16" hidden="1" x14ac:dyDescent="0.25">
      <c r="A284" s="142" t="s">
        <v>257</v>
      </c>
      <c r="B284" s="38" t="s">
        <v>258</v>
      </c>
      <c r="C284" s="54">
        <f t="shared" si="368"/>
        <v>0</v>
      </c>
      <c r="D284" s="226"/>
      <c r="E284" s="444"/>
      <c r="F284" s="401">
        <f t="shared" ref="F284:F285" si="378">D284+E284</f>
        <v>0</v>
      </c>
      <c r="G284" s="226"/>
      <c r="H284" s="257"/>
      <c r="I284" s="110">
        <f t="shared" ref="I284:I285" si="379">G284+H284</f>
        <v>0</v>
      </c>
      <c r="J284" s="257"/>
      <c r="K284" s="56"/>
      <c r="L284" s="110">
        <f t="shared" ref="L284:L285" si="380">J284+K284</f>
        <v>0</v>
      </c>
      <c r="M284" s="317"/>
      <c r="N284" s="56"/>
      <c r="O284" s="110">
        <f t="shared" ref="O284:O285" si="381">M284+N284</f>
        <v>0</v>
      </c>
      <c r="P284" s="107"/>
    </row>
    <row r="285" spans="1:16" ht="24" x14ac:dyDescent="0.25">
      <c r="A285" s="142" t="s">
        <v>259</v>
      </c>
      <c r="B285" s="149" t="s">
        <v>260</v>
      </c>
      <c r="C285" s="49">
        <f t="shared" si="368"/>
        <v>8739</v>
      </c>
      <c r="D285" s="225"/>
      <c r="E285" s="442">
        <v>8739</v>
      </c>
      <c r="F285" s="443">
        <f t="shared" si="378"/>
        <v>8739</v>
      </c>
      <c r="G285" s="225"/>
      <c r="H285" s="256"/>
      <c r="I285" s="116">
        <f t="shared" si="379"/>
        <v>0</v>
      </c>
      <c r="J285" s="256"/>
      <c r="K285" s="51"/>
      <c r="L285" s="116">
        <f t="shared" si="380"/>
        <v>0</v>
      </c>
      <c r="M285" s="316"/>
      <c r="N285" s="51"/>
      <c r="O285" s="116">
        <f t="shared" si="381"/>
        <v>0</v>
      </c>
      <c r="P285" s="106" t="s">
        <v>353</v>
      </c>
    </row>
    <row r="286" spans="1:16" ht="12.75" thickBot="1" x14ac:dyDescent="0.3">
      <c r="A286" s="170"/>
      <c r="B286" s="170" t="s">
        <v>261</v>
      </c>
      <c r="C286" s="306">
        <f t="shared" si="368"/>
        <v>28599</v>
      </c>
      <c r="D286" s="236">
        <f t="shared" ref="D286:O286" si="382">SUM(D283,D269,D230,D195,D187,D173,D75,D53)</f>
        <v>0</v>
      </c>
      <c r="E286" s="457">
        <f t="shared" si="382"/>
        <v>28599</v>
      </c>
      <c r="F286" s="458">
        <f t="shared" si="382"/>
        <v>28599</v>
      </c>
      <c r="G286" s="236">
        <f t="shared" si="382"/>
        <v>0</v>
      </c>
      <c r="H286" s="172">
        <f t="shared" si="382"/>
        <v>0</v>
      </c>
      <c r="I286" s="289">
        <f t="shared" si="382"/>
        <v>0</v>
      </c>
      <c r="J286" s="172">
        <f t="shared" si="382"/>
        <v>0</v>
      </c>
      <c r="K286" s="171">
        <f t="shared" si="382"/>
        <v>0</v>
      </c>
      <c r="L286" s="289">
        <f t="shared" si="382"/>
        <v>0</v>
      </c>
      <c r="M286" s="306">
        <f t="shared" si="382"/>
        <v>0</v>
      </c>
      <c r="N286" s="171">
        <f t="shared" si="382"/>
        <v>0</v>
      </c>
      <c r="O286" s="289">
        <f t="shared" si="382"/>
        <v>0</v>
      </c>
      <c r="P286" s="344"/>
    </row>
    <row r="287" spans="1:16" s="21" customFormat="1" ht="13.5" thickTop="1" thickBot="1" x14ac:dyDescent="0.3">
      <c r="A287" s="1144" t="s">
        <v>262</v>
      </c>
      <c r="B287" s="1145"/>
      <c r="C287" s="179">
        <f t="shared" si="368"/>
        <v>8739</v>
      </c>
      <c r="D287" s="237">
        <f>SUM(D24,D25,D41)-D51</f>
        <v>0</v>
      </c>
      <c r="E287" s="459">
        <f t="shared" ref="E287:F287" si="383">SUM(E24,E25,E41)-E51</f>
        <v>8739</v>
      </c>
      <c r="F287" s="460">
        <f t="shared" si="383"/>
        <v>8739</v>
      </c>
      <c r="G287" s="237">
        <f>SUM(G24,G25,G41)-G51</f>
        <v>0</v>
      </c>
      <c r="H287" s="266">
        <f t="shared" ref="H287:I287" si="384">SUM(H24,H25,H41)-H51</f>
        <v>0</v>
      </c>
      <c r="I287" s="290">
        <f t="shared" si="384"/>
        <v>0</v>
      </c>
      <c r="J287" s="266">
        <f>(J26+J43)-J51</f>
        <v>0</v>
      </c>
      <c r="K287" s="174">
        <f t="shared" ref="K287:L287" si="385">(K26+K43)-K51</f>
        <v>0</v>
      </c>
      <c r="L287" s="290">
        <f t="shared" si="385"/>
        <v>0</v>
      </c>
      <c r="M287" s="179">
        <f>M45-M51</f>
        <v>0</v>
      </c>
      <c r="N287" s="174">
        <f t="shared" ref="N287:O287" si="386">N45-N51</f>
        <v>0</v>
      </c>
      <c r="O287" s="290">
        <f t="shared" si="386"/>
        <v>0</v>
      </c>
      <c r="P287" s="181"/>
    </row>
    <row r="288" spans="1:16" s="21" customFormat="1" ht="12.75" thickTop="1" x14ac:dyDescent="0.25">
      <c r="A288" s="1134" t="s">
        <v>263</v>
      </c>
      <c r="B288" s="1135"/>
      <c r="C288" s="159">
        <f t="shared" si="368"/>
        <v>-8739</v>
      </c>
      <c r="D288" s="238">
        <f t="shared" ref="D288:O288" si="387">SUM(D289,D290)-D297+D298</f>
        <v>0</v>
      </c>
      <c r="E288" s="461">
        <f t="shared" si="387"/>
        <v>-8739</v>
      </c>
      <c r="F288" s="462">
        <f t="shared" si="387"/>
        <v>-8739</v>
      </c>
      <c r="G288" s="238">
        <f t="shared" si="387"/>
        <v>0</v>
      </c>
      <c r="H288" s="267">
        <f t="shared" si="387"/>
        <v>0</v>
      </c>
      <c r="I288" s="157">
        <f t="shared" si="387"/>
        <v>0</v>
      </c>
      <c r="J288" s="267">
        <f t="shared" si="387"/>
        <v>0</v>
      </c>
      <c r="K288" s="156">
        <f t="shared" si="387"/>
        <v>0</v>
      </c>
      <c r="L288" s="157">
        <f t="shared" si="387"/>
        <v>0</v>
      </c>
      <c r="M288" s="159">
        <f t="shared" si="387"/>
        <v>0</v>
      </c>
      <c r="N288" s="156">
        <f t="shared" si="387"/>
        <v>0</v>
      </c>
      <c r="O288" s="157">
        <f t="shared" si="387"/>
        <v>0</v>
      </c>
      <c r="P288" s="345"/>
    </row>
    <row r="289" spans="1:16" s="21" customFormat="1" ht="12.75" thickBot="1" x14ac:dyDescent="0.3">
      <c r="A289" s="84" t="s">
        <v>264</v>
      </c>
      <c r="B289" s="84" t="s">
        <v>265</v>
      </c>
      <c r="C289" s="85">
        <f t="shared" si="368"/>
        <v>-8739</v>
      </c>
      <c r="D289" s="220">
        <f t="shared" ref="D289:O289" si="388">D21-D283</f>
        <v>0</v>
      </c>
      <c r="E289" s="431">
        <f t="shared" si="388"/>
        <v>-8739</v>
      </c>
      <c r="F289" s="432">
        <f t="shared" si="388"/>
        <v>-8739</v>
      </c>
      <c r="G289" s="220">
        <f t="shared" si="388"/>
        <v>0</v>
      </c>
      <c r="H289" s="252">
        <f t="shared" si="388"/>
        <v>0</v>
      </c>
      <c r="I289" s="87">
        <f t="shared" si="388"/>
        <v>0</v>
      </c>
      <c r="J289" s="252">
        <f t="shared" si="388"/>
        <v>0</v>
      </c>
      <c r="K289" s="86">
        <f t="shared" si="388"/>
        <v>0</v>
      </c>
      <c r="L289" s="87">
        <f t="shared" si="388"/>
        <v>0</v>
      </c>
      <c r="M289" s="85">
        <f t="shared" si="388"/>
        <v>0</v>
      </c>
      <c r="N289" s="86">
        <f t="shared" si="388"/>
        <v>0</v>
      </c>
      <c r="O289" s="87">
        <f t="shared" si="388"/>
        <v>0</v>
      </c>
      <c r="P289" s="336"/>
    </row>
    <row r="290" spans="1:16" s="21" customFormat="1" ht="12.75" hidden="1" thickTop="1" x14ac:dyDescent="0.25">
      <c r="A290" s="176" t="s">
        <v>266</v>
      </c>
      <c r="B290" s="176" t="s">
        <v>267</v>
      </c>
      <c r="C290" s="159">
        <f t="shared" si="368"/>
        <v>0</v>
      </c>
      <c r="D290" s="238">
        <f t="shared" ref="D290:O290" si="389">SUM(D291,D293,D295)-SUM(D292,D294,D296)</f>
        <v>0</v>
      </c>
      <c r="E290" s="461">
        <f t="shared" si="389"/>
        <v>0</v>
      </c>
      <c r="F290" s="462">
        <f t="shared" si="389"/>
        <v>0</v>
      </c>
      <c r="G290" s="238">
        <f t="shared" si="389"/>
        <v>0</v>
      </c>
      <c r="H290" s="267">
        <f t="shared" si="389"/>
        <v>0</v>
      </c>
      <c r="I290" s="157">
        <f t="shared" si="389"/>
        <v>0</v>
      </c>
      <c r="J290" s="267">
        <f t="shared" si="389"/>
        <v>0</v>
      </c>
      <c r="K290" s="156">
        <f t="shared" si="389"/>
        <v>0</v>
      </c>
      <c r="L290" s="157">
        <f t="shared" si="389"/>
        <v>0</v>
      </c>
      <c r="M290" s="159">
        <f t="shared" si="389"/>
        <v>0</v>
      </c>
      <c r="N290" s="156">
        <f t="shared" si="389"/>
        <v>0</v>
      </c>
      <c r="O290" s="157">
        <f t="shared" si="389"/>
        <v>0</v>
      </c>
      <c r="P290" s="345"/>
    </row>
    <row r="291" spans="1:16" ht="12.75" hidden="1" thickTop="1" x14ac:dyDescent="0.25">
      <c r="A291" s="150" t="s">
        <v>268</v>
      </c>
      <c r="B291" s="79" t="s">
        <v>269</v>
      </c>
      <c r="C291" s="60">
        <f t="shared" si="368"/>
        <v>0</v>
      </c>
      <c r="D291" s="235"/>
      <c r="E291" s="456"/>
      <c r="F291" s="425">
        <f t="shared" ref="F291:F298" si="390">D291+E291</f>
        <v>0</v>
      </c>
      <c r="G291" s="235"/>
      <c r="H291" s="265"/>
      <c r="I291" s="302">
        <f t="shared" ref="I291:I298" si="391">G291+H291</f>
        <v>0</v>
      </c>
      <c r="J291" s="265"/>
      <c r="K291" s="62"/>
      <c r="L291" s="302">
        <f t="shared" ref="L291:L298" si="392">J291+K291</f>
        <v>0</v>
      </c>
      <c r="M291" s="323"/>
      <c r="N291" s="62"/>
      <c r="O291" s="302">
        <f t="shared" ref="O291:O298" si="393">M291+N291</f>
        <v>0</v>
      </c>
      <c r="P291" s="151"/>
    </row>
    <row r="292" spans="1:16" ht="24.75" hidden="1" thickTop="1" x14ac:dyDescent="0.25">
      <c r="A292" s="142" t="s">
        <v>270</v>
      </c>
      <c r="B292" s="37" t="s">
        <v>271</v>
      </c>
      <c r="C292" s="54">
        <f t="shared" si="368"/>
        <v>0</v>
      </c>
      <c r="D292" s="226"/>
      <c r="E292" s="444"/>
      <c r="F292" s="401">
        <f t="shared" si="390"/>
        <v>0</v>
      </c>
      <c r="G292" s="226"/>
      <c r="H292" s="257"/>
      <c r="I292" s="110">
        <f t="shared" si="391"/>
        <v>0</v>
      </c>
      <c r="J292" s="257"/>
      <c r="K292" s="56"/>
      <c r="L292" s="110">
        <f t="shared" si="392"/>
        <v>0</v>
      </c>
      <c r="M292" s="317"/>
      <c r="N292" s="56"/>
      <c r="O292" s="110">
        <f t="shared" si="393"/>
        <v>0</v>
      </c>
      <c r="P292" s="107"/>
    </row>
    <row r="293" spans="1:16" ht="12.75" hidden="1" thickTop="1" x14ac:dyDescent="0.25">
      <c r="A293" s="142" t="s">
        <v>272</v>
      </c>
      <c r="B293" s="37" t="s">
        <v>273</v>
      </c>
      <c r="C293" s="54">
        <f t="shared" si="368"/>
        <v>0</v>
      </c>
      <c r="D293" s="226"/>
      <c r="E293" s="444"/>
      <c r="F293" s="401">
        <f t="shared" si="390"/>
        <v>0</v>
      </c>
      <c r="G293" s="226"/>
      <c r="H293" s="257"/>
      <c r="I293" s="110">
        <f t="shared" si="391"/>
        <v>0</v>
      </c>
      <c r="J293" s="257"/>
      <c r="K293" s="56"/>
      <c r="L293" s="110">
        <f t="shared" si="392"/>
        <v>0</v>
      </c>
      <c r="M293" s="317"/>
      <c r="N293" s="56"/>
      <c r="O293" s="110">
        <f t="shared" si="393"/>
        <v>0</v>
      </c>
      <c r="P293" s="107"/>
    </row>
    <row r="294" spans="1:16" ht="24.75" hidden="1" thickTop="1" x14ac:dyDescent="0.25">
      <c r="A294" s="142" t="s">
        <v>274</v>
      </c>
      <c r="B294" s="37" t="s">
        <v>275</v>
      </c>
      <c r="C294" s="54">
        <f>F294+I294+L294+O294</f>
        <v>0</v>
      </c>
      <c r="D294" s="226"/>
      <c r="E294" s="444"/>
      <c r="F294" s="401">
        <f t="shared" si="390"/>
        <v>0</v>
      </c>
      <c r="G294" s="226"/>
      <c r="H294" s="257"/>
      <c r="I294" s="110">
        <f t="shared" si="391"/>
        <v>0</v>
      </c>
      <c r="J294" s="257"/>
      <c r="K294" s="56"/>
      <c r="L294" s="110">
        <f t="shared" si="392"/>
        <v>0</v>
      </c>
      <c r="M294" s="317"/>
      <c r="N294" s="56"/>
      <c r="O294" s="110">
        <f t="shared" si="393"/>
        <v>0</v>
      </c>
      <c r="P294" s="107"/>
    </row>
    <row r="295" spans="1:16" ht="12.75" hidden="1" thickTop="1" x14ac:dyDescent="0.25">
      <c r="A295" s="142" t="s">
        <v>276</v>
      </c>
      <c r="B295" s="37" t="s">
        <v>277</v>
      </c>
      <c r="C295" s="54">
        <f t="shared" si="368"/>
        <v>0</v>
      </c>
      <c r="D295" s="226"/>
      <c r="E295" s="444"/>
      <c r="F295" s="401">
        <f t="shared" si="390"/>
        <v>0</v>
      </c>
      <c r="G295" s="226"/>
      <c r="H295" s="257"/>
      <c r="I295" s="110">
        <f t="shared" si="391"/>
        <v>0</v>
      </c>
      <c r="J295" s="257"/>
      <c r="K295" s="56"/>
      <c r="L295" s="110">
        <f t="shared" si="392"/>
        <v>0</v>
      </c>
      <c r="M295" s="317"/>
      <c r="N295" s="56"/>
      <c r="O295" s="110">
        <f t="shared" si="393"/>
        <v>0</v>
      </c>
      <c r="P295" s="107"/>
    </row>
    <row r="296" spans="1:16" ht="24.75" hidden="1" thickTop="1" x14ac:dyDescent="0.25">
      <c r="A296" s="152" t="s">
        <v>278</v>
      </c>
      <c r="B296" s="153" t="s">
        <v>279</v>
      </c>
      <c r="C296" s="123">
        <f t="shared" si="368"/>
        <v>0</v>
      </c>
      <c r="D296" s="231"/>
      <c r="E296" s="449"/>
      <c r="F296" s="450">
        <f t="shared" si="390"/>
        <v>0</v>
      </c>
      <c r="G296" s="231"/>
      <c r="H296" s="261"/>
      <c r="I296" s="303">
        <f t="shared" si="391"/>
        <v>0</v>
      </c>
      <c r="J296" s="261"/>
      <c r="K296" s="125"/>
      <c r="L296" s="303">
        <f t="shared" si="392"/>
        <v>0</v>
      </c>
      <c r="M296" s="320"/>
      <c r="N296" s="125"/>
      <c r="O296" s="303">
        <f t="shared" si="393"/>
        <v>0</v>
      </c>
      <c r="P296" s="154"/>
    </row>
    <row r="297" spans="1:16" s="21" customFormat="1" ht="13.5" hidden="1" thickTop="1" thickBot="1" x14ac:dyDescent="0.3">
      <c r="A297" s="178" t="s">
        <v>280</v>
      </c>
      <c r="B297" s="178" t="s">
        <v>281</v>
      </c>
      <c r="C297" s="179">
        <f t="shared" si="368"/>
        <v>0</v>
      </c>
      <c r="D297" s="239"/>
      <c r="E297" s="463"/>
      <c r="F297" s="460">
        <f t="shared" si="390"/>
        <v>0</v>
      </c>
      <c r="G297" s="239"/>
      <c r="H297" s="268"/>
      <c r="I297" s="290">
        <f t="shared" si="391"/>
        <v>0</v>
      </c>
      <c r="J297" s="268"/>
      <c r="K297" s="180"/>
      <c r="L297" s="290">
        <f t="shared" si="392"/>
        <v>0</v>
      </c>
      <c r="M297" s="324"/>
      <c r="N297" s="180"/>
      <c r="O297" s="290">
        <f t="shared" si="393"/>
        <v>0</v>
      </c>
      <c r="P297" s="181"/>
    </row>
    <row r="298" spans="1:16" s="21" customFormat="1" ht="48.75" hidden="1" thickTop="1" x14ac:dyDescent="0.25">
      <c r="A298" s="176" t="s">
        <v>282</v>
      </c>
      <c r="B298" s="158" t="s">
        <v>283</v>
      </c>
      <c r="C298" s="159">
        <f t="shared" si="368"/>
        <v>0</v>
      </c>
      <c r="D298" s="230"/>
      <c r="E298" s="448"/>
      <c r="F298" s="406">
        <f t="shared" si="390"/>
        <v>0</v>
      </c>
      <c r="G298" s="230"/>
      <c r="H298" s="260"/>
      <c r="I298" s="113">
        <f t="shared" si="391"/>
        <v>0</v>
      </c>
      <c r="J298" s="260"/>
      <c r="K298" s="118"/>
      <c r="L298" s="113">
        <f t="shared" si="392"/>
        <v>0</v>
      </c>
      <c r="M298" s="319"/>
      <c r="N298" s="118"/>
      <c r="O298" s="113">
        <f t="shared" si="393"/>
        <v>0</v>
      </c>
      <c r="P298" s="119"/>
    </row>
    <row r="299" spans="1:16" ht="12.75" thickTop="1" x14ac:dyDescent="0.25">
      <c r="A299" s="1"/>
      <c r="B299" s="1"/>
      <c r="C299" s="1"/>
      <c r="D299" s="1"/>
      <c r="E299" s="1"/>
      <c r="F299" s="1"/>
      <c r="G299" s="1"/>
      <c r="H299" s="1"/>
      <c r="I299" s="1"/>
      <c r="J299" s="1"/>
      <c r="K299" s="1"/>
      <c r="L299" s="1"/>
      <c r="M299" s="1"/>
    </row>
    <row r="300" spans="1:16" x14ac:dyDescent="0.25">
      <c r="A300" s="1"/>
      <c r="B300" s="1"/>
      <c r="C300" s="1"/>
      <c r="D300" s="1"/>
      <c r="E300" s="1"/>
      <c r="F300" s="1"/>
      <c r="G300" s="1"/>
      <c r="H300" s="1"/>
      <c r="I300" s="1"/>
      <c r="J300" s="1"/>
      <c r="K300" s="1"/>
      <c r="L300" s="1"/>
      <c r="M300" s="1"/>
    </row>
    <row r="301" spans="1:16" x14ac:dyDescent="0.25">
      <c r="A301" s="1"/>
      <c r="B301" s="1"/>
      <c r="C301" s="1"/>
      <c r="D301" s="1"/>
      <c r="E301" s="1"/>
      <c r="F301" s="1"/>
      <c r="G301" s="1"/>
      <c r="H301" s="1"/>
      <c r="I301" s="1"/>
      <c r="J301" s="1"/>
      <c r="K301" s="1"/>
      <c r="L301" s="1"/>
      <c r="M301" s="1"/>
    </row>
    <row r="302" spans="1:16" x14ac:dyDescent="0.25">
      <c r="A302" s="1"/>
      <c r="B302" s="1"/>
      <c r="C302" s="1"/>
      <c r="D302" s="1"/>
      <c r="E302" s="1"/>
      <c r="F302" s="1"/>
      <c r="G302" s="1"/>
      <c r="H302" s="1"/>
      <c r="I302" s="1"/>
      <c r="J302" s="1"/>
      <c r="K302" s="1"/>
      <c r="L302" s="1"/>
      <c r="M302" s="1"/>
    </row>
    <row r="303" spans="1:16" x14ac:dyDescent="0.25">
      <c r="A303" s="1"/>
      <c r="B303" s="1"/>
      <c r="C303" s="1"/>
      <c r="D303" s="1"/>
      <c r="E303" s="1"/>
      <c r="F303" s="1"/>
      <c r="G303" s="1"/>
      <c r="H303" s="1"/>
      <c r="I303" s="1"/>
      <c r="J303" s="1"/>
      <c r="K303" s="1"/>
      <c r="L303" s="1"/>
      <c r="M303" s="1"/>
    </row>
    <row r="304" spans="1:16"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sheetData>
  <sheetProtection algorithmName="SHA-512" hashValue="+myWus/oRT1udeKdpoMCOhaGiybz8lgI+CSgCzyz8uV+qAd0tBT5/bbtl9j3XVqIZo2MGZzoIcaW46yn5dSvaA==" saltValue="dbJGJ25Uu8rG3E0LirlkwA==" spinCount="100000" sheet="1" objects="1" scenarios="1" formatCells="0" formatColumns="0" formatRows="0"/>
  <autoFilter ref="A18:P298">
    <filterColumn colId="2">
      <filters blank="1">
        <filter val="11 122"/>
        <filter val="12 250"/>
        <filter val="17 477"/>
        <filter val="19 860"/>
        <filter val="28 599"/>
        <filter val="7 610"/>
        <filter val="8 739"/>
        <filter val="-8 739"/>
      </filters>
    </filterColumn>
  </autoFilter>
  <mergeCells count="32">
    <mergeCell ref="A287:B287"/>
    <mergeCell ref="A288:B288"/>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2018.gada 14.jūnija saistošajiem noteikumiem Nr.24
(protokols Nr.9, 4.punkts)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6"/>
  <sheetViews>
    <sheetView view="pageLayout" zoomScaleNormal="100" workbookViewId="0">
      <selection activeCell="T5" sqref="T5"/>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426</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427</v>
      </c>
      <c r="D6" s="1122"/>
      <c r="E6" s="1122"/>
      <c r="F6" s="1122"/>
      <c r="G6" s="1122"/>
      <c r="H6" s="1122"/>
      <c r="I6" s="1122"/>
      <c r="J6" s="1122"/>
      <c r="K6" s="1122"/>
      <c r="L6" s="1122"/>
      <c r="M6" s="1122"/>
      <c r="N6" s="1122"/>
      <c r="O6" s="1122"/>
      <c r="P6" s="1123"/>
      <c r="Q6" s="390"/>
    </row>
    <row r="7" spans="1:17" ht="15" customHeight="1" x14ac:dyDescent="0.25">
      <c r="A7" s="2" t="s">
        <v>4</v>
      </c>
      <c r="B7" s="3"/>
      <c r="C7" s="1120" t="s">
        <v>428</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8"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8"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8" s="21" customFormat="1" x14ac:dyDescent="0.25">
      <c r="A19" s="16"/>
      <c r="B19" s="17" t="s">
        <v>18</v>
      </c>
      <c r="C19" s="18"/>
      <c r="D19" s="207"/>
      <c r="E19" s="393"/>
      <c r="F19" s="93"/>
      <c r="G19" s="207"/>
      <c r="H19" s="386"/>
      <c r="I19" s="93"/>
      <c r="J19" s="241"/>
      <c r="K19" s="393"/>
      <c r="L19" s="93"/>
      <c r="M19" s="307"/>
      <c r="N19" s="19"/>
      <c r="O19" s="347"/>
      <c r="P19" s="20"/>
    </row>
    <row r="20" spans="1:18" s="21" customFormat="1" ht="12.75" thickBot="1" x14ac:dyDescent="0.3">
      <c r="A20" s="22"/>
      <c r="B20" s="23" t="s">
        <v>19</v>
      </c>
      <c r="C20" s="24">
        <f>F20+I20+L20+O20</f>
        <v>39496</v>
      </c>
      <c r="D20" s="208">
        <f>SUM(D21,D24,D25,D41,D43)</f>
        <v>38770</v>
      </c>
      <c r="E20" s="394">
        <f t="shared" ref="E20:F20" si="0">SUM(E21,E24,E25,E41,E43)</f>
        <v>726</v>
      </c>
      <c r="F20" s="395">
        <f t="shared" si="0"/>
        <v>39496</v>
      </c>
      <c r="G20" s="208">
        <f>SUM(G21,G24,G43)</f>
        <v>0</v>
      </c>
      <c r="H20" s="193">
        <f t="shared" ref="H20:I20" si="1">SUM(H21,H24,H43)</f>
        <v>0</v>
      </c>
      <c r="I20" s="395">
        <f t="shared" si="1"/>
        <v>0</v>
      </c>
      <c r="J20" s="242">
        <f>SUM(J21,J26,J43)</f>
        <v>0</v>
      </c>
      <c r="K20" s="394">
        <f t="shared" ref="K20:L20" si="2">SUM(K21,K26,K43)</f>
        <v>0</v>
      </c>
      <c r="L20" s="395">
        <f t="shared" si="2"/>
        <v>0</v>
      </c>
      <c r="M20" s="24">
        <f>SUM(M21,M45)</f>
        <v>0</v>
      </c>
      <c r="N20" s="25">
        <f t="shared" ref="N20:O20" si="3">SUM(N21,N45)</f>
        <v>0</v>
      </c>
      <c r="O20" s="26">
        <f t="shared" si="3"/>
        <v>0</v>
      </c>
      <c r="P20" s="326"/>
      <c r="R20" s="202"/>
    </row>
    <row r="21" spans="1:18"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c r="R21" s="202"/>
    </row>
    <row r="22" spans="1:18"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c r="R22" s="202"/>
    </row>
    <row r="23" spans="1:18"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c r="R23" s="202"/>
    </row>
    <row r="24" spans="1:18" s="21" customFormat="1" ht="25.5" thickTop="1" thickBot="1" x14ac:dyDescent="0.3">
      <c r="A24" s="369">
        <v>19300</v>
      </c>
      <c r="B24" s="369" t="s">
        <v>304</v>
      </c>
      <c r="C24" s="370">
        <f>F24+I24</f>
        <v>39496</v>
      </c>
      <c r="D24" s="371">
        <f>D51</f>
        <v>38770</v>
      </c>
      <c r="E24" s="402">
        <v>726</v>
      </c>
      <c r="F24" s="403">
        <f>D24+E24</f>
        <v>39496</v>
      </c>
      <c r="G24" s="371"/>
      <c r="H24" s="596"/>
      <c r="I24" s="403">
        <f>G24+H24</f>
        <v>0</v>
      </c>
      <c r="J24" s="376" t="s">
        <v>23</v>
      </c>
      <c r="K24" s="597" t="s">
        <v>23</v>
      </c>
      <c r="L24" s="603" t="s">
        <v>23</v>
      </c>
      <c r="M24" s="379" t="s">
        <v>23</v>
      </c>
      <c r="N24" s="377" t="s">
        <v>23</v>
      </c>
      <c r="O24" s="380" t="s">
        <v>23</v>
      </c>
      <c r="P24" s="404"/>
      <c r="R24" s="202"/>
    </row>
    <row r="25" spans="1:18"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c r="R25" s="202"/>
    </row>
    <row r="26" spans="1:18"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c r="R26" s="202"/>
    </row>
    <row r="27" spans="1:18"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c r="R27" s="202"/>
    </row>
    <row r="28" spans="1:18"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c r="R28" s="202"/>
    </row>
    <row r="29" spans="1:18"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c r="R29" s="202"/>
    </row>
    <row r="30" spans="1:18"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c r="R30" s="202"/>
    </row>
    <row r="31" spans="1:18"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c r="R31" s="202"/>
    </row>
    <row r="32" spans="1:18"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c r="R32" s="202"/>
    </row>
    <row r="33" spans="1:18"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c r="R33" s="202"/>
    </row>
    <row r="34" spans="1:18"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c r="R34" s="202"/>
    </row>
    <row r="35" spans="1:18"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c r="R35" s="202"/>
    </row>
    <row r="36" spans="1:18"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c r="R36" s="202"/>
    </row>
    <row r="37" spans="1:18"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c r="R37" s="202"/>
    </row>
    <row r="38" spans="1:18"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c r="R38" s="202"/>
    </row>
    <row r="39" spans="1:18"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c r="R39" s="202"/>
    </row>
    <row r="40" spans="1:18"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c r="R40" s="202"/>
    </row>
    <row r="41" spans="1:18"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c r="R41" s="202"/>
    </row>
    <row r="42" spans="1:18"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c r="R42" s="202"/>
    </row>
    <row r="43" spans="1:18"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c r="R43" s="202"/>
    </row>
    <row r="44" spans="1:18"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c r="R44" s="202"/>
    </row>
    <row r="45" spans="1:18"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c r="R45" s="202"/>
    </row>
    <row r="46" spans="1:18"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c r="R46" s="202"/>
    </row>
    <row r="47" spans="1:18"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c r="R47" s="202"/>
    </row>
    <row r="48" spans="1:18" ht="12.75" thickTop="1" x14ac:dyDescent="0.25">
      <c r="A48" s="79"/>
      <c r="B48" s="74"/>
      <c r="C48" s="80"/>
      <c r="D48" s="352"/>
      <c r="E48" s="428"/>
      <c r="F48" s="427"/>
      <c r="G48" s="352"/>
      <c r="H48" s="577"/>
      <c r="I48" s="559"/>
      <c r="J48" s="357"/>
      <c r="K48" s="579"/>
      <c r="L48" s="419"/>
      <c r="M48" s="315"/>
      <c r="N48" s="296"/>
      <c r="O48" s="167"/>
      <c r="P48" s="77"/>
      <c r="R48" s="202"/>
    </row>
    <row r="49" spans="1:18" s="21" customFormat="1" x14ac:dyDescent="0.25">
      <c r="A49" s="81"/>
      <c r="B49" s="82" t="s">
        <v>43</v>
      </c>
      <c r="C49" s="83"/>
      <c r="D49" s="353"/>
      <c r="E49" s="429"/>
      <c r="F49" s="430"/>
      <c r="G49" s="353"/>
      <c r="H49" s="578"/>
      <c r="I49" s="430"/>
      <c r="J49" s="356"/>
      <c r="K49" s="429"/>
      <c r="L49" s="430"/>
      <c r="M49" s="359"/>
      <c r="N49" s="354"/>
      <c r="O49" s="168"/>
      <c r="P49" s="335"/>
      <c r="R49" s="202"/>
    </row>
    <row r="50" spans="1:18" s="21" customFormat="1" ht="12.75" thickBot="1" x14ac:dyDescent="0.3">
      <c r="A50" s="84"/>
      <c r="B50" s="22" t="s">
        <v>44</v>
      </c>
      <c r="C50" s="85">
        <f t="shared" si="4"/>
        <v>39496</v>
      </c>
      <c r="D50" s="220">
        <f>SUM(D51,D283)</f>
        <v>38770</v>
      </c>
      <c r="E50" s="431">
        <f t="shared" ref="E50:F50" si="19">SUM(E51,E283)</f>
        <v>726</v>
      </c>
      <c r="F50" s="432">
        <f t="shared" si="19"/>
        <v>39496</v>
      </c>
      <c r="G50" s="220">
        <f>SUM(G51,G283)</f>
        <v>0</v>
      </c>
      <c r="H50" s="177">
        <f t="shared" ref="H50:I50" si="20">SUM(H51,H283)</f>
        <v>0</v>
      </c>
      <c r="I50" s="432">
        <f t="shared" si="20"/>
        <v>0</v>
      </c>
      <c r="J50" s="252">
        <f>SUM(J51,J283)</f>
        <v>0</v>
      </c>
      <c r="K50" s="431">
        <f t="shared" ref="K50:L50" si="21">SUM(K51,K283)</f>
        <v>0</v>
      </c>
      <c r="L50" s="432">
        <f t="shared" si="21"/>
        <v>0</v>
      </c>
      <c r="M50" s="85">
        <f>SUM(M51,M283)</f>
        <v>0</v>
      </c>
      <c r="N50" s="86">
        <f t="shared" ref="N50:O50" si="22">SUM(N51,N283)</f>
        <v>0</v>
      </c>
      <c r="O50" s="87">
        <f t="shared" si="22"/>
        <v>0</v>
      </c>
      <c r="P50" s="336"/>
      <c r="R50" s="202"/>
    </row>
    <row r="51" spans="1:18" s="21" customFormat="1" ht="36.75" thickTop="1" x14ac:dyDescent="0.25">
      <c r="A51" s="88"/>
      <c r="B51" s="89" t="s">
        <v>45</v>
      </c>
      <c r="C51" s="90">
        <f t="shared" si="4"/>
        <v>39496</v>
      </c>
      <c r="D51" s="221">
        <f>SUM(D52,D194)</f>
        <v>38770</v>
      </c>
      <c r="E51" s="433">
        <f t="shared" ref="E51:F51" si="23">SUM(E52,E194)</f>
        <v>726</v>
      </c>
      <c r="F51" s="434">
        <f t="shared" si="23"/>
        <v>39496</v>
      </c>
      <c r="G51" s="221">
        <f>SUM(G52,G194)</f>
        <v>0</v>
      </c>
      <c r="H51" s="201">
        <f t="shared" ref="H51:I51" si="24">SUM(H52,H194)</f>
        <v>0</v>
      </c>
      <c r="I51" s="434">
        <f t="shared" si="24"/>
        <v>0</v>
      </c>
      <c r="J51" s="253">
        <f>SUM(J52,J194)</f>
        <v>0</v>
      </c>
      <c r="K51" s="433">
        <f t="shared" ref="K51:L51" si="25">SUM(K52,K194)</f>
        <v>0</v>
      </c>
      <c r="L51" s="434">
        <f t="shared" si="25"/>
        <v>0</v>
      </c>
      <c r="M51" s="90">
        <f>SUM(M52,M194)</f>
        <v>0</v>
      </c>
      <c r="N51" s="91">
        <f t="shared" ref="N51:O51" si="26">SUM(N52,N194)</f>
        <v>0</v>
      </c>
      <c r="O51" s="92">
        <f t="shared" si="26"/>
        <v>0</v>
      </c>
      <c r="P51" s="337"/>
      <c r="R51" s="202"/>
    </row>
    <row r="52" spans="1:18" s="21" customFormat="1" ht="24" x14ac:dyDescent="0.25">
      <c r="A52" s="93"/>
      <c r="B52" s="16" t="s">
        <v>46</v>
      </c>
      <c r="C52" s="94">
        <f t="shared" si="4"/>
        <v>35996</v>
      </c>
      <c r="D52" s="222">
        <f>SUM(D53,D75,D173,D187)</f>
        <v>35270</v>
      </c>
      <c r="E52" s="435">
        <f t="shared" ref="E52:F52" si="27">SUM(E53,E75,E173,E187)</f>
        <v>726</v>
      </c>
      <c r="F52" s="436">
        <f t="shared" si="27"/>
        <v>35996</v>
      </c>
      <c r="G52" s="222">
        <f>SUM(G53,G75,G173,G187)</f>
        <v>0</v>
      </c>
      <c r="H52" s="202">
        <f t="shared" ref="H52:I52" si="28">SUM(H53,H75,H173,H187)</f>
        <v>0</v>
      </c>
      <c r="I52" s="436">
        <f t="shared" si="28"/>
        <v>0</v>
      </c>
      <c r="J52" s="254">
        <f>SUM(J53,J75,J173,J187)</f>
        <v>0</v>
      </c>
      <c r="K52" s="435">
        <f t="shared" ref="K52:L52" si="29">SUM(K53,K75,K173,K187)</f>
        <v>0</v>
      </c>
      <c r="L52" s="436">
        <f t="shared" si="29"/>
        <v>0</v>
      </c>
      <c r="M52" s="94">
        <f>SUM(M53,M75,M173,M187)</f>
        <v>0</v>
      </c>
      <c r="N52" s="95">
        <f t="shared" ref="N52:O52" si="30">SUM(N53,N75,N173,N187)</f>
        <v>0</v>
      </c>
      <c r="O52" s="96">
        <f t="shared" si="30"/>
        <v>0</v>
      </c>
      <c r="P52" s="338"/>
      <c r="R52" s="202"/>
    </row>
    <row r="53" spans="1:18" s="21" customFormat="1" hidden="1" x14ac:dyDescent="0.25">
      <c r="A53" s="97">
        <v>1000</v>
      </c>
      <c r="B53" s="97" t="s">
        <v>47</v>
      </c>
      <c r="C53" s="98">
        <f t="shared" si="4"/>
        <v>0</v>
      </c>
      <c r="D53" s="223">
        <f>SUM(D54,D67)</f>
        <v>0</v>
      </c>
      <c r="E53" s="99">
        <f t="shared" ref="E53:F53" si="31">SUM(E54,E67)</f>
        <v>0</v>
      </c>
      <c r="F53" s="278">
        <f t="shared" si="31"/>
        <v>0</v>
      </c>
      <c r="G53" s="223">
        <f>SUM(G54,G67)</f>
        <v>0</v>
      </c>
      <c r="H53" s="255">
        <f t="shared" ref="H53:I53" si="32">SUM(H54,H67)</f>
        <v>0</v>
      </c>
      <c r="I53" s="100">
        <f t="shared" si="32"/>
        <v>0</v>
      </c>
      <c r="J53" s="255">
        <f>SUM(J54,J67)</f>
        <v>0</v>
      </c>
      <c r="K53" s="99">
        <f t="shared" ref="K53:L53" si="33">SUM(K54,K67)</f>
        <v>0</v>
      </c>
      <c r="L53" s="134">
        <f t="shared" si="33"/>
        <v>0</v>
      </c>
      <c r="M53" s="98">
        <f>SUM(M54,M67)</f>
        <v>0</v>
      </c>
      <c r="N53" s="99">
        <f t="shared" ref="N53:O53" si="34">SUM(N54,N67)</f>
        <v>0</v>
      </c>
      <c r="O53" s="100">
        <f t="shared" si="34"/>
        <v>0</v>
      </c>
      <c r="P53" s="339"/>
      <c r="R53" s="202"/>
    </row>
    <row r="54" spans="1:18" hidden="1" x14ac:dyDescent="0.25">
      <c r="A54" s="41">
        <v>1100</v>
      </c>
      <c r="B54" s="101" t="s">
        <v>48</v>
      </c>
      <c r="C54" s="42">
        <f t="shared" si="4"/>
        <v>0</v>
      </c>
      <c r="D54" s="224">
        <f>SUM(D55,D58,D66)</f>
        <v>0</v>
      </c>
      <c r="E54" s="46">
        <f t="shared" ref="E54:F54" si="35">SUM(E55,E58,E66)</f>
        <v>0</v>
      </c>
      <c r="F54" s="279">
        <f t="shared" si="35"/>
        <v>0</v>
      </c>
      <c r="G54" s="224">
        <f>SUM(G55,G58,G66)</f>
        <v>0</v>
      </c>
      <c r="H54" s="102">
        <f t="shared" ref="H54:I54" si="36">SUM(H55,H58,H66)</f>
        <v>0</v>
      </c>
      <c r="I54" s="113">
        <f t="shared" si="36"/>
        <v>0</v>
      </c>
      <c r="J54" s="102">
        <f>SUM(J55,J58,J66)</f>
        <v>0</v>
      </c>
      <c r="K54" s="46">
        <f t="shared" ref="K54:L54" si="37">SUM(K55,K58,K66)</f>
        <v>0</v>
      </c>
      <c r="L54" s="122">
        <f t="shared" si="37"/>
        <v>0</v>
      </c>
      <c r="M54" s="126">
        <f>SUM(M55,M58,M66)</f>
        <v>0</v>
      </c>
      <c r="N54" s="127">
        <f t="shared" ref="N54:O54" si="38">SUM(N55,N58,N66)</f>
        <v>0</v>
      </c>
      <c r="O54" s="287">
        <f t="shared" si="38"/>
        <v>0</v>
      </c>
      <c r="P54" s="340"/>
      <c r="R54" s="202"/>
    </row>
    <row r="55" spans="1:18"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c r="R55" s="202"/>
    </row>
    <row r="56" spans="1:18" hidden="1" x14ac:dyDescent="0.25">
      <c r="A56" s="33">
        <v>1111</v>
      </c>
      <c r="B56" s="48" t="s">
        <v>50</v>
      </c>
      <c r="C56" s="49">
        <f t="shared" si="4"/>
        <v>0</v>
      </c>
      <c r="D56" s="225">
        <v>0</v>
      </c>
      <c r="E56" s="51"/>
      <c r="F56" s="281">
        <f t="shared" ref="F56:F57" si="43">D56+E56</f>
        <v>0</v>
      </c>
      <c r="G56" s="225"/>
      <c r="H56" s="256"/>
      <c r="I56" s="116">
        <f t="shared" ref="I56:I57" si="44">G56+H56</f>
        <v>0</v>
      </c>
      <c r="J56" s="256"/>
      <c r="K56" s="51"/>
      <c r="L56" s="136">
        <f t="shared" ref="L56:L57" si="45">J56+K56</f>
        <v>0</v>
      </c>
      <c r="M56" s="316"/>
      <c r="N56" s="51"/>
      <c r="O56" s="116">
        <f>M56+N56</f>
        <v>0</v>
      </c>
      <c r="P56" s="106"/>
      <c r="R56" s="202"/>
    </row>
    <row r="57" spans="1:18" ht="24" hidden="1" customHeight="1" x14ac:dyDescent="0.25">
      <c r="A57" s="38">
        <v>1119</v>
      </c>
      <c r="B57" s="53" t="s">
        <v>51</v>
      </c>
      <c r="C57" s="54">
        <f t="shared" si="4"/>
        <v>0</v>
      </c>
      <c r="D57" s="226">
        <v>0</v>
      </c>
      <c r="E57" s="56"/>
      <c r="F57" s="143">
        <f t="shared" si="43"/>
        <v>0</v>
      </c>
      <c r="G57" s="226"/>
      <c r="H57" s="257"/>
      <c r="I57" s="110">
        <f t="shared" si="44"/>
        <v>0</v>
      </c>
      <c r="J57" s="257"/>
      <c r="K57" s="56"/>
      <c r="L57" s="132">
        <f t="shared" si="45"/>
        <v>0</v>
      </c>
      <c r="M57" s="317"/>
      <c r="N57" s="56"/>
      <c r="O57" s="110">
        <f>M57+N57</f>
        <v>0</v>
      </c>
      <c r="P57" s="107"/>
      <c r="R57" s="202"/>
    </row>
    <row r="58" spans="1:18"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c r="R58" s="202"/>
    </row>
    <row r="59" spans="1:18" hidden="1" x14ac:dyDescent="0.25">
      <c r="A59" s="38">
        <v>1141</v>
      </c>
      <c r="B59" s="53" t="s">
        <v>52</v>
      </c>
      <c r="C59" s="54">
        <f t="shared" si="4"/>
        <v>0</v>
      </c>
      <c r="D59" s="226">
        <v>0</v>
      </c>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c r="R59" s="202"/>
    </row>
    <row r="60" spans="1:18" ht="24.75" hidden="1" customHeight="1" x14ac:dyDescent="0.25">
      <c r="A60" s="38">
        <v>1142</v>
      </c>
      <c r="B60" s="53" t="s">
        <v>53</v>
      </c>
      <c r="C60" s="54">
        <f t="shared" si="4"/>
        <v>0</v>
      </c>
      <c r="D60" s="226">
        <v>0</v>
      </c>
      <c r="E60" s="56"/>
      <c r="F60" s="143">
        <f t="shared" si="50"/>
        <v>0</v>
      </c>
      <c r="G60" s="226"/>
      <c r="H60" s="257"/>
      <c r="I60" s="110">
        <f t="shared" si="51"/>
        <v>0</v>
      </c>
      <c r="J60" s="257"/>
      <c r="K60" s="56"/>
      <c r="L60" s="132">
        <f>J60+K60</f>
        <v>0</v>
      </c>
      <c r="M60" s="317"/>
      <c r="N60" s="56"/>
      <c r="O60" s="110">
        <f t="shared" si="53"/>
        <v>0</v>
      </c>
      <c r="P60" s="107"/>
      <c r="R60" s="202"/>
    </row>
    <row r="61" spans="1:18" ht="24" hidden="1" x14ac:dyDescent="0.25">
      <c r="A61" s="38">
        <v>1145</v>
      </c>
      <c r="B61" s="53" t="s">
        <v>54</v>
      </c>
      <c r="C61" s="54">
        <f t="shared" si="4"/>
        <v>0</v>
      </c>
      <c r="D61" s="226">
        <v>0</v>
      </c>
      <c r="E61" s="56"/>
      <c r="F61" s="143">
        <f t="shared" si="50"/>
        <v>0</v>
      </c>
      <c r="G61" s="226"/>
      <c r="H61" s="257"/>
      <c r="I61" s="110">
        <f t="shared" si="51"/>
        <v>0</v>
      </c>
      <c r="J61" s="257"/>
      <c r="K61" s="56"/>
      <c r="L61" s="132">
        <f t="shared" si="52"/>
        <v>0</v>
      </c>
      <c r="M61" s="317"/>
      <c r="N61" s="56"/>
      <c r="O61" s="110">
        <f>M61+N61</f>
        <v>0</v>
      </c>
      <c r="P61" s="107"/>
      <c r="R61" s="202"/>
    </row>
    <row r="62" spans="1:18" ht="27.75" hidden="1" customHeight="1" x14ac:dyDescent="0.25">
      <c r="A62" s="38">
        <v>1146</v>
      </c>
      <c r="B62" s="53" t="s">
        <v>55</v>
      </c>
      <c r="C62" s="54">
        <f t="shared" si="4"/>
        <v>0</v>
      </c>
      <c r="D62" s="226">
        <v>0</v>
      </c>
      <c r="E62" s="56"/>
      <c r="F62" s="143">
        <f t="shared" si="50"/>
        <v>0</v>
      </c>
      <c r="G62" s="226"/>
      <c r="H62" s="257"/>
      <c r="I62" s="110">
        <f t="shared" si="51"/>
        <v>0</v>
      </c>
      <c r="J62" s="257"/>
      <c r="K62" s="56"/>
      <c r="L62" s="132">
        <f t="shared" si="52"/>
        <v>0</v>
      </c>
      <c r="M62" s="317"/>
      <c r="N62" s="56"/>
      <c r="O62" s="110">
        <f t="shared" si="53"/>
        <v>0</v>
      </c>
      <c r="P62" s="107"/>
      <c r="R62" s="202"/>
    </row>
    <row r="63" spans="1:18" hidden="1" x14ac:dyDescent="0.25">
      <c r="A63" s="38">
        <v>1147</v>
      </c>
      <c r="B63" s="53" t="s">
        <v>56</v>
      </c>
      <c r="C63" s="54">
        <f t="shared" si="4"/>
        <v>0</v>
      </c>
      <c r="D63" s="226">
        <v>0</v>
      </c>
      <c r="E63" s="56"/>
      <c r="F63" s="143">
        <f t="shared" si="50"/>
        <v>0</v>
      </c>
      <c r="G63" s="226"/>
      <c r="H63" s="257"/>
      <c r="I63" s="110">
        <f t="shared" si="51"/>
        <v>0</v>
      </c>
      <c r="J63" s="257"/>
      <c r="K63" s="56"/>
      <c r="L63" s="132">
        <f t="shared" si="52"/>
        <v>0</v>
      </c>
      <c r="M63" s="317"/>
      <c r="N63" s="56"/>
      <c r="O63" s="110">
        <f t="shared" si="53"/>
        <v>0</v>
      </c>
      <c r="P63" s="107"/>
      <c r="R63" s="202"/>
    </row>
    <row r="64" spans="1:18" hidden="1" x14ac:dyDescent="0.25">
      <c r="A64" s="38">
        <v>1148</v>
      </c>
      <c r="B64" s="53" t="s">
        <v>57</v>
      </c>
      <c r="C64" s="54">
        <f t="shared" si="4"/>
        <v>0</v>
      </c>
      <c r="D64" s="226">
        <v>0</v>
      </c>
      <c r="E64" s="56"/>
      <c r="F64" s="143">
        <f t="shared" si="50"/>
        <v>0</v>
      </c>
      <c r="G64" s="226"/>
      <c r="H64" s="257"/>
      <c r="I64" s="110">
        <f t="shared" si="51"/>
        <v>0</v>
      </c>
      <c r="J64" s="257"/>
      <c r="K64" s="56"/>
      <c r="L64" s="132">
        <f t="shared" si="52"/>
        <v>0</v>
      </c>
      <c r="M64" s="317"/>
      <c r="N64" s="56"/>
      <c r="O64" s="110">
        <f t="shared" si="53"/>
        <v>0</v>
      </c>
      <c r="P64" s="107"/>
      <c r="R64" s="202"/>
    </row>
    <row r="65" spans="1:18" ht="24" hidden="1" customHeight="1" x14ac:dyDescent="0.25">
      <c r="A65" s="38">
        <v>1149</v>
      </c>
      <c r="B65" s="53" t="s">
        <v>58</v>
      </c>
      <c r="C65" s="54">
        <f>F65+I65+L65+O65</f>
        <v>0</v>
      </c>
      <c r="D65" s="226">
        <v>0</v>
      </c>
      <c r="E65" s="56"/>
      <c r="F65" s="143">
        <f t="shared" si="50"/>
        <v>0</v>
      </c>
      <c r="G65" s="226"/>
      <c r="H65" s="257"/>
      <c r="I65" s="110">
        <f t="shared" si="51"/>
        <v>0</v>
      </c>
      <c r="J65" s="257"/>
      <c r="K65" s="56"/>
      <c r="L65" s="132">
        <f t="shared" si="52"/>
        <v>0</v>
      </c>
      <c r="M65" s="317"/>
      <c r="N65" s="56"/>
      <c r="O65" s="110">
        <f t="shared" si="53"/>
        <v>0</v>
      </c>
      <c r="P65" s="107"/>
      <c r="R65" s="202"/>
    </row>
    <row r="66" spans="1:18" ht="36" hidden="1" x14ac:dyDescent="0.25">
      <c r="A66" s="103">
        <v>1150</v>
      </c>
      <c r="B66" s="74" t="s">
        <v>59</v>
      </c>
      <c r="C66" s="80">
        <f>F66+I66+L66+O66</f>
        <v>0</v>
      </c>
      <c r="D66" s="228">
        <v>0</v>
      </c>
      <c r="E66" s="111"/>
      <c r="F66" s="280">
        <f t="shared" si="50"/>
        <v>0</v>
      </c>
      <c r="G66" s="228"/>
      <c r="H66" s="258"/>
      <c r="I66" s="105">
        <f t="shared" si="51"/>
        <v>0</v>
      </c>
      <c r="J66" s="258"/>
      <c r="K66" s="111"/>
      <c r="L66" s="133">
        <f t="shared" si="52"/>
        <v>0</v>
      </c>
      <c r="M66" s="318"/>
      <c r="N66" s="111"/>
      <c r="O66" s="105">
        <f t="shared" si="53"/>
        <v>0</v>
      </c>
      <c r="P66" s="112"/>
      <c r="R66" s="202"/>
    </row>
    <row r="67" spans="1:18" ht="24" hidden="1" x14ac:dyDescent="0.25">
      <c r="A67" s="41">
        <v>1200</v>
      </c>
      <c r="B67" s="101" t="s">
        <v>296</v>
      </c>
      <c r="C67" s="42">
        <f t="shared" si="4"/>
        <v>0</v>
      </c>
      <c r="D67" s="224">
        <f>SUM(D68:D69)</f>
        <v>0</v>
      </c>
      <c r="E67" s="46">
        <f t="shared" ref="E67:F67" si="54">SUM(E68:E69)</f>
        <v>0</v>
      </c>
      <c r="F67" s="279">
        <f t="shared" si="54"/>
        <v>0</v>
      </c>
      <c r="G67" s="224">
        <f>SUM(G68:G69)</f>
        <v>0</v>
      </c>
      <c r="H67" s="102">
        <f t="shared" ref="H67:I67" si="55">SUM(H68:H69)</f>
        <v>0</v>
      </c>
      <c r="I67" s="113">
        <f t="shared" si="55"/>
        <v>0</v>
      </c>
      <c r="J67" s="102">
        <f>SUM(J68:J69)</f>
        <v>0</v>
      </c>
      <c r="K67" s="46">
        <f t="shared" ref="K67:L67" si="56">SUM(K68:K69)</f>
        <v>0</v>
      </c>
      <c r="L67" s="122">
        <f t="shared" si="56"/>
        <v>0</v>
      </c>
      <c r="M67" s="42">
        <f>SUM(M68:M69)</f>
        <v>0</v>
      </c>
      <c r="N67" s="46">
        <f t="shared" ref="N67:O67" si="57">SUM(N68:N69)</f>
        <v>0</v>
      </c>
      <c r="O67" s="113">
        <f t="shared" si="57"/>
        <v>0</v>
      </c>
      <c r="P67" s="119"/>
      <c r="R67" s="202"/>
    </row>
    <row r="68" spans="1:18" ht="24" hidden="1" x14ac:dyDescent="0.25">
      <c r="A68" s="565">
        <v>1210</v>
      </c>
      <c r="B68" s="48" t="s">
        <v>60</v>
      </c>
      <c r="C68" s="49">
        <f t="shared" si="4"/>
        <v>0</v>
      </c>
      <c r="D68" s="225">
        <v>0</v>
      </c>
      <c r="E68" s="51"/>
      <c r="F68" s="281">
        <f>D68+E68</f>
        <v>0</v>
      </c>
      <c r="G68" s="225"/>
      <c r="H68" s="256"/>
      <c r="I68" s="116">
        <f>G68+H68</f>
        <v>0</v>
      </c>
      <c r="J68" s="256"/>
      <c r="K68" s="51"/>
      <c r="L68" s="136">
        <f>J68+K68</f>
        <v>0</v>
      </c>
      <c r="M68" s="316"/>
      <c r="N68" s="51"/>
      <c r="O68" s="116">
        <f>M68+N68</f>
        <v>0</v>
      </c>
      <c r="P68" s="106"/>
      <c r="R68" s="202"/>
    </row>
    <row r="69" spans="1:18" ht="24" hidden="1" x14ac:dyDescent="0.25">
      <c r="A69" s="108">
        <v>1220</v>
      </c>
      <c r="B69" s="53" t="s">
        <v>61</v>
      </c>
      <c r="C69" s="54">
        <f t="shared" si="4"/>
        <v>0</v>
      </c>
      <c r="D69" s="227">
        <f>SUM(D70:D74)</f>
        <v>0</v>
      </c>
      <c r="E69" s="109">
        <f t="shared" ref="E69:F69" si="58">SUM(E70:E74)</f>
        <v>0</v>
      </c>
      <c r="F69" s="143">
        <f t="shared" si="58"/>
        <v>0</v>
      </c>
      <c r="G69" s="227">
        <f>SUM(G70:G74)</f>
        <v>0</v>
      </c>
      <c r="H69" s="117">
        <f t="shared" ref="H69:I69" si="59">SUM(H70:H74)</f>
        <v>0</v>
      </c>
      <c r="I69" s="110">
        <f t="shared" si="59"/>
        <v>0</v>
      </c>
      <c r="J69" s="117">
        <f>SUM(J70:J74)</f>
        <v>0</v>
      </c>
      <c r="K69" s="109">
        <f t="shared" ref="K69:L69" si="60">SUM(K70:K74)</f>
        <v>0</v>
      </c>
      <c r="L69" s="132">
        <f t="shared" si="60"/>
        <v>0</v>
      </c>
      <c r="M69" s="54">
        <f>SUM(M70:M74)</f>
        <v>0</v>
      </c>
      <c r="N69" s="109">
        <f t="shared" ref="N69:O69" si="61">SUM(N70:N74)</f>
        <v>0</v>
      </c>
      <c r="O69" s="110">
        <f t="shared" si="61"/>
        <v>0</v>
      </c>
      <c r="P69" s="107"/>
      <c r="R69" s="202"/>
    </row>
    <row r="70" spans="1:18" ht="48" hidden="1" x14ac:dyDescent="0.25">
      <c r="A70" s="38">
        <v>1221</v>
      </c>
      <c r="B70" s="53" t="s">
        <v>297</v>
      </c>
      <c r="C70" s="54">
        <f t="shared" si="4"/>
        <v>0</v>
      </c>
      <c r="D70" s="226">
        <v>0</v>
      </c>
      <c r="E70" s="56"/>
      <c r="F70" s="143">
        <f t="shared" ref="F70:F74" si="62">D70+E70</f>
        <v>0</v>
      </c>
      <c r="G70" s="226"/>
      <c r="H70" s="257"/>
      <c r="I70" s="110">
        <f t="shared" ref="I70:I74" si="63">G70+H70</f>
        <v>0</v>
      </c>
      <c r="J70" s="257"/>
      <c r="K70" s="56"/>
      <c r="L70" s="132">
        <f t="shared" ref="L70:L74" si="64">J70+K70</f>
        <v>0</v>
      </c>
      <c r="M70" s="317"/>
      <c r="N70" s="56"/>
      <c r="O70" s="110">
        <f t="shared" ref="O70:O74" si="65">M70+N70</f>
        <v>0</v>
      </c>
      <c r="P70" s="107"/>
      <c r="R70" s="202"/>
    </row>
    <row r="71" spans="1:18" hidden="1" x14ac:dyDescent="0.25">
      <c r="A71" s="38">
        <v>1223</v>
      </c>
      <c r="B71" s="53" t="s">
        <v>62</v>
      </c>
      <c r="C71" s="54">
        <f t="shared" si="4"/>
        <v>0</v>
      </c>
      <c r="D71" s="226">
        <v>0</v>
      </c>
      <c r="E71" s="56"/>
      <c r="F71" s="143">
        <f t="shared" si="62"/>
        <v>0</v>
      </c>
      <c r="G71" s="226"/>
      <c r="H71" s="257"/>
      <c r="I71" s="110">
        <f t="shared" si="63"/>
        <v>0</v>
      </c>
      <c r="J71" s="257"/>
      <c r="K71" s="56"/>
      <c r="L71" s="132">
        <f t="shared" si="64"/>
        <v>0</v>
      </c>
      <c r="M71" s="317"/>
      <c r="N71" s="56"/>
      <c r="O71" s="110">
        <f t="shared" si="65"/>
        <v>0</v>
      </c>
      <c r="P71" s="107"/>
      <c r="R71" s="202"/>
    </row>
    <row r="72" spans="1:18" hidden="1" x14ac:dyDescent="0.25">
      <c r="A72" s="38">
        <v>1225</v>
      </c>
      <c r="B72" s="53" t="s">
        <v>63</v>
      </c>
      <c r="C72" s="54">
        <f t="shared" si="4"/>
        <v>0</v>
      </c>
      <c r="D72" s="226">
        <v>0</v>
      </c>
      <c r="E72" s="56"/>
      <c r="F72" s="143">
        <f t="shared" si="62"/>
        <v>0</v>
      </c>
      <c r="G72" s="226"/>
      <c r="H72" s="257"/>
      <c r="I72" s="110">
        <f t="shared" si="63"/>
        <v>0</v>
      </c>
      <c r="J72" s="257"/>
      <c r="K72" s="56"/>
      <c r="L72" s="132">
        <f t="shared" si="64"/>
        <v>0</v>
      </c>
      <c r="M72" s="317"/>
      <c r="N72" s="56"/>
      <c r="O72" s="110">
        <f t="shared" si="65"/>
        <v>0</v>
      </c>
      <c r="P72" s="107"/>
      <c r="R72" s="202"/>
    </row>
    <row r="73" spans="1:18" ht="36" hidden="1" x14ac:dyDescent="0.25">
      <c r="A73" s="38">
        <v>1227</v>
      </c>
      <c r="B73" s="53" t="s">
        <v>64</v>
      </c>
      <c r="C73" s="54">
        <f t="shared" si="4"/>
        <v>0</v>
      </c>
      <c r="D73" s="226">
        <v>0</v>
      </c>
      <c r="E73" s="56"/>
      <c r="F73" s="143">
        <f t="shared" si="62"/>
        <v>0</v>
      </c>
      <c r="G73" s="226"/>
      <c r="H73" s="257"/>
      <c r="I73" s="110">
        <f t="shared" si="63"/>
        <v>0</v>
      </c>
      <c r="J73" s="257"/>
      <c r="K73" s="56"/>
      <c r="L73" s="132">
        <f t="shared" si="64"/>
        <v>0</v>
      </c>
      <c r="M73" s="317"/>
      <c r="N73" s="56"/>
      <c r="O73" s="110">
        <f t="shared" si="65"/>
        <v>0</v>
      </c>
      <c r="P73" s="107"/>
      <c r="R73" s="202"/>
    </row>
    <row r="74" spans="1:18" ht="48" hidden="1" x14ac:dyDescent="0.25">
      <c r="A74" s="38">
        <v>1228</v>
      </c>
      <c r="B74" s="53" t="s">
        <v>298</v>
      </c>
      <c r="C74" s="54">
        <f t="shared" si="4"/>
        <v>0</v>
      </c>
      <c r="D74" s="226">
        <v>0</v>
      </c>
      <c r="E74" s="56"/>
      <c r="F74" s="143">
        <f t="shared" si="62"/>
        <v>0</v>
      </c>
      <c r="G74" s="226"/>
      <c r="H74" s="257"/>
      <c r="I74" s="110">
        <f t="shared" si="63"/>
        <v>0</v>
      </c>
      <c r="J74" s="257"/>
      <c r="K74" s="56"/>
      <c r="L74" s="132">
        <f t="shared" si="64"/>
        <v>0</v>
      </c>
      <c r="M74" s="317"/>
      <c r="N74" s="56"/>
      <c r="O74" s="110">
        <f t="shared" si="65"/>
        <v>0</v>
      </c>
      <c r="P74" s="107"/>
      <c r="R74" s="202"/>
    </row>
    <row r="75" spans="1:18" x14ac:dyDescent="0.25">
      <c r="A75" s="97">
        <v>2000</v>
      </c>
      <c r="B75" s="97" t="s">
        <v>65</v>
      </c>
      <c r="C75" s="98">
        <f t="shared" si="4"/>
        <v>35996</v>
      </c>
      <c r="D75" s="223">
        <f>SUM(D76,D83,D130,D164,D165,D172)</f>
        <v>35270</v>
      </c>
      <c r="E75" s="437">
        <f t="shared" ref="E75:F75" si="66">SUM(E76,E83,E130,E164,E165,E172)</f>
        <v>726</v>
      </c>
      <c r="F75" s="438">
        <f t="shared" si="66"/>
        <v>35996</v>
      </c>
      <c r="G75" s="223">
        <f>SUM(G76,G83,G130,G164,G165,G172)</f>
        <v>0</v>
      </c>
      <c r="H75" s="134">
        <f t="shared" ref="H75:I75" si="67">SUM(H76,H83,H130,H164,H165,H172)</f>
        <v>0</v>
      </c>
      <c r="I75" s="438">
        <f t="shared" si="67"/>
        <v>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c r="R75" s="202"/>
    </row>
    <row r="76" spans="1:18"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c r="R76" s="202"/>
    </row>
    <row r="77" spans="1:18"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c r="R77" s="202"/>
    </row>
    <row r="78" spans="1:18" hidden="1" x14ac:dyDescent="0.25">
      <c r="A78" s="38">
        <v>2111</v>
      </c>
      <c r="B78" s="53" t="s">
        <v>68</v>
      </c>
      <c r="C78" s="54">
        <f t="shared" si="4"/>
        <v>0</v>
      </c>
      <c r="D78" s="226">
        <v>0</v>
      </c>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c r="R78" s="202"/>
    </row>
    <row r="79" spans="1:18" ht="24" hidden="1" x14ac:dyDescent="0.25">
      <c r="A79" s="38">
        <v>2112</v>
      </c>
      <c r="B79" s="53" t="s">
        <v>69</v>
      </c>
      <c r="C79" s="54">
        <f t="shared" si="4"/>
        <v>0</v>
      </c>
      <c r="D79" s="226">
        <v>0</v>
      </c>
      <c r="E79" s="56"/>
      <c r="F79" s="143">
        <f t="shared" si="78"/>
        <v>0</v>
      </c>
      <c r="G79" s="226"/>
      <c r="H79" s="257"/>
      <c r="I79" s="110">
        <f t="shared" si="79"/>
        <v>0</v>
      </c>
      <c r="J79" s="257"/>
      <c r="K79" s="56"/>
      <c r="L79" s="132">
        <f t="shared" si="80"/>
        <v>0</v>
      </c>
      <c r="M79" s="317"/>
      <c r="N79" s="56"/>
      <c r="O79" s="110">
        <f t="shared" si="81"/>
        <v>0</v>
      </c>
      <c r="P79" s="107"/>
      <c r="R79" s="202"/>
    </row>
    <row r="80" spans="1:18"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c r="R80" s="202"/>
    </row>
    <row r="81" spans="1:18" hidden="1" x14ac:dyDescent="0.25">
      <c r="A81" s="38">
        <v>2121</v>
      </c>
      <c r="B81" s="53" t="s">
        <v>68</v>
      </c>
      <c r="C81" s="54">
        <f t="shared" si="4"/>
        <v>0</v>
      </c>
      <c r="D81" s="226">
        <v>0</v>
      </c>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c r="R81" s="202"/>
    </row>
    <row r="82" spans="1:18" ht="24" hidden="1" x14ac:dyDescent="0.25">
      <c r="A82" s="38">
        <v>2122</v>
      </c>
      <c r="B82" s="53" t="s">
        <v>69</v>
      </c>
      <c r="C82" s="54">
        <f t="shared" si="4"/>
        <v>0</v>
      </c>
      <c r="D82" s="226">
        <v>0</v>
      </c>
      <c r="E82" s="56"/>
      <c r="F82" s="143">
        <f t="shared" si="86"/>
        <v>0</v>
      </c>
      <c r="G82" s="226"/>
      <c r="H82" s="257"/>
      <c r="I82" s="110">
        <f t="shared" si="87"/>
        <v>0</v>
      </c>
      <c r="J82" s="257"/>
      <c r="K82" s="56"/>
      <c r="L82" s="132">
        <f t="shared" si="88"/>
        <v>0</v>
      </c>
      <c r="M82" s="317"/>
      <c r="N82" s="56"/>
      <c r="O82" s="110">
        <f t="shared" si="89"/>
        <v>0</v>
      </c>
      <c r="P82" s="107"/>
      <c r="R82" s="202"/>
    </row>
    <row r="83" spans="1:18" x14ac:dyDescent="0.25">
      <c r="A83" s="41">
        <v>2200</v>
      </c>
      <c r="B83" s="101" t="s">
        <v>71</v>
      </c>
      <c r="C83" s="42">
        <f t="shared" si="4"/>
        <v>34496</v>
      </c>
      <c r="D83" s="224">
        <f>SUM(D84,D89,D95,D103,D112,D116,D122,D128)</f>
        <v>33770</v>
      </c>
      <c r="E83" s="439">
        <f t="shared" ref="E83:F83" si="90">SUM(E84,E89,E95,E103,E112,E116,E122,E128)</f>
        <v>726</v>
      </c>
      <c r="F83" s="406">
        <f t="shared" si="90"/>
        <v>34496</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c r="R83" s="202"/>
    </row>
    <row r="84" spans="1:18"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c r="R84" s="202"/>
    </row>
    <row r="85" spans="1:18" ht="24" hidden="1" x14ac:dyDescent="0.25">
      <c r="A85" s="33">
        <v>2211</v>
      </c>
      <c r="B85" s="48" t="s">
        <v>73</v>
      </c>
      <c r="C85" s="49">
        <f t="shared" ref="C85:C148" si="98">F85+I85+L85+O85</f>
        <v>0</v>
      </c>
      <c r="D85" s="225">
        <v>0</v>
      </c>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c r="R85" s="202"/>
    </row>
    <row r="86" spans="1:18" ht="36" hidden="1" x14ac:dyDescent="0.25">
      <c r="A86" s="38">
        <v>2212</v>
      </c>
      <c r="B86" s="53" t="s">
        <v>74</v>
      </c>
      <c r="C86" s="54">
        <f t="shared" si="98"/>
        <v>0</v>
      </c>
      <c r="D86" s="226">
        <v>0</v>
      </c>
      <c r="E86" s="56"/>
      <c r="F86" s="143">
        <f t="shared" si="99"/>
        <v>0</v>
      </c>
      <c r="G86" s="226"/>
      <c r="H86" s="257"/>
      <c r="I86" s="110">
        <f t="shared" si="100"/>
        <v>0</v>
      </c>
      <c r="J86" s="257"/>
      <c r="K86" s="56"/>
      <c r="L86" s="132">
        <f t="shared" si="101"/>
        <v>0</v>
      </c>
      <c r="M86" s="317"/>
      <c r="N86" s="56"/>
      <c r="O86" s="110">
        <f t="shared" si="102"/>
        <v>0</v>
      </c>
      <c r="P86" s="107"/>
      <c r="R86" s="202"/>
    </row>
    <row r="87" spans="1:18" ht="24" hidden="1" x14ac:dyDescent="0.25">
      <c r="A87" s="38">
        <v>2214</v>
      </c>
      <c r="B87" s="53" t="s">
        <v>75</v>
      </c>
      <c r="C87" s="54">
        <f t="shared" si="98"/>
        <v>0</v>
      </c>
      <c r="D87" s="226">
        <v>0</v>
      </c>
      <c r="E87" s="56"/>
      <c r="F87" s="143">
        <f t="shared" si="99"/>
        <v>0</v>
      </c>
      <c r="G87" s="226"/>
      <c r="H87" s="257"/>
      <c r="I87" s="110">
        <f t="shared" si="100"/>
        <v>0</v>
      </c>
      <c r="J87" s="257"/>
      <c r="K87" s="56"/>
      <c r="L87" s="132">
        <f t="shared" si="101"/>
        <v>0</v>
      </c>
      <c r="M87" s="317"/>
      <c r="N87" s="56"/>
      <c r="O87" s="110">
        <f t="shared" si="102"/>
        <v>0</v>
      </c>
      <c r="P87" s="107"/>
      <c r="R87" s="202"/>
    </row>
    <row r="88" spans="1:18" hidden="1" x14ac:dyDescent="0.25">
      <c r="A88" s="38">
        <v>2219</v>
      </c>
      <c r="B88" s="53" t="s">
        <v>76</v>
      </c>
      <c r="C88" s="54">
        <f t="shared" si="98"/>
        <v>0</v>
      </c>
      <c r="D88" s="226">
        <v>0</v>
      </c>
      <c r="E88" s="56"/>
      <c r="F88" s="143">
        <f t="shared" si="99"/>
        <v>0</v>
      </c>
      <c r="G88" s="226"/>
      <c r="H88" s="257"/>
      <c r="I88" s="110">
        <f t="shared" si="100"/>
        <v>0</v>
      </c>
      <c r="J88" s="257"/>
      <c r="K88" s="56"/>
      <c r="L88" s="132">
        <f t="shared" si="101"/>
        <v>0</v>
      </c>
      <c r="M88" s="317"/>
      <c r="N88" s="56"/>
      <c r="O88" s="110">
        <f t="shared" si="102"/>
        <v>0</v>
      </c>
      <c r="P88" s="107"/>
      <c r="R88" s="202"/>
    </row>
    <row r="89" spans="1:18"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c r="R89" s="202"/>
    </row>
    <row r="90" spans="1:18" ht="24" hidden="1" x14ac:dyDescent="0.25">
      <c r="A90" s="38">
        <v>2221</v>
      </c>
      <c r="B90" s="53" t="s">
        <v>289</v>
      </c>
      <c r="C90" s="54">
        <f t="shared" si="98"/>
        <v>0</v>
      </c>
      <c r="D90" s="226">
        <v>0</v>
      </c>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c r="R90" s="202"/>
    </row>
    <row r="91" spans="1:18" hidden="1" x14ac:dyDescent="0.25">
      <c r="A91" s="38">
        <v>2222</v>
      </c>
      <c r="B91" s="53" t="s">
        <v>78</v>
      </c>
      <c r="C91" s="54">
        <f t="shared" si="98"/>
        <v>0</v>
      </c>
      <c r="D91" s="226">
        <v>0</v>
      </c>
      <c r="E91" s="56"/>
      <c r="F91" s="143">
        <f t="shared" si="107"/>
        <v>0</v>
      </c>
      <c r="G91" s="226"/>
      <c r="H91" s="257"/>
      <c r="I91" s="110">
        <f t="shared" si="108"/>
        <v>0</v>
      </c>
      <c r="J91" s="257"/>
      <c r="K91" s="56"/>
      <c r="L91" s="132">
        <f t="shared" si="109"/>
        <v>0</v>
      </c>
      <c r="M91" s="317"/>
      <c r="N91" s="56"/>
      <c r="O91" s="110">
        <f t="shared" si="110"/>
        <v>0</v>
      </c>
      <c r="P91" s="107"/>
      <c r="R91" s="202"/>
    </row>
    <row r="92" spans="1:18" hidden="1" x14ac:dyDescent="0.25">
      <c r="A92" s="38">
        <v>2223</v>
      </c>
      <c r="B92" s="53" t="s">
        <v>79</v>
      </c>
      <c r="C92" s="54">
        <f t="shared" si="98"/>
        <v>0</v>
      </c>
      <c r="D92" s="226">
        <v>0</v>
      </c>
      <c r="E92" s="56"/>
      <c r="F92" s="143">
        <f t="shared" si="107"/>
        <v>0</v>
      </c>
      <c r="G92" s="226"/>
      <c r="H92" s="257"/>
      <c r="I92" s="110">
        <f t="shared" si="108"/>
        <v>0</v>
      </c>
      <c r="J92" s="257"/>
      <c r="K92" s="56"/>
      <c r="L92" s="132">
        <f t="shared" si="109"/>
        <v>0</v>
      </c>
      <c r="M92" s="317"/>
      <c r="N92" s="56"/>
      <c r="O92" s="110">
        <f t="shared" si="110"/>
        <v>0</v>
      </c>
      <c r="P92" s="107"/>
      <c r="R92" s="202"/>
    </row>
    <row r="93" spans="1:18" ht="48" hidden="1" x14ac:dyDescent="0.25">
      <c r="A93" s="38">
        <v>2224</v>
      </c>
      <c r="B93" s="53" t="s">
        <v>299</v>
      </c>
      <c r="C93" s="54">
        <f t="shared" si="98"/>
        <v>0</v>
      </c>
      <c r="D93" s="226">
        <v>0</v>
      </c>
      <c r="E93" s="56"/>
      <c r="F93" s="143">
        <f t="shared" si="107"/>
        <v>0</v>
      </c>
      <c r="G93" s="226"/>
      <c r="H93" s="257"/>
      <c r="I93" s="110">
        <f t="shared" si="108"/>
        <v>0</v>
      </c>
      <c r="J93" s="257"/>
      <c r="K93" s="56"/>
      <c r="L93" s="132">
        <f t="shared" si="109"/>
        <v>0</v>
      </c>
      <c r="M93" s="317"/>
      <c r="N93" s="56"/>
      <c r="O93" s="110">
        <f t="shared" si="110"/>
        <v>0</v>
      </c>
      <c r="P93" s="107"/>
      <c r="R93" s="202"/>
    </row>
    <row r="94" spans="1:18" ht="24" hidden="1" x14ac:dyDescent="0.25">
      <c r="A94" s="38">
        <v>2229</v>
      </c>
      <c r="B94" s="53" t="s">
        <v>80</v>
      </c>
      <c r="C94" s="54">
        <f t="shared" si="98"/>
        <v>0</v>
      </c>
      <c r="D94" s="226">
        <v>0</v>
      </c>
      <c r="E94" s="56"/>
      <c r="F94" s="143">
        <f t="shared" si="107"/>
        <v>0</v>
      </c>
      <c r="G94" s="226"/>
      <c r="H94" s="257"/>
      <c r="I94" s="110">
        <f t="shared" si="108"/>
        <v>0</v>
      </c>
      <c r="J94" s="257"/>
      <c r="K94" s="56"/>
      <c r="L94" s="132">
        <f t="shared" si="109"/>
        <v>0</v>
      </c>
      <c r="M94" s="317"/>
      <c r="N94" s="56"/>
      <c r="O94" s="110">
        <f t="shared" si="110"/>
        <v>0</v>
      </c>
      <c r="P94" s="107"/>
      <c r="R94" s="202"/>
    </row>
    <row r="95" spans="1:18" ht="36" hidden="1" x14ac:dyDescent="0.25">
      <c r="A95" s="108">
        <v>2230</v>
      </c>
      <c r="B95" s="53" t="s">
        <v>81</v>
      </c>
      <c r="C95" s="54">
        <f t="shared" si="98"/>
        <v>0</v>
      </c>
      <c r="D95" s="227">
        <f>SUM(D96:D102)</f>
        <v>0</v>
      </c>
      <c r="E95" s="109">
        <f t="shared" ref="E95:F95" si="111">SUM(E96:E102)</f>
        <v>0</v>
      </c>
      <c r="F95" s="143">
        <f t="shared" si="111"/>
        <v>0</v>
      </c>
      <c r="G95" s="227">
        <f>SUM(G96:G102)</f>
        <v>0</v>
      </c>
      <c r="H95" s="117">
        <f t="shared" ref="H95:I95" si="112">SUM(H96:H102)</f>
        <v>0</v>
      </c>
      <c r="I95" s="110">
        <f t="shared" si="112"/>
        <v>0</v>
      </c>
      <c r="J95" s="117">
        <f>SUM(J96:J102)</f>
        <v>0</v>
      </c>
      <c r="K95" s="109">
        <f t="shared" ref="K95:L95" si="113">SUM(K96:K102)</f>
        <v>0</v>
      </c>
      <c r="L95" s="132">
        <f t="shared" si="113"/>
        <v>0</v>
      </c>
      <c r="M95" s="54">
        <f>SUM(M96:M102)</f>
        <v>0</v>
      </c>
      <c r="N95" s="109">
        <f t="shared" ref="N95:O95" si="114">SUM(N96:N102)</f>
        <v>0</v>
      </c>
      <c r="O95" s="110">
        <f t="shared" si="114"/>
        <v>0</v>
      </c>
      <c r="P95" s="107"/>
      <c r="R95" s="202"/>
    </row>
    <row r="96" spans="1:18" ht="24" hidden="1" x14ac:dyDescent="0.25">
      <c r="A96" s="38">
        <v>2231</v>
      </c>
      <c r="B96" s="53" t="s">
        <v>82</v>
      </c>
      <c r="C96" s="54">
        <f t="shared" si="98"/>
        <v>0</v>
      </c>
      <c r="D96" s="226">
        <v>0</v>
      </c>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107"/>
      <c r="R96" s="202"/>
    </row>
    <row r="97" spans="1:18" ht="24.75" hidden="1" customHeight="1" x14ac:dyDescent="0.25">
      <c r="A97" s="38">
        <v>2232</v>
      </c>
      <c r="B97" s="53" t="s">
        <v>83</v>
      </c>
      <c r="C97" s="54">
        <f t="shared" si="98"/>
        <v>0</v>
      </c>
      <c r="D97" s="226">
        <v>0</v>
      </c>
      <c r="E97" s="56"/>
      <c r="F97" s="143">
        <f t="shared" si="115"/>
        <v>0</v>
      </c>
      <c r="G97" s="226"/>
      <c r="H97" s="257"/>
      <c r="I97" s="110">
        <f t="shared" si="116"/>
        <v>0</v>
      </c>
      <c r="J97" s="257"/>
      <c r="K97" s="56"/>
      <c r="L97" s="132">
        <f t="shared" si="117"/>
        <v>0</v>
      </c>
      <c r="M97" s="317"/>
      <c r="N97" s="56"/>
      <c r="O97" s="110">
        <f t="shared" si="118"/>
        <v>0</v>
      </c>
      <c r="P97" s="107"/>
      <c r="R97" s="202"/>
    </row>
    <row r="98" spans="1:18" ht="24" hidden="1" x14ac:dyDescent="0.25">
      <c r="A98" s="33">
        <v>2233</v>
      </c>
      <c r="B98" s="48" t="s">
        <v>84</v>
      </c>
      <c r="C98" s="49">
        <f t="shared" si="98"/>
        <v>0</v>
      </c>
      <c r="D98" s="225">
        <v>0</v>
      </c>
      <c r="E98" s="51"/>
      <c r="F98" s="281">
        <f t="shared" si="115"/>
        <v>0</v>
      </c>
      <c r="G98" s="225"/>
      <c r="H98" s="256"/>
      <c r="I98" s="116">
        <f t="shared" si="116"/>
        <v>0</v>
      </c>
      <c r="J98" s="256"/>
      <c r="K98" s="51"/>
      <c r="L98" s="136">
        <f t="shared" si="117"/>
        <v>0</v>
      </c>
      <c r="M98" s="316"/>
      <c r="N98" s="51"/>
      <c r="O98" s="116">
        <f t="shared" si="118"/>
        <v>0</v>
      </c>
      <c r="P98" s="106"/>
      <c r="R98" s="202"/>
    </row>
    <row r="99" spans="1:18" ht="36" hidden="1" x14ac:dyDescent="0.25">
      <c r="A99" s="38">
        <v>2234</v>
      </c>
      <c r="B99" s="53" t="s">
        <v>85</v>
      </c>
      <c r="C99" s="54">
        <f t="shared" si="98"/>
        <v>0</v>
      </c>
      <c r="D99" s="226">
        <v>0</v>
      </c>
      <c r="E99" s="56"/>
      <c r="F99" s="143">
        <f t="shared" si="115"/>
        <v>0</v>
      </c>
      <c r="G99" s="226"/>
      <c r="H99" s="257"/>
      <c r="I99" s="110">
        <f t="shared" si="116"/>
        <v>0</v>
      </c>
      <c r="J99" s="257"/>
      <c r="K99" s="56"/>
      <c r="L99" s="132">
        <f t="shared" si="117"/>
        <v>0</v>
      </c>
      <c r="M99" s="317"/>
      <c r="N99" s="56"/>
      <c r="O99" s="110">
        <f t="shared" si="118"/>
        <v>0</v>
      </c>
      <c r="P99" s="107"/>
      <c r="R99" s="202"/>
    </row>
    <row r="100" spans="1:18" ht="24" hidden="1" x14ac:dyDescent="0.25">
      <c r="A100" s="38">
        <v>2235</v>
      </c>
      <c r="B100" s="53" t="s">
        <v>86</v>
      </c>
      <c r="C100" s="54">
        <f t="shared" si="98"/>
        <v>0</v>
      </c>
      <c r="D100" s="226">
        <v>0</v>
      </c>
      <c r="E100" s="56"/>
      <c r="F100" s="143">
        <f t="shared" si="115"/>
        <v>0</v>
      </c>
      <c r="G100" s="226"/>
      <c r="H100" s="257"/>
      <c r="I100" s="110">
        <f t="shared" si="116"/>
        <v>0</v>
      </c>
      <c r="J100" s="257"/>
      <c r="K100" s="56"/>
      <c r="L100" s="132">
        <f t="shared" si="117"/>
        <v>0</v>
      </c>
      <c r="M100" s="317"/>
      <c r="N100" s="56"/>
      <c r="O100" s="110">
        <f t="shared" si="118"/>
        <v>0</v>
      </c>
      <c r="P100" s="107"/>
      <c r="R100" s="202"/>
    </row>
    <row r="101" spans="1:18" hidden="1" x14ac:dyDescent="0.25">
      <c r="A101" s="38">
        <v>2236</v>
      </c>
      <c r="B101" s="53" t="s">
        <v>87</v>
      </c>
      <c r="C101" s="54">
        <f t="shared" si="98"/>
        <v>0</v>
      </c>
      <c r="D101" s="226">
        <v>0</v>
      </c>
      <c r="E101" s="56"/>
      <c r="F101" s="143">
        <f t="shared" si="115"/>
        <v>0</v>
      </c>
      <c r="G101" s="226"/>
      <c r="H101" s="257"/>
      <c r="I101" s="110">
        <f t="shared" si="116"/>
        <v>0</v>
      </c>
      <c r="J101" s="257"/>
      <c r="K101" s="56"/>
      <c r="L101" s="132">
        <f t="shared" si="117"/>
        <v>0</v>
      </c>
      <c r="M101" s="317"/>
      <c r="N101" s="56"/>
      <c r="O101" s="110">
        <f t="shared" si="118"/>
        <v>0</v>
      </c>
      <c r="P101" s="107"/>
      <c r="R101" s="202"/>
    </row>
    <row r="102" spans="1:18" ht="24" hidden="1" x14ac:dyDescent="0.25">
      <c r="A102" s="38">
        <v>2239</v>
      </c>
      <c r="B102" s="53" t="s">
        <v>88</v>
      </c>
      <c r="C102" s="54">
        <f t="shared" si="98"/>
        <v>0</v>
      </c>
      <c r="D102" s="226">
        <v>0</v>
      </c>
      <c r="E102" s="56"/>
      <c r="F102" s="143">
        <f t="shared" si="115"/>
        <v>0</v>
      </c>
      <c r="G102" s="226"/>
      <c r="H102" s="257"/>
      <c r="I102" s="110">
        <f t="shared" si="116"/>
        <v>0</v>
      </c>
      <c r="J102" s="257"/>
      <c r="K102" s="56"/>
      <c r="L102" s="132">
        <f t="shared" si="117"/>
        <v>0</v>
      </c>
      <c r="M102" s="317"/>
      <c r="N102" s="56"/>
      <c r="O102" s="110">
        <f t="shared" si="118"/>
        <v>0</v>
      </c>
      <c r="P102" s="107"/>
      <c r="R102" s="202"/>
    </row>
    <row r="103" spans="1:18" ht="36" x14ac:dyDescent="0.25">
      <c r="A103" s="108">
        <v>2240</v>
      </c>
      <c r="B103" s="53" t="s">
        <v>89</v>
      </c>
      <c r="C103" s="54">
        <f t="shared" si="98"/>
        <v>24496</v>
      </c>
      <c r="D103" s="227">
        <f>SUM(D104:D111)</f>
        <v>24496</v>
      </c>
      <c r="E103" s="445">
        <f t="shared" ref="E103:F103" si="119">SUM(E104:E111)</f>
        <v>0</v>
      </c>
      <c r="F103" s="401">
        <f t="shared" si="119"/>
        <v>24496</v>
      </c>
      <c r="G103" s="227">
        <f>SUM(G104:G111)</f>
        <v>0</v>
      </c>
      <c r="H103" s="132">
        <f t="shared" ref="H103:I103" si="120">SUM(H104:H111)</f>
        <v>0</v>
      </c>
      <c r="I103" s="401">
        <f t="shared" si="120"/>
        <v>0</v>
      </c>
      <c r="J103" s="117">
        <f>SUM(J104:J111)</f>
        <v>0</v>
      </c>
      <c r="K103" s="445">
        <f t="shared" ref="K103:L103" si="121">SUM(K104:K111)</f>
        <v>0</v>
      </c>
      <c r="L103" s="401">
        <f t="shared" si="121"/>
        <v>0</v>
      </c>
      <c r="M103" s="54">
        <f>SUM(M104:M111)</f>
        <v>0</v>
      </c>
      <c r="N103" s="109">
        <f t="shared" ref="N103:O103" si="122">SUM(N104:N111)</f>
        <v>0</v>
      </c>
      <c r="O103" s="110">
        <f t="shared" si="122"/>
        <v>0</v>
      </c>
      <c r="P103" s="107"/>
      <c r="R103" s="202"/>
    </row>
    <row r="104" spans="1:18" hidden="1" x14ac:dyDescent="0.25">
      <c r="A104" s="38">
        <v>2241</v>
      </c>
      <c r="B104" s="53" t="s">
        <v>90</v>
      </c>
      <c r="C104" s="54">
        <f t="shared" si="98"/>
        <v>0</v>
      </c>
      <c r="D104" s="226">
        <v>0</v>
      </c>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c r="R104" s="202"/>
    </row>
    <row r="105" spans="1:18" ht="24" hidden="1" x14ac:dyDescent="0.25">
      <c r="A105" s="38">
        <v>2242</v>
      </c>
      <c r="B105" s="53" t="s">
        <v>91</v>
      </c>
      <c r="C105" s="54">
        <f t="shared" si="98"/>
        <v>0</v>
      </c>
      <c r="D105" s="226">
        <v>0</v>
      </c>
      <c r="E105" s="56"/>
      <c r="F105" s="143">
        <f t="shared" si="123"/>
        <v>0</v>
      </c>
      <c r="G105" s="226"/>
      <c r="H105" s="257"/>
      <c r="I105" s="110">
        <f t="shared" si="124"/>
        <v>0</v>
      </c>
      <c r="J105" s="257"/>
      <c r="K105" s="56"/>
      <c r="L105" s="132">
        <f t="shared" si="125"/>
        <v>0</v>
      </c>
      <c r="M105" s="317"/>
      <c r="N105" s="56"/>
      <c r="O105" s="110">
        <f t="shared" si="126"/>
        <v>0</v>
      </c>
      <c r="P105" s="107"/>
      <c r="R105" s="202"/>
    </row>
    <row r="106" spans="1:18" ht="24" hidden="1" x14ac:dyDescent="0.25">
      <c r="A106" s="38">
        <v>2243</v>
      </c>
      <c r="B106" s="53" t="s">
        <v>92</v>
      </c>
      <c r="C106" s="54">
        <f t="shared" si="98"/>
        <v>0</v>
      </c>
      <c r="D106" s="226">
        <v>0</v>
      </c>
      <c r="E106" s="56"/>
      <c r="F106" s="143">
        <f t="shared" si="123"/>
        <v>0</v>
      </c>
      <c r="G106" s="226"/>
      <c r="H106" s="257"/>
      <c r="I106" s="110">
        <f t="shared" si="124"/>
        <v>0</v>
      </c>
      <c r="J106" s="257"/>
      <c r="K106" s="56"/>
      <c r="L106" s="132">
        <f t="shared" si="125"/>
        <v>0</v>
      </c>
      <c r="M106" s="317"/>
      <c r="N106" s="56"/>
      <c r="O106" s="110">
        <f t="shared" si="126"/>
        <v>0</v>
      </c>
      <c r="P106" s="107"/>
      <c r="R106" s="202"/>
    </row>
    <row r="107" spans="1:18" x14ac:dyDescent="0.25">
      <c r="A107" s="38">
        <v>2244</v>
      </c>
      <c r="B107" s="53" t="s">
        <v>93</v>
      </c>
      <c r="C107" s="54">
        <f t="shared" si="98"/>
        <v>24496</v>
      </c>
      <c r="D107" s="226">
        <v>24496</v>
      </c>
      <c r="E107" s="444"/>
      <c r="F107" s="401">
        <f t="shared" si="123"/>
        <v>24496</v>
      </c>
      <c r="G107" s="226"/>
      <c r="H107" s="580"/>
      <c r="I107" s="401">
        <f t="shared" si="124"/>
        <v>0</v>
      </c>
      <c r="J107" s="257"/>
      <c r="K107" s="444"/>
      <c r="L107" s="401">
        <f t="shared" si="125"/>
        <v>0</v>
      </c>
      <c r="M107" s="317"/>
      <c r="N107" s="56"/>
      <c r="O107" s="110">
        <f t="shared" si="126"/>
        <v>0</v>
      </c>
      <c r="P107" s="107"/>
      <c r="R107" s="202"/>
    </row>
    <row r="108" spans="1:18" ht="24" hidden="1" x14ac:dyDescent="0.25">
      <c r="A108" s="38">
        <v>2246</v>
      </c>
      <c r="B108" s="53" t="s">
        <v>94</v>
      </c>
      <c r="C108" s="54">
        <f t="shared" si="98"/>
        <v>0</v>
      </c>
      <c r="D108" s="226">
        <v>0</v>
      </c>
      <c r="E108" s="56"/>
      <c r="F108" s="143">
        <f t="shared" si="123"/>
        <v>0</v>
      </c>
      <c r="G108" s="226"/>
      <c r="H108" s="257"/>
      <c r="I108" s="110">
        <f t="shared" si="124"/>
        <v>0</v>
      </c>
      <c r="J108" s="257"/>
      <c r="K108" s="56"/>
      <c r="L108" s="132">
        <f t="shared" si="125"/>
        <v>0</v>
      </c>
      <c r="M108" s="317"/>
      <c r="N108" s="56"/>
      <c r="O108" s="110">
        <f t="shared" si="126"/>
        <v>0</v>
      </c>
      <c r="P108" s="107"/>
      <c r="R108" s="202"/>
    </row>
    <row r="109" spans="1:18" hidden="1" x14ac:dyDescent="0.25">
      <c r="A109" s="38">
        <v>2247</v>
      </c>
      <c r="B109" s="53" t="s">
        <v>95</v>
      </c>
      <c r="C109" s="54">
        <f t="shared" si="98"/>
        <v>0</v>
      </c>
      <c r="D109" s="226">
        <v>0</v>
      </c>
      <c r="E109" s="56"/>
      <c r="F109" s="143">
        <f t="shared" si="123"/>
        <v>0</v>
      </c>
      <c r="G109" s="226"/>
      <c r="H109" s="257"/>
      <c r="I109" s="110">
        <f t="shared" si="124"/>
        <v>0</v>
      </c>
      <c r="J109" s="257"/>
      <c r="K109" s="56"/>
      <c r="L109" s="132">
        <f t="shared" si="125"/>
        <v>0</v>
      </c>
      <c r="M109" s="317"/>
      <c r="N109" s="56"/>
      <c r="O109" s="110">
        <f t="shared" si="126"/>
        <v>0</v>
      </c>
      <c r="P109" s="107"/>
      <c r="R109" s="202"/>
    </row>
    <row r="110" spans="1:18" ht="24" hidden="1" x14ac:dyDescent="0.25">
      <c r="A110" s="38">
        <v>2248</v>
      </c>
      <c r="B110" s="53" t="s">
        <v>300</v>
      </c>
      <c r="C110" s="54">
        <f t="shared" si="98"/>
        <v>0</v>
      </c>
      <c r="D110" s="226">
        <v>0</v>
      </c>
      <c r="E110" s="56"/>
      <c r="F110" s="143">
        <f t="shared" si="123"/>
        <v>0</v>
      </c>
      <c r="G110" s="226"/>
      <c r="H110" s="257"/>
      <c r="I110" s="110">
        <f t="shared" si="124"/>
        <v>0</v>
      </c>
      <c r="J110" s="257"/>
      <c r="K110" s="56"/>
      <c r="L110" s="132">
        <f t="shared" si="125"/>
        <v>0</v>
      </c>
      <c r="M110" s="317"/>
      <c r="N110" s="56"/>
      <c r="O110" s="110">
        <f t="shared" si="126"/>
        <v>0</v>
      </c>
      <c r="P110" s="107"/>
      <c r="R110" s="202"/>
    </row>
    <row r="111" spans="1:18" ht="24" hidden="1" x14ac:dyDescent="0.25">
      <c r="A111" s="38">
        <v>2249</v>
      </c>
      <c r="B111" s="53" t="s">
        <v>96</v>
      </c>
      <c r="C111" s="54">
        <f t="shared" si="98"/>
        <v>0</v>
      </c>
      <c r="D111" s="226">
        <v>0</v>
      </c>
      <c r="E111" s="56"/>
      <c r="F111" s="143">
        <f t="shared" si="123"/>
        <v>0</v>
      </c>
      <c r="G111" s="226"/>
      <c r="H111" s="257"/>
      <c r="I111" s="110">
        <f t="shared" si="124"/>
        <v>0</v>
      </c>
      <c r="J111" s="257"/>
      <c r="K111" s="56"/>
      <c r="L111" s="132">
        <f t="shared" si="125"/>
        <v>0</v>
      </c>
      <c r="M111" s="317"/>
      <c r="N111" s="56"/>
      <c r="O111" s="110">
        <f t="shared" si="126"/>
        <v>0</v>
      </c>
      <c r="P111" s="107"/>
      <c r="R111" s="202"/>
    </row>
    <row r="112" spans="1:18"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c r="R112" s="202"/>
    </row>
    <row r="113" spans="1:18" hidden="1" x14ac:dyDescent="0.25">
      <c r="A113" s="38">
        <v>2251</v>
      </c>
      <c r="B113" s="53" t="s">
        <v>98</v>
      </c>
      <c r="C113" s="54">
        <f t="shared" si="98"/>
        <v>0</v>
      </c>
      <c r="D113" s="226">
        <v>0</v>
      </c>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c r="R113" s="202"/>
    </row>
    <row r="114" spans="1:18" ht="24" hidden="1" x14ac:dyDescent="0.25">
      <c r="A114" s="38">
        <v>2252</v>
      </c>
      <c r="B114" s="53" t="s">
        <v>99</v>
      </c>
      <c r="C114" s="54">
        <f t="shared" si="98"/>
        <v>0</v>
      </c>
      <c r="D114" s="226">
        <v>0</v>
      </c>
      <c r="E114" s="56"/>
      <c r="F114" s="143">
        <f t="shared" si="131"/>
        <v>0</v>
      </c>
      <c r="G114" s="226"/>
      <c r="H114" s="257"/>
      <c r="I114" s="110">
        <f t="shared" si="132"/>
        <v>0</v>
      </c>
      <c r="J114" s="257"/>
      <c r="K114" s="56"/>
      <c r="L114" s="132">
        <f t="shared" si="133"/>
        <v>0</v>
      </c>
      <c r="M114" s="317"/>
      <c r="N114" s="56"/>
      <c r="O114" s="110">
        <f t="shared" si="134"/>
        <v>0</v>
      </c>
      <c r="P114" s="107"/>
      <c r="R114" s="202"/>
    </row>
    <row r="115" spans="1:18" ht="24" hidden="1" x14ac:dyDescent="0.25">
      <c r="A115" s="38">
        <v>2259</v>
      </c>
      <c r="B115" s="53" t="s">
        <v>100</v>
      </c>
      <c r="C115" s="54">
        <f t="shared" si="98"/>
        <v>0</v>
      </c>
      <c r="D115" s="226">
        <v>0</v>
      </c>
      <c r="E115" s="56"/>
      <c r="F115" s="143">
        <f t="shared" si="131"/>
        <v>0</v>
      </c>
      <c r="G115" s="226"/>
      <c r="H115" s="257"/>
      <c r="I115" s="110">
        <f t="shared" si="132"/>
        <v>0</v>
      </c>
      <c r="J115" s="257"/>
      <c r="K115" s="56"/>
      <c r="L115" s="132">
        <f t="shared" si="133"/>
        <v>0</v>
      </c>
      <c r="M115" s="317"/>
      <c r="N115" s="56"/>
      <c r="O115" s="110">
        <f t="shared" si="134"/>
        <v>0</v>
      </c>
      <c r="P115" s="107"/>
      <c r="R115" s="202"/>
    </row>
    <row r="116" spans="1:18" hidden="1" x14ac:dyDescent="0.25">
      <c r="A116" s="108">
        <v>2260</v>
      </c>
      <c r="B116" s="53" t="s">
        <v>101</v>
      </c>
      <c r="C116" s="54">
        <f t="shared" si="98"/>
        <v>0</v>
      </c>
      <c r="D116" s="227">
        <f>SUM(D117:D121)</f>
        <v>0</v>
      </c>
      <c r="E116" s="109">
        <f t="shared" ref="E116:F116" si="135">SUM(E117:E121)</f>
        <v>0</v>
      </c>
      <c r="F116" s="143">
        <f t="shared" si="135"/>
        <v>0</v>
      </c>
      <c r="G116" s="227">
        <f>SUM(G117:G121)</f>
        <v>0</v>
      </c>
      <c r="H116" s="117">
        <f t="shared" ref="H116:I116" si="136">SUM(H117:H121)</f>
        <v>0</v>
      </c>
      <c r="I116" s="110">
        <f t="shared" si="136"/>
        <v>0</v>
      </c>
      <c r="J116" s="117">
        <f>SUM(J117:J121)</f>
        <v>0</v>
      </c>
      <c r="K116" s="109">
        <f t="shared" ref="K116:L116" si="137">SUM(K117:K121)</f>
        <v>0</v>
      </c>
      <c r="L116" s="132">
        <f t="shared" si="137"/>
        <v>0</v>
      </c>
      <c r="M116" s="54">
        <f>SUM(M117:M121)</f>
        <v>0</v>
      </c>
      <c r="N116" s="109">
        <f t="shared" ref="N116:O116" si="138">SUM(N117:N121)</f>
        <v>0</v>
      </c>
      <c r="O116" s="110">
        <f t="shared" si="138"/>
        <v>0</v>
      </c>
      <c r="P116" s="107"/>
      <c r="R116" s="202"/>
    </row>
    <row r="117" spans="1:18" hidden="1" x14ac:dyDescent="0.25">
      <c r="A117" s="38">
        <v>2261</v>
      </c>
      <c r="B117" s="53" t="s">
        <v>102</v>
      </c>
      <c r="C117" s="54">
        <f t="shared" si="98"/>
        <v>0</v>
      </c>
      <c r="D117" s="226">
        <v>0</v>
      </c>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c r="R117" s="202"/>
    </row>
    <row r="118" spans="1:18" hidden="1" x14ac:dyDescent="0.25">
      <c r="A118" s="38">
        <v>2262</v>
      </c>
      <c r="B118" s="53" t="s">
        <v>103</v>
      </c>
      <c r="C118" s="54">
        <f t="shared" si="98"/>
        <v>0</v>
      </c>
      <c r="D118" s="226">
        <v>0</v>
      </c>
      <c r="E118" s="56"/>
      <c r="F118" s="143">
        <f t="shared" si="139"/>
        <v>0</v>
      </c>
      <c r="G118" s="226"/>
      <c r="H118" s="257"/>
      <c r="I118" s="110">
        <f t="shared" si="140"/>
        <v>0</v>
      </c>
      <c r="J118" s="257"/>
      <c r="K118" s="56"/>
      <c r="L118" s="132">
        <f t="shared" si="141"/>
        <v>0</v>
      </c>
      <c r="M118" s="317"/>
      <c r="N118" s="56"/>
      <c r="O118" s="110">
        <f t="shared" si="142"/>
        <v>0</v>
      </c>
      <c r="P118" s="107"/>
      <c r="R118" s="202"/>
    </row>
    <row r="119" spans="1:18" hidden="1" x14ac:dyDescent="0.25">
      <c r="A119" s="38">
        <v>2263</v>
      </c>
      <c r="B119" s="53" t="s">
        <v>104</v>
      </c>
      <c r="C119" s="54">
        <f t="shared" si="98"/>
        <v>0</v>
      </c>
      <c r="D119" s="226">
        <v>0</v>
      </c>
      <c r="E119" s="56"/>
      <c r="F119" s="143">
        <f t="shared" si="139"/>
        <v>0</v>
      </c>
      <c r="G119" s="226"/>
      <c r="H119" s="257"/>
      <c r="I119" s="110">
        <f t="shared" si="140"/>
        <v>0</v>
      </c>
      <c r="J119" s="257"/>
      <c r="K119" s="56"/>
      <c r="L119" s="132">
        <f t="shared" si="141"/>
        <v>0</v>
      </c>
      <c r="M119" s="317"/>
      <c r="N119" s="56"/>
      <c r="O119" s="110">
        <f t="shared" si="142"/>
        <v>0</v>
      </c>
      <c r="P119" s="107"/>
      <c r="R119" s="202"/>
    </row>
    <row r="120" spans="1:18" ht="24" hidden="1" x14ac:dyDescent="0.25">
      <c r="A120" s="38">
        <v>2264</v>
      </c>
      <c r="B120" s="53" t="s">
        <v>105</v>
      </c>
      <c r="C120" s="54">
        <f t="shared" si="98"/>
        <v>0</v>
      </c>
      <c r="D120" s="226">
        <v>0</v>
      </c>
      <c r="E120" s="56"/>
      <c r="F120" s="143">
        <f t="shared" si="139"/>
        <v>0</v>
      </c>
      <c r="G120" s="226"/>
      <c r="H120" s="257"/>
      <c r="I120" s="110">
        <f t="shared" si="140"/>
        <v>0</v>
      </c>
      <c r="J120" s="257"/>
      <c r="K120" s="56"/>
      <c r="L120" s="132">
        <f t="shared" si="141"/>
        <v>0</v>
      </c>
      <c r="M120" s="317"/>
      <c r="N120" s="56"/>
      <c r="O120" s="110">
        <f t="shared" si="142"/>
        <v>0</v>
      </c>
      <c r="P120" s="107"/>
      <c r="R120" s="202"/>
    </row>
    <row r="121" spans="1:18" hidden="1" x14ac:dyDescent="0.25">
      <c r="A121" s="38">
        <v>2269</v>
      </c>
      <c r="B121" s="53" t="s">
        <v>106</v>
      </c>
      <c r="C121" s="54">
        <f t="shared" si="98"/>
        <v>0</v>
      </c>
      <c r="D121" s="226">
        <v>0</v>
      </c>
      <c r="E121" s="56"/>
      <c r="F121" s="143">
        <f t="shared" si="139"/>
        <v>0</v>
      </c>
      <c r="G121" s="226"/>
      <c r="H121" s="257"/>
      <c r="I121" s="110">
        <f t="shared" si="140"/>
        <v>0</v>
      </c>
      <c r="J121" s="257"/>
      <c r="K121" s="56"/>
      <c r="L121" s="132">
        <f t="shared" si="141"/>
        <v>0</v>
      </c>
      <c r="M121" s="317"/>
      <c r="N121" s="56"/>
      <c r="O121" s="110">
        <f t="shared" si="142"/>
        <v>0</v>
      </c>
      <c r="P121" s="107"/>
      <c r="R121" s="202"/>
    </row>
    <row r="122" spans="1:18" x14ac:dyDescent="0.25">
      <c r="A122" s="108">
        <v>2270</v>
      </c>
      <c r="B122" s="53" t="s">
        <v>107</v>
      </c>
      <c r="C122" s="54">
        <f t="shared" si="98"/>
        <v>10000</v>
      </c>
      <c r="D122" s="227">
        <f>SUM(D123:D127)</f>
        <v>9274</v>
      </c>
      <c r="E122" s="445">
        <f t="shared" ref="E122:F122" si="143">SUM(E123:E127)</f>
        <v>726</v>
      </c>
      <c r="F122" s="401">
        <f t="shared" si="143"/>
        <v>10000</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107"/>
      <c r="R122" s="202"/>
    </row>
    <row r="123" spans="1:18" hidden="1" x14ac:dyDescent="0.25">
      <c r="A123" s="38">
        <v>2272</v>
      </c>
      <c r="B123" s="142" t="s">
        <v>108</v>
      </c>
      <c r="C123" s="54">
        <f t="shared" si="98"/>
        <v>0</v>
      </c>
      <c r="D123" s="226">
        <v>0</v>
      </c>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c r="R123" s="202"/>
    </row>
    <row r="124" spans="1:18" ht="24" hidden="1" x14ac:dyDescent="0.25">
      <c r="A124" s="38">
        <v>2274</v>
      </c>
      <c r="B124" s="182" t="s">
        <v>290</v>
      </c>
      <c r="C124" s="54">
        <f t="shared" si="98"/>
        <v>0</v>
      </c>
      <c r="D124" s="226">
        <v>0</v>
      </c>
      <c r="E124" s="56"/>
      <c r="F124" s="143">
        <f t="shared" si="147"/>
        <v>0</v>
      </c>
      <c r="G124" s="226"/>
      <c r="H124" s="257"/>
      <c r="I124" s="110">
        <f t="shared" si="148"/>
        <v>0</v>
      </c>
      <c r="J124" s="257"/>
      <c r="K124" s="56"/>
      <c r="L124" s="132">
        <f t="shared" si="149"/>
        <v>0</v>
      </c>
      <c r="M124" s="317"/>
      <c r="N124" s="56"/>
      <c r="O124" s="110">
        <f t="shared" si="150"/>
        <v>0</v>
      </c>
      <c r="P124" s="107"/>
      <c r="R124" s="202"/>
    </row>
    <row r="125" spans="1:18" ht="24" hidden="1" x14ac:dyDescent="0.25">
      <c r="A125" s="38">
        <v>2275</v>
      </c>
      <c r="B125" s="53" t="s">
        <v>109</v>
      </c>
      <c r="C125" s="54">
        <f t="shared" si="98"/>
        <v>0</v>
      </c>
      <c r="D125" s="226">
        <v>0</v>
      </c>
      <c r="E125" s="56"/>
      <c r="F125" s="143">
        <f t="shared" si="147"/>
        <v>0</v>
      </c>
      <c r="G125" s="226"/>
      <c r="H125" s="257"/>
      <c r="I125" s="110">
        <f t="shared" si="148"/>
        <v>0</v>
      </c>
      <c r="J125" s="257"/>
      <c r="K125" s="56"/>
      <c r="L125" s="132">
        <f t="shared" si="149"/>
        <v>0</v>
      </c>
      <c r="M125" s="317"/>
      <c r="N125" s="56"/>
      <c r="O125" s="110">
        <f t="shared" si="150"/>
        <v>0</v>
      </c>
      <c r="P125" s="107"/>
      <c r="R125" s="202"/>
    </row>
    <row r="126" spans="1:18" ht="36" hidden="1" x14ac:dyDescent="0.25">
      <c r="A126" s="38">
        <v>2276</v>
      </c>
      <c r="B126" s="53" t="s">
        <v>110</v>
      </c>
      <c r="C126" s="54">
        <f t="shared" si="98"/>
        <v>0</v>
      </c>
      <c r="D126" s="226">
        <v>0</v>
      </c>
      <c r="E126" s="56"/>
      <c r="F126" s="143">
        <f t="shared" si="147"/>
        <v>0</v>
      </c>
      <c r="G126" s="226"/>
      <c r="H126" s="257"/>
      <c r="I126" s="110">
        <f t="shared" si="148"/>
        <v>0</v>
      </c>
      <c r="J126" s="257"/>
      <c r="K126" s="56"/>
      <c r="L126" s="132">
        <f t="shared" si="149"/>
        <v>0</v>
      </c>
      <c r="M126" s="317"/>
      <c r="N126" s="56"/>
      <c r="O126" s="110">
        <f t="shared" si="150"/>
        <v>0</v>
      </c>
      <c r="P126" s="107"/>
      <c r="R126" s="202"/>
    </row>
    <row r="127" spans="1:18" ht="24" x14ac:dyDescent="0.25">
      <c r="A127" s="38">
        <v>2279</v>
      </c>
      <c r="B127" s="53" t="s">
        <v>111</v>
      </c>
      <c r="C127" s="54">
        <f t="shared" si="98"/>
        <v>10000</v>
      </c>
      <c r="D127" s="226">
        <v>9274</v>
      </c>
      <c r="E127" s="444">
        <v>726</v>
      </c>
      <c r="F127" s="401">
        <f t="shared" si="147"/>
        <v>10000</v>
      </c>
      <c r="G127" s="226"/>
      <c r="H127" s="580"/>
      <c r="I127" s="401">
        <f t="shared" si="148"/>
        <v>0</v>
      </c>
      <c r="J127" s="257"/>
      <c r="K127" s="444"/>
      <c r="L127" s="401">
        <f t="shared" si="149"/>
        <v>0</v>
      </c>
      <c r="M127" s="317"/>
      <c r="N127" s="56"/>
      <c r="O127" s="110">
        <f t="shared" si="150"/>
        <v>0</v>
      </c>
      <c r="P127" s="107"/>
      <c r="R127" s="202"/>
    </row>
    <row r="128" spans="1:18"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c r="R128" s="202"/>
    </row>
    <row r="129" spans="1:18" ht="24" hidden="1" x14ac:dyDescent="0.25">
      <c r="A129" s="38">
        <v>2283</v>
      </c>
      <c r="B129" s="53" t="s">
        <v>112</v>
      </c>
      <c r="C129" s="54">
        <f t="shared" si="98"/>
        <v>0</v>
      </c>
      <c r="D129" s="226">
        <v>0</v>
      </c>
      <c r="E129" s="56"/>
      <c r="F129" s="143">
        <f>D129+E129</f>
        <v>0</v>
      </c>
      <c r="G129" s="226"/>
      <c r="H129" s="257"/>
      <c r="I129" s="110">
        <f>G129+H129</f>
        <v>0</v>
      </c>
      <c r="J129" s="257"/>
      <c r="K129" s="56"/>
      <c r="L129" s="132">
        <f>J129+K129</f>
        <v>0</v>
      </c>
      <c r="M129" s="317"/>
      <c r="N129" s="56"/>
      <c r="O129" s="110">
        <f>M129+N129</f>
        <v>0</v>
      </c>
      <c r="P129" s="107"/>
      <c r="R129" s="202"/>
    </row>
    <row r="130" spans="1:18" ht="38.25" customHeight="1" x14ac:dyDescent="0.25">
      <c r="A130" s="41">
        <v>2300</v>
      </c>
      <c r="B130" s="101" t="s">
        <v>113</v>
      </c>
      <c r="C130" s="42">
        <f t="shared" si="98"/>
        <v>1500</v>
      </c>
      <c r="D130" s="224">
        <f>SUM(D131,D136,D140,D141,D144,D151,D159,D160,D163)</f>
        <v>1500</v>
      </c>
      <c r="E130" s="439">
        <f t="shared" ref="E130:F130" si="152">SUM(E131,E136,E140,E141,E144,E151,E159,E160,E163)</f>
        <v>0</v>
      </c>
      <c r="F130" s="406">
        <f t="shared" si="152"/>
        <v>1500</v>
      </c>
      <c r="G130" s="224">
        <f>SUM(G131,G136,G140,G141,G144,G151,G159,G160,G163)</f>
        <v>0</v>
      </c>
      <c r="H130" s="122">
        <f t="shared" ref="H130:I130" si="153">SUM(H131,H136,H140,H141,H144,H151,H159,H160,H163)</f>
        <v>0</v>
      </c>
      <c r="I130" s="406">
        <f t="shared" si="153"/>
        <v>0</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119"/>
      <c r="R130" s="202"/>
    </row>
    <row r="131" spans="1:18" ht="24" x14ac:dyDescent="0.25">
      <c r="A131" s="565">
        <v>2310</v>
      </c>
      <c r="B131" s="48" t="s">
        <v>114</v>
      </c>
      <c r="C131" s="49">
        <f t="shared" si="98"/>
        <v>1500</v>
      </c>
      <c r="D131" s="229">
        <f t="shared" ref="D131:O131" si="156">SUM(D132:D135)</f>
        <v>1500</v>
      </c>
      <c r="E131" s="447">
        <f t="shared" si="156"/>
        <v>0</v>
      </c>
      <c r="F131" s="443">
        <f t="shared" si="156"/>
        <v>1500</v>
      </c>
      <c r="G131" s="229">
        <f t="shared" si="156"/>
        <v>0</v>
      </c>
      <c r="H131" s="136">
        <f t="shared" si="156"/>
        <v>0</v>
      </c>
      <c r="I131" s="443">
        <f t="shared" si="156"/>
        <v>0</v>
      </c>
      <c r="J131" s="259">
        <f t="shared" si="156"/>
        <v>0</v>
      </c>
      <c r="K131" s="447">
        <f t="shared" si="156"/>
        <v>0</v>
      </c>
      <c r="L131" s="443">
        <f t="shared" si="156"/>
        <v>0</v>
      </c>
      <c r="M131" s="49">
        <f t="shared" si="156"/>
        <v>0</v>
      </c>
      <c r="N131" s="115">
        <f t="shared" si="156"/>
        <v>0</v>
      </c>
      <c r="O131" s="116">
        <f t="shared" si="156"/>
        <v>0</v>
      </c>
      <c r="P131" s="106"/>
      <c r="R131" s="202"/>
    </row>
    <row r="132" spans="1:18" hidden="1" x14ac:dyDescent="0.25">
      <c r="A132" s="38">
        <v>2311</v>
      </c>
      <c r="B132" s="53" t="s">
        <v>115</v>
      </c>
      <c r="C132" s="54">
        <f t="shared" si="98"/>
        <v>0</v>
      </c>
      <c r="D132" s="226">
        <v>0</v>
      </c>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107"/>
      <c r="R132" s="202"/>
    </row>
    <row r="133" spans="1:18" x14ac:dyDescent="0.25">
      <c r="A133" s="38">
        <v>2312</v>
      </c>
      <c r="B133" s="53" t="s">
        <v>116</v>
      </c>
      <c r="C133" s="54">
        <f t="shared" si="98"/>
        <v>1500</v>
      </c>
      <c r="D133" s="226">
        <v>1500</v>
      </c>
      <c r="E133" s="444"/>
      <c r="F133" s="401">
        <f t="shared" si="157"/>
        <v>1500</v>
      </c>
      <c r="G133" s="226"/>
      <c r="H133" s="580"/>
      <c r="I133" s="401">
        <f t="shared" si="158"/>
        <v>0</v>
      </c>
      <c r="J133" s="257"/>
      <c r="K133" s="444"/>
      <c r="L133" s="401">
        <f t="shared" si="159"/>
        <v>0</v>
      </c>
      <c r="M133" s="317"/>
      <c r="N133" s="56"/>
      <c r="O133" s="110">
        <f t="shared" si="160"/>
        <v>0</v>
      </c>
      <c r="P133" s="107"/>
      <c r="R133" s="202"/>
    </row>
    <row r="134" spans="1:18" hidden="1" x14ac:dyDescent="0.25">
      <c r="A134" s="38">
        <v>2313</v>
      </c>
      <c r="B134" s="53" t="s">
        <v>117</v>
      </c>
      <c r="C134" s="54">
        <f t="shared" si="98"/>
        <v>0</v>
      </c>
      <c r="D134" s="226">
        <v>0</v>
      </c>
      <c r="E134" s="56"/>
      <c r="F134" s="143">
        <f t="shared" si="157"/>
        <v>0</v>
      </c>
      <c r="G134" s="226"/>
      <c r="H134" s="257"/>
      <c r="I134" s="110">
        <f t="shared" si="158"/>
        <v>0</v>
      </c>
      <c r="J134" s="257"/>
      <c r="K134" s="56"/>
      <c r="L134" s="132">
        <f t="shared" si="159"/>
        <v>0</v>
      </c>
      <c r="M134" s="317"/>
      <c r="N134" s="56"/>
      <c r="O134" s="110">
        <f t="shared" si="160"/>
        <v>0</v>
      </c>
      <c r="P134" s="107"/>
      <c r="R134" s="202"/>
    </row>
    <row r="135" spans="1:18" ht="36" hidden="1" customHeight="1" x14ac:dyDescent="0.25">
      <c r="A135" s="38">
        <v>2314</v>
      </c>
      <c r="B135" s="53" t="s">
        <v>291</v>
      </c>
      <c r="C135" s="54">
        <f t="shared" si="98"/>
        <v>0</v>
      </c>
      <c r="D135" s="226">
        <v>0</v>
      </c>
      <c r="E135" s="56"/>
      <c r="F135" s="143">
        <f t="shared" si="157"/>
        <v>0</v>
      </c>
      <c r="G135" s="226"/>
      <c r="H135" s="257"/>
      <c r="I135" s="110">
        <f t="shared" si="158"/>
        <v>0</v>
      </c>
      <c r="J135" s="257"/>
      <c r="K135" s="56"/>
      <c r="L135" s="132">
        <f t="shared" si="159"/>
        <v>0</v>
      </c>
      <c r="M135" s="317"/>
      <c r="N135" s="56"/>
      <c r="O135" s="110">
        <f t="shared" si="160"/>
        <v>0</v>
      </c>
      <c r="P135" s="107"/>
      <c r="R135" s="202"/>
    </row>
    <row r="136" spans="1:18"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c r="R136" s="202"/>
    </row>
    <row r="137" spans="1:18" hidden="1" x14ac:dyDescent="0.25">
      <c r="A137" s="38">
        <v>2321</v>
      </c>
      <c r="B137" s="53" t="s">
        <v>119</v>
      </c>
      <c r="C137" s="54">
        <f t="shared" si="98"/>
        <v>0</v>
      </c>
      <c r="D137" s="226">
        <v>0</v>
      </c>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c r="R137" s="202"/>
    </row>
    <row r="138" spans="1:18" hidden="1" x14ac:dyDescent="0.25">
      <c r="A138" s="38">
        <v>2322</v>
      </c>
      <c r="B138" s="53" t="s">
        <v>120</v>
      </c>
      <c r="C138" s="54">
        <f t="shared" si="98"/>
        <v>0</v>
      </c>
      <c r="D138" s="226">
        <v>0</v>
      </c>
      <c r="E138" s="56"/>
      <c r="F138" s="143">
        <f t="shared" si="165"/>
        <v>0</v>
      </c>
      <c r="G138" s="226"/>
      <c r="H138" s="257"/>
      <c r="I138" s="110">
        <f t="shared" si="166"/>
        <v>0</v>
      </c>
      <c r="J138" s="257"/>
      <c r="K138" s="56"/>
      <c r="L138" s="132">
        <f t="shared" si="167"/>
        <v>0</v>
      </c>
      <c r="M138" s="317"/>
      <c r="N138" s="56"/>
      <c r="O138" s="110">
        <f t="shared" si="168"/>
        <v>0</v>
      </c>
      <c r="P138" s="107"/>
      <c r="R138" s="202"/>
    </row>
    <row r="139" spans="1:18" ht="10.5" hidden="1" customHeight="1" x14ac:dyDescent="0.25">
      <c r="A139" s="38">
        <v>2329</v>
      </c>
      <c r="B139" s="53" t="s">
        <v>121</v>
      </c>
      <c r="C139" s="54">
        <f t="shared" si="98"/>
        <v>0</v>
      </c>
      <c r="D139" s="226">
        <v>0</v>
      </c>
      <c r="E139" s="56"/>
      <c r="F139" s="143">
        <f t="shared" si="165"/>
        <v>0</v>
      </c>
      <c r="G139" s="226"/>
      <c r="H139" s="257"/>
      <c r="I139" s="110">
        <f t="shared" si="166"/>
        <v>0</v>
      </c>
      <c r="J139" s="257"/>
      <c r="K139" s="56"/>
      <c r="L139" s="132">
        <f t="shared" si="167"/>
        <v>0</v>
      </c>
      <c r="M139" s="317"/>
      <c r="N139" s="56"/>
      <c r="O139" s="110">
        <f t="shared" si="168"/>
        <v>0</v>
      </c>
      <c r="P139" s="107"/>
      <c r="R139" s="202"/>
    </row>
    <row r="140" spans="1:18" hidden="1" x14ac:dyDescent="0.25">
      <c r="A140" s="108">
        <v>2330</v>
      </c>
      <c r="B140" s="53" t="s">
        <v>122</v>
      </c>
      <c r="C140" s="54">
        <f t="shared" si="98"/>
        <v>0</v>
      </c>
      <c r="D140" s="226">
        <v>0</v>
      </c>
      <c r="E140" s="56"/>
      <c r="F140" s="143">
        <f t="shared" si="165"/>
        <v>0</v>
      </c>
      <c r="G140" s="226"/>
      <c r="H140" s="257"/>
      <c r="I140" s="110">
        <f t="shared" si="166"/>
        <v>0</v>
      </c>
      <c r="J140" s="257"/>
      <c r="K140" s="56"/>
      <c r="L140" s="132">
        <f t="shared" si="167"/>
        <v>0</v>
      </c>
      <c r="M140" s="317"/>
      <c r="N140" s="56"/>
      <c r="O140" s="110">
        <f t="shared" si="168"/>
        <v>0</v>
      </c>
      <c r="P140" s="107"/>
      <c r="R140" s="202"/>
    </row>
    <row r="141" spans="1:18"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c r="R141" s="202"/>
    </row>
    <row r="142" spans="1:18" hidden="1" x14ac:dyDescent="0.25">
      <c r="A142" s="38">
        <v>2341</v>
      </c>
      <c r="B142" s="53" t="s">
        <v>123</v>
      </c>
      <c r="C142" s="54">
        <f t="shared" si="98"/>
        <v>0</v>
      </c>
      <c r="D142" s="226">
        <v>0</v>
      </c>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c r="R142" s="202"/>
    </row>
    <row r="143" spans="1:18" ht="24" hidden="1" x14ac:dyDescent="0.25">
      <c r="A143" s="38">
        <v>2344</v>
      </c>
      <c r="B143" s="53" t="s">
        <v>124</v>
      </c>
      <c r="C143" s="54">
        <f t="shared" si="98"/>
        <v>0</v>
      </c>
      <c r="D143" s="226">
        <v>0</v>
      </c>
      <c r="E143" s="56"/>
      <c r="F143" s="143">
        <f t="shared" si="173"/>
        <v>0</v>
      </c>
      <c r="G143" s="226"/>
      <c r="H143" s="257"/>
      <c r="I143" s="110">
        <f t="shared" si="174"/>
        <v>0</v>
      </c>
      <c r="J143" s="257"/>
      <c r="K143" s="56"/>
      <c r="L143" s="132">
        <f t="shared" si="175"/>
        <v>0</v>
      </c>
      <c r="M143" s="317"/>
      <c r="N143" s="56"/>
      <c r="O143" s="110">
        <f t="shared" si="176"/>
        <v>0</v>
      </c>
      <c r="P143" s="107"/>
      <c r="R143" s="202"/>
    </row>
    <row r="144" spans="1:18"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c r="R144" s="202"/>
    </row>
    <row r="145" spans="1:18" hidden="1" x14ac:dyDescent="0.25">
      <c r="A145" s="33">
        <v>2351</v>
      </c>
      <c r="B145" s="48" t="s">
        <v>126</v>
      </c>
      <c r="C145" s="49">
        <f t="shared" si="98"/>
        <v>0</v>
      </c>
      <c r="D145" s="225">
        <v>0</v>
      </c>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c r="R145" s="202"/>
    </row>
    <row r="146" spans="1:18" hidden="1" x14ac:dyDescent="0.25">
      <c r="A146" s="38">
        <v>2352</v>
      </c>
      <c r="B146" s="53" t="s">
        <v>127</v>
      </c>
      <c r="C146" s="54">
        <f t="shared" si="98"/>
        <v>0</v>
      </c>
      <c r="D146" s="226">
        <v>0</v>
      </c>
      <c r="E146" s="56"/>
      <c r="F146" s="143">
        <f t="shared" si="181"/>
        <v>0</v>
      </c>
      <c r="G146" s="226"/>
      <c r="H146" s="257"/>
      <c r="I146" s="110">
        <f t="shared" si="182"/>
        <v>0</v>
      </c>
      <c r="J146" s="257"/>
      <c r="K146" s="56"/>
      <c r="L146" s="132">
        <f t="shared" si="183"/>
        <v>0</v>
      </c>
      <c r="M146" s="317"/>
      <c r="N146" s="56"/>
      <c r="O146" s="110">
        <f t="shared" si="184"/>
        <v>0</v>
      </c>
      <c r="P146" s="107"/>
      <c r="R146" s="202"/>
    </row>
    <row r="147" spans="1:18" ht="24" hidden="1" x14ac:dyDescent="0.25">
      <c r="A147" s="38">
        <v>2353</v>
      </c>
      <c r="B147" s="53" t="s">
        <v>128</v>
      </c>
      <c r="C147" s="54">
        <f t="shared" si="98"/>
        <v>0</v>
      </c>
      <c r="D147" s="226">
        <v>0</v>
      </c>
      <c r="E147" s="56"/>
      <c r="F147" s="143">
        <f t="shared" si="181"/>
        <v>0</v>
      </c>
      <c r="G147" s="226"/>
      <c r="H147" s="257"/>
      <c r="I147" s="110">
        <f t="shared" si="182"/>
        <v>0</v>
      </c>
      <c r="J147" s="257"/>
      <c r="K147" s="56"/>
      <c r="L147" s="132">
        <f t="shared" si="183"/>
        <v>0</v>
      </c>
      <c r="M147" s="317"/>
      <c r="N147" s="56"/>
      <c r="O147" s="110">
        <f t="shared" si="184"/>
        <v>0</v>
      </c>
      <c r="P147" s="107"/>
      <c r="R147" s="202"/>
    </row>
    <row r="148" spans="1:18" ht="24" hidden="1" x14ac:dyDescent="0.25">
      <c r="A148" s="38">
        <v>2354</v>
      </c>
      <c r="B148" s="53" t="s">
        <v>129</v>
      </c>
      <c r="C148" s="54">
        <f t="shared" si="98"/>
        <v>0</v>
      </c>
      <c r="D148" s="226">
        <v>0</v>
      </c>
      <c r="E148" s="56"/>
      <c r="F148" s="143">
        <f t="shared" si="181"/>
        <v>0</v>
      </c>
      <c r="G148" s="226"/>
      <c r="H148" s="257"/>
      <c r="I148" s="110">
        <f t="shared" si="182"/>
        <v>0</v>
      </c>
      <c r="J148" s="257"/>
      <c r="K148" s="56"/>
      <c r="L148" s="132">
        <f t="shared" si="183"/>
        <v>0</v>
      </c>
      <c r="M148" s="317"/>
      <c r="N148" s="56"/>
      <c r="O148" s="110">
        <f t="shared" si="184"/>
        <v>0</v>
      </c>
      <c r="P148" s="107"/>
      <c r="R148" s="202"/>
    </row>
    <row r="149" spans="1:18" ht="24" hidden="1" x14ac:dyDescent="0.25">
      <c r="A149" s="38">
        <v>2355</v>
      </c>
      <c r="B149" s="53" t="s">
        <v>130</v>
      </c>
      <c r="C149" s="54">
        <f t="shared" ref="C149:C212" si="185">F149+I149+L149+O149</f>
        <v>0</v>
      </c>
      <c r="D149" s="226">
        <v>0</v>
      </c>
      <c r="E149" s="56"/>
      <c r="F149" s="143">
        <f t="shared" si="181"/>
        <v>0</v>
      </c>
      <c r="G149" s="226"/>
      <c r="H149" s="257"/>
      <c r="I149" s="110">
        <f t="shared" si="182"/>
        <v>0</v>
      </c>
      <c r="J149" s="257"/>
      <c r="K149" s="56"/>
      <c r="L149" s="132">
        <f t="shared" si="183"/>
        <v>0</v>
      </c>
      <c r="M149" s="317"/>
      <c r="N149" s="56"/>
      <c r="O149" s="110">
        <f t="shared" si="184"/>
        <v>0</v>
      </c>
      <c r="P149" s="107"/>
      <c r="R149" s="202"/>
    </row>
    <row r="150" spans="1:18" ht="24" hidden="1" x14ac:dyDescent="0.25">
      <c r="A150" s="38">
        <v>2359</v>
      </c>
      <c r="B150" s="53" t="s">
        <v>131</v>
      </c>
      <c r="C150" s="54">
        <f t="shared" si="185"/>
        <v>0</v>
      </c>
      <c r="D150" s="226">
        <v>0</v>
      </c>
      <c r="E150" s="56"/>
      <c r="F150" s="143">
        <f t="shared" si="181"/>
        <v>0</v>
      </c>
      <c r="G150" s="226"/>
      <c r="H150" s="257"/>
      <c r="I150" s="110">
        <f t="shared" si="182"/>
        <v>0</v>
      </c>
      <c r="J150" s="257"/>
      <c r="K150" s="56"/>
      <c r="L150" s="132">
        <f t="shared" si="183"/>
        <v>0</v>
      </c>
      <c r="M150" s="317"/>
      <c r="N150" s="56"/>
      <c r="O150" s="110">
        <f t="shared" si="184"/>
        <v>0</v>
      </c>
      <c r="P150" s="107"/>
      <c r="R150" s="202"/>
    </row>
    <row r="151" spans="1:18" ht="24.75" hidden="1" customHeight="1" x14ac:dyDescent="0.25">
      <c r="A151" s="108">
        <v>2360</v>
      </c>
      <c r="B151" s="53" t="s">
        <v>132</v>
      </c>
      <c r="C151" s="54">
        <f t="shared" si="185"/>
        <v>0</v>
      </c>
      <c r="D151" s="227">
        <f>SUM(D152:D158)</f>
        <v>0</v>
      </c>
      <c r="E151" s="109">
        <f t="shared" ref="E151:F151" si="186">SUM(E152:E158)</f>
        <v>0</v>
      </c>
      <c r="F151" s="143">
        <f t="shared" si="186"/>
        <v>0</v>
      </c>
      <c r="G151" s="227">
        <f>SUM(G152:G158)</f>
        <v>0</v>
      </c>
      <c r="H151" s="117">
        <f t="shared" ref="H151:I151" si="187">SUM(H152:H158)</f>
        <v>0</v>
      </c>
      <c r="I151" s="110">
        <f t="shared" si="187"/>
        <v>0</v>
      </c>
      <c r="J151" s="117">
        <f>SUM(J152:J158)</f>
        <v>0</v>
      </c>
      <c r="K151" s="109">
        <f t="shared" ref="K151:L151" si="188">SUM(K152:K158)</f>
        <v>0</v>
      </c>
      <c r="L151" s="132">
        <f t="shared" si="188"/>
        <v>0</v>
      </c>
      <c r="M151" s="54">
        <f>SUM(M152:M158)</f>
        <v>0</v>
      </c>
      <c r="N151" s="109">
        <f t="shared" ref="N151:O151" si="189">SUM(N152:N158)</f>
        <v>0</v>
      </c>
      <c r="O151" s="110">
        <f t="shared" si="189"/>
        <v>0</v>
      </c>
      <c r="P151" s="107"/>
      <c r="R151" s="202"/>
    </row>
    <row r="152" spans="1:18" hidden="1" x14ac:dyDescent="0.25">
      <c r="A152" s="37">
        <v>2361</v>
      </c>
      <c r="B152" s="53" t="s">
        <v>133</v>
      </c>
      <c r="C152" s="54">
        <f t="shared" si="185"/>
        <v>0</v>
      </c>
      <c r="D152" s="226">
        <v>0</v>
      </c>
      <c r="E152" s="56"/>
      <c r="F152" s="143">
        <f t="shared" ref="F152:F159" si="190">D152+E152</f>
        <v>0</v>
      </c>
      <c r="G152" s="226"/>
      <c r="H152" s="257"/>
      <c r="I152" s="110">
        <f t="shared" ref="I152:I159" si="191">G152+H152</f>
        <v>0</v>
      </c>
      <c r="J152" s="257"/>
      <c r="K152" s="56"/>
      <c r="L152" s="132">
        <f t="shared" ref="L152:L159" si="192">J152+K152</f>
        <v>0</v>
      </c>
      <c r="M152" s="317"/>
      <c r="N152" s="56"/>
      <c r="O152" s="110">
        <f t="shared" ref="O152:O159" si="193">M152+N152</f>
        <v>0</v>
      </c>
      <c r="P152" s="107"/>
      <c r="R152" s="202"/>
    </row>
    <row r="153" spans="1:18" ht="24" hidden="1" x14ac:dyDescent="0.25">
      <c r="A153" s="37">
        <v>2362</v>
      </c>
      <c r="B153" s="53" t="s">
        <v>134</v>
      </c>
      <c r="C153" s="54">
        <f t="shared" si="185"/>
        <v>0</v>
      </c>
      <c r="D153" s="226">
        <v>0</v>
      </c>
      <c r="E153" s="56"/>
      <c r="F153" s="143">
        <f t="shared" si="190"/>
        <v>0</v>
      </c>
      <c r="G153" s="226"/>
      <c r="H153" s="257"/>
      <c r="I153" s="110">
        <f t="shared" si="191"/>
        <v>0</v>
      </c>
      <c r="J153" s="257"/>
      <c r="K153" s="56"/>
      <c r="L153" s="132">
        <f t="shared" si="192"/>
        <v>0</v>
      </c>
      <c r="M153" s="317"/>
      <c r="N153" s="56"/>
      <c r="O153" s="110">
        <f t="shared" si="193"/>
        <v>0</v>
      </c>
      <c r="P153" s="107"/>
      <c r="R153" s="202"/>
    </row>
    <row r="154" spans="1:18" hidden="1" x14ac:dyDescent="0.25">
      <c r="A154" s="37">
        <v>2363</v>
      </c>
      <c r="B154" s="53" t="s">
        <v>135</v>
      </c>
      <c r="C154" s="54">
        <f t="shared" si="185"/>
        <v>0</v>
      </c>
      <c r="D154" s="226">
        <v>0</v>
      </c>
      <c r="E154" s="56"/>
      <c r="F154" s="143">
        <f t="shared" si="190"/>
        <v>0</v>
      </c>
      <c r="G154" s="226"/>
      <c r="H154" s="257"/>
      <c r="I154" s="110">
        <f t="shared" si="191"/>
        <v>0</v>
      </c>
      <c r="J154" s="257"/>
      <c r="K154" s="56"/>
      <c r="L154" s="132">
        <f t="shared" si="192"/>
        <v>0</v>
      </c>
      <c r="M154" s="317"/>
      <c r="N154" s="56"/>
      <c r="O154" s="110">
        <f t="shared" si="193"/>
        <v>0</v>
      </c>
      <c r="P154" s="107"/>
      <c r="R154" s="202"/>
    </row>
    <row r="155" spans="1:18" hidden="1" x14ac:dyDescent="0.25">
      <c r="A155" s="37">
        <v>2364</v>
      </c>
      <c r="B155" s="53" t="s">
        <v>136</v>
      </c>
      <c r="C155" s="54">
        <f t="shared" si="185"/>
        <v>0</v>
      </c>
      <c r="D155" s="226">
        <v>0</v>
      </c>
      <c r="E155" s="56"/>
      <c r="F155" s="143">
        <f t="shared" si="190"/>
        <v>0</v>
      </c>
      <c r="G155" s="226"/>
      <c r="H155" s="257"/>
      <c r="I155" s="110">
        <f t="shared" si="191"/>
        <v>0</v>
      </c>
      <c r="J155" s="257"/>
      <c r="K155" s="56"/>
      <c r="L155" s="132">
        <f t="shared" si="192"/>
        <v>0</v>
      </c>
      <c r="M155" s="317"/>
      <c r="N155" s="56"/>
      <c r="O155" s="110">
        <f t="shared" si="193"/>
        <v>0</v>
      </c>
      <c r="P155" s="107"/>
      <c r="R155" s="202"/>
    </row>
    <row r="156" spans="1:18" ht="12.75" hidden="1" customHeight="1" x14ac:dyDescent="0.25">
      <c r="A156" s="37">
        <v>2365</v>
      </c>
      <c r="B156" s="53" t="s">
        <v>137</v>
      </c>
      <c r="C156" s="54">
        <f t="shared" si="185"/>
        <v>0</v>
      </c>
      <c r="D156" s="226">
        <v>0</v>
      </c>
      <c r="E156" s="56"/>
      <c r="F156" s="143">
        <f t="shared" si="190"/>
        <v>0</v>
      </c>
      <c r="G156" s="226"/>
      <c r="H156" s="257"/>
      <c r="I156" s="110">
        <f t="shared" si="191"/>
        <v>0</v>
      </c>
      <c r="J156" s="257"/>
      <c r="K156" s="56"/>
      <c r="L156" s="132">
        <f t="shared" si="192"/>
        <v>0</v>
      </c>
      <c r="M156" s="317"/>
      <c r="N156" s="56"/>
      <c r="O156" s="110">
        <f t="shared" si="193"/>
        <v>0</v>
      </c>
      <c r="P156" s="107"/>
      <c r="R156" s="202"/>
    </row>
    <row r="157" spans="1:18" ht="36" hidden="1" x14ac:dyDescent="0.25">
      <c r="A157" s="37">
        <v>2366</v>
      </c>
      <c r="B157" s="53" t="s">
        <v>138</v>
      </c>
      <c r="C157" s="54">
        <f t="shared" si="185"/>
        <v>0</v>
      </c>
      <c r="D157" s="226">
        <v>0</v>
      </c>
      <c r="E157" s="56"/>
      <c r="F157" s="143">
        <f t="shared" si="190"/>
        <v>0</v>
      </c>
      <c r="G157" s="226"/>
      <c r="H157" s="257"/>
      <c r="I157" s="110">
        <f t="shared" si="191"/>
        <v>0</v>
      </c>
      <c r="J157" s="257"/>
      <c r="K157" s="56"/>
      <c r="L157" s="132">
        <f t="shared" si="192"/>
        <v>0</v>
      </c>
      <c r="M157" s="317"/>
      <c r="N157" s="56"/>
      <c r="O157" s="110">
        <f t="shared" si="193"/>
        <v>0</v>
      </c>
      <c r="P157" s="107"/>
      <c r="R157" s="202"/>
    </row>
    <row r="158" spans="1:18" ht="48" hidden="1" x14ac:dyDescent="0.25">
      <c r="A158" s="37">
        <v>2369</v>
      </c>
      <c r="B158" s="53" t="s">
        <v>139</v>
      </c>
      <c r="C158" s="54">
        <f t="shared" si="185"/>
        <v>0</v>
      </c>
      <c r="D158" s="226">
        <v>0</v>
      </c>
      <c r="E158" s="56"/>
      <c r="F158" s="143">
        <f t="shared" si="190"/>
        <v>0</v>
      </c>
      <c r="G158" s="226"/>
      <c r="H158" s="257"/>
      <c r="I158" s="110">
        <f t="shared" si="191"/>
        <v>0</v>
      </c>
      <c r="J158" s="257"/>
      <c r="K158" s="56"/>
      <c r="L158" s="132">
        <f t="shared" si="192"/>
        <v>0</v>
      </c>
      <c r="M158" s="317"/>
      <c r="N158" s="56"/>
      <c r="O158" s="110">
        <f t="shared" si="193"/>
        <v>0</v>
      </c>
      <c r="P158" s="107"/>
      <c r="R158" s="202"/>
    </row>
    <row r="159" spans="1:18" hidden="1" x14ac:dyDescent="0.25">
      <c r="A159" s="103">
        <v>2370</v>
      </c>
      <c r="B159" s="74" t="s">
        <v>140</v>
      </c>
      <c r="C159" s="80">
        <f t="shared" si="185"/>
        <v>0</v>
      </c>
      <c r="D159" s="228">
        <v>0</v>
      </c>
      <c r="E159" s="111"/>
      <c r="F159" s="280">
        <f t="shared" si="190"/>
        <v>0</v>
      </c>
      <c r="G159" s="228"/>
      <c r="H159" s="258"/>
      <c r="I159" s="105">
        <f t="shared" si="191"/>
        <v>0</v>
      </c>
      <c r="J159" s="258"/>
      <c r="K159" s="111"/>
      <c r="L159" s="133">
        <f t="shared" si="192"/>
        <v>0</v>
      </c>
      <c r="M159" s="318"/>
      <c r="N159" s="111"/>
      <c r="O159" s="105">
        <f t="shared" si="193"/>
        <v>0</v>
      </c>
      <c r="P159" s="112"/>
      <c r="R159" s="202"/>
    </row>
    <row r="160" spans="1:18"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c r="R160" s="202"/>
    </row>
    <row r="161" spans="1:18" hidden="1" x14ac:dyDescent="0.25">
      <c r="A161" s="32">
        <v>2381</v>
      </c>
      <c r="B161" s="48" t="s">
        <v>142</v>
      </c>
      <c r="C161" s="49">
        <f t="shared" si="185"/>
        <v>0</v>
      </c>
      <c r="D161" s="225">
        <v>0</v>
      </c>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c r="R161" s="202"/>
    </row>
    <row r="162" spans="1:18" ht="24" hidden="1" x14ac:dyDescent="0.25">
      <c r="A162" s="37">
        <v>2389</v>
      </c>
      <c r="B162" s="53" t="s">
        <v>143</v>
      </c>
      <c r="C162" s="54">
        <f t="shared" si="185"/>
        <v>0</v>
      </c>
      <c r="D162" s="226">
        <v>0</v>
      </c>
      <c r="E162" s="56"/>
      <c r="F162" s="143">
        <f t="shared" si="198"/>
        <v>0</v>
      </c>
      <c r="G162" s="226"/>
      <c r="H162" s="257"/>
      <c r="I162" s="110">
        <f t="shared" si="199"/>
        <v>0</v>
      </c>
      <c r="J162" s="257"/>
      <c r="K162" s="56"/>
      <c r="L162" s="132">
        <f t="shared" si="200"/>
        <v>0</v>
      </c>
      <c r="M162" s="317"/>
      <c r="N162" s="56"/>
      <c r="O162" s="110">
        <f t="shared" si="201"/>
        <v>0</v>
      </c>
      <c r="P162" s="107"/>
      <c r="R162" s="202"/>
    </row>
    <row r="163" spans="1:18" hidden="1" x14ac:dyDescent="0.25">
      <c r="A163" s="103">
        <v>2390</v>
      </c>
      <c r="B163" s="74" t="s">
        <v>144</v>
      </c>
      <c r="C163" s="80">
        <f t="shared" si="185"/>
        <v>0</v>
      </c>
      <c r="D163" s="228">
        <v>0</v>
      </c>
      <c r="E163" s="111"/>
      <c r="F163" s="280">
        <f t="shared" si="198"/>
        <v>0</v>
      </c>
      <c r="G163" s="228"/>
      <c r="H163" s="258"/>
      <c r="I163" s="105">
        <f t="shared" si="199"/>
        <v>0</v>
      </c>
      <c r="J163" s="258"/>
      <c r="K163" s="111"/>
      <c r="L163" s="133">
        <f t="shared" si="200"/>
        <v>0</v>
      </c>
      <c r="M163" s="318"/>
      <c r="N163" s="111"/>
      <c r="O163" s="105">
        <f t="shared" si="201"/>
        <v>0</v>
      </c>
      <c r="P163" s="112"/>
      <c r="R163" s="202"/>
    </row>
    <row r="164" spans="1:18" hidden="1" x14ac:dyDescent="0.25">
      <c r="A164" s="41">
        <v>2400</v>
      </c>
      <c r="B164" s="101" t="s">
        <v>145</v>
      </c>
      <c r="C164" s="42">
        <f t="shared" si="185"/>
        <v>0</v>
      </c>
      <c r="D164" s="230">
        <v>0</v>
      </c>
      <c r="E164" s="118"/>
      <c r="F164" s="279">
        <f t="shared" si="198"/>
        <v>0</v>
      </c>
      <c r="G164" s="230"/>
      <c r="H164" s="260"/>
      <c r="I164" s="113">
        <f t="shared" si="199"/>
        <v>0</v>
      </c>
      <c r="J164" s="260"/>
      <c r="K164" s="118"/>
      <c r="L164" s="122">
        <f t="shared" si="200"/>
        <v>0</v>
      </c>
      <c r="M164" s="319"/>
      <c r="N164" s="118"/>
      <c r="O164" s="113">
        <f t="shared" si="201"/>
        <v>0</v>
      </c>
      <c r="P164" s="119"/>
      <c r="R164" s="202"/>
    </row>
    <row r="165" spans="1:18"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c r="R165" s="202"/>
    </row>
    <row r="166" spans="1:18"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c r="R166" s="202"/>
    </row>
    <row r="167" spans="1:18" ht="24" hidden="1" x14ac:dyDescent="0.25">
      <c r="A167" s="38">
        <v>2512</v>
      </c>
      <c r="B167" s="53" t="s">
        <v>148</v>
      </c>
      <c r="C167" s="54">
        <f t="shared" si="185"/>
        <v>0</v>
      </c>
      <c r="D167" s="226">
        <v>0</v>
      </c>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c r="R167" s="202"/>
    </row>
    <row r="168" spans="1:18" ht="36" hidden="1" x14ac:dyDescent="0.25">
      <c r="A168" s="38">
        <v>2513</v>
      </c>
      <c r="B168" s="53" t="s">
        <v>149</v>
      </c>
      <c r="C168" s="54">
        <f t="shared" si="185"/>
        <v>0</v>
      </c>
      <c r="D168" s="226">
        <v>0</v>
      </c>
      <c r="E168" s="56"/>
      <c r="F168" s="143">
        <f t="shared" si="204"/>
        <v>0</v>
      </c>
      <c r="G168" s="226"/>
      <c r="H168" s="257"/>
      <c r="I168" s="110">
        <f t="shared" si="205"/>
        <v>0</v>
      </c>
      <c r="J168" s="257"/>
      <c r="K168" s="56"/>
      <c r="L168" s="132">
        <f t="shared" si="206"/>
        <v>0</v>
      </c>
      <c r="M168" s="317"/>
      <c r="N168" s="56"/>
      <c r="O168" s="110">
        <f t="shared" si="207"/>
        <v>0</v>
      </c>
      <c r="P168" s="107"/>
      <c r="R168" s="202"/>
    </row>
    <row r="169" spans="1:18" ht="24" hidden="1" x14ac:dyDescent="0.25">
      <c r="A169" s="38">
        <v>2515</v>
      </c>
      <c r="B169" s="53" t="s">
        <v>150</v>
      </c>
      <c r="C169" s="54">
        <f t="shared" si="185"/>
        <v>0</v>
      </c>
      <c r="D169" s="226">
        <v>0</v>
      </c>
      <c r="E169" s="56"/>
      <c r="F169" s="143">
        <f t="shared" si="204"/>
        <v>0</v>
      </c>
      <c r="G169" s="226"/>
      <c r="H169" s="257"/>
      <c r="I169" s="110">
        <f t="shared" si="205"/>
        <v>0</v>
      </c>
      <c r="J169" s="257"/>
      <c r="K169" s="56"/>
      <c r="L169" s="132">
        <f t="shared" si="206"/>
        <v>0</v>
      </c>
      <c r="M169" s="317"/>
      <c r="N169" s="56"/>
      <c r="O169" s="110">
        <f t="shared" si="207"/>
        <v>0</v>
      </c>
      <c r="P169" s="107"/>
      <c r="R169" s="202"/>
    </row>
    <row r="170" spans="1:18" ht="24" hidden="1" x14ac:dyDescent="0.25">
      <c r="A170" s="38">
        <v>2519</v>
      </c>
      <c r="B170" s="53" t="s">
        <v>151</v>
      </c>
      <c r="C170" s="54">
        <f t="shared" si="185"/>
        <v>0</v>
      </c>
      <c r="D170" s="226">
        <v>0</v>
      </c>
      <c r="E170" s="56"/>
      <c r="F170" s="143">
        <f t="shared" si="204"/>
        <v>0</v>
      </c>
      <c r="G170" s="226"/>
      <c r="H170" s="257"/>
      <c r="I170" s="110">
        <f t="shared" si="205"/>
        <v>0</v>
      </c>
      <c r="J170" s="257"/>
      <c r="K170" s="56"/>
      <c r="L170" s="132">
        <f t="shared" si="206"/>
        <v>0</v>
      </c>
      <c r="M170" s="317"/>
      <c r="N170" s="56"/>
      <c r="O170" s="110">
        <f t="shared" si="207"/>
        <v>0</v>
      </c>
      <c r="P170" s="107"/>
      <c r="R170" s="202"/>
    </row>
    <row r="171" spans="1:18" ht="24" hidden="1" x14ac:dyDescent="0.25">
      <c r="A171" s="108">
        <v>2520</v>
      </c>
      <c r="B171" s="53" t="s">
        <v>152</v>
      </c>
      <c r="C171" s="54">
        <f t="shared" si="185"/>
        <v>0</v>
      </c>
      <c r="D171" s="226">
        <v>0</v>
      </c>
      <c r="E171" s="56"/>
      <c r="F171" s="143">
        <f t="shared" si="204"/>
        <v>0</v>
      </c>
      <c r="G171" s="226"/>
      <c r="H171" s="257"/>
      <c r="I171" s="110">
        <f t="shared" si="205"/>
        <v>0</v>
      </c>
      <c r="J171" s="257"/>
      <c r="K171" s="56"/>
      <c r="L171" s="132">
        <f t="shared" si="206"/>
        <v>0</v>
      </c>
      <c r="M171" s="317"/>
      <c r="N171" s="56"/>
      <c r="O171" s="110">
        <f t="shared" si="207"/>
        <v>0</v>
      </c>
      <c r="P171" s="107"/>
      <c r="R171" s="202"/>
    </row>
    <row r="172" spans="1:18" s="120" customFormat="1" ht="36" hidden="1" customHeight="1" x14ac:dyDescent="0.25">
      <c r="A172" s="17">
        <v>2800</v>
      </c>
      <c r="B172" s="48" t="s">
        <v>153</v>
      </c>
      <c r="C172" s="49">
        <f t="shared" si="185"/>
        <v>0</v>
      </c>
      <c r="D172" s="210">
        <v>0</v>
      </c>
      <c r="E172" s="35"/>
      <c r="F172" s="346">
        <f t="shared" si="204"/>
        <v>0</v>
      </c>
      <c r="G172" s="210"/>
      <c r="H172" s="244"/>
      <c r="I172" s="348">
        <f t="shared" si="205"/>
        <v>0</v>
      </c>
      <c r="J172" s="244"/>
      <c r="K172" s="35"/>
      <c r="L172" s="195">
        <f t="shared" si="206"/>
        <v>0</v>
      </c>
      <c r="M172" s="308"/>
      <c r="N172" s="35"/>
      <c r="O172" s="348">
        <f t="shared" si="207"/>
        <v>0</v>
      </c>
      <c r="P172" s="36"/>
      <c r="R172" s="202"/>
    </row>
    <row r="173" spans="1:18" hidden="1" x14ac:dyDescent="0.25">
      <c r="A173" s="97">
        <v>3000</v>
      </c>
      <c r="B173" s="97" t="s">
        <v>154</v>
      </c>
      <c r="C173" s="98">
        <f t="shared" si="185"/>
        <v>0</v>
      </c>
      <c r="D173" s="223">
        <f>SUM(D174,D184)</f>
        <v>0</v>
      </c>
      <c r="E173" s="99">
        <f t="shared" ref="E173:F173" si="208">SUM(E174,E184)</f>
        <v>0</v>
      </c>
      <c r="F173" s="278">
        <f t="shared" si="208"/>
        <v>0</v>
      </c>
      <c r="G173" s="223">
        <f>SUM(G174,G184)</f>
        <v>0</v>
      </c>
      <c r="H173" s="255">
        <f t="shared" ref="H173:I173" si="209">SUM(H174,H184)</f>
        <v>0</v>
      </c>
      <c r="I173" s="100">
        <f t="shared" si="209"/>
        <v>0</v>
      </c>
      <c r="J173" s="255">
        <f>SUM(J174,J184)</f>
        <v>0</v>
      </c>
      <c r="K173" s="99">
        <f t="shared" ref="K173:L173" si="210">SUM(K174,K184)</f>
        <v>0</v>
      </c>
      <c r="L173" s="134">
        <f t="shared" si="210"/>
        <v>0</v>
      </c>
      <c r="M173" s="98">
        <f>SUM(M174,M184)</f>
        <v>0</v>
      </c>
      <c r="N173" s="99">
        <f t="shared" ref="N173:O173" si="211">SUM(N174,N184)</f>
        <v>0</v>
      </c>
      <c r="O173" s="100">
        <f t="shared" si="211"/>
        <v>0</v>
      </c>
      <c r="P173" s="339"/>
      <c r="R173" s="202"/>
    </row>
    <row r="174" spans="1:18" ht="24" hidden="1" x14ac:dyDescent="0.25">
      <c r="A174" s="41">
        <v>3200</v>
      </c>
      <c r="B174" s="121" t="s">
        <v>155</v>
      </c>
      <c r="C174" s="42">
        <f t="shared" si="185"/>
        <v>0</v>
      </c>
      <c r="D174" s="224">
        <f>SUM(D175,D179)</f>
        <v>0</v>
      </c>
      <c r="E174" s="46">
        <f t="shared" ref="E174:O174" si="212">SUM(E175,E179)</f>
        <v>0</v>
      </c>
      <c r="F174" s="279">
        <f t="shared" si="212"/>
        <v>0</v>
      </c>
      <c r="G174" s="224">
        <f t="shared" si="212"/>
        <v>0</v>
      </c>
      <c r="H174" s="102">
        <f t="shared" si="212"/>
        <v>0</v>
      </c>
      <c r="I174" s="113">
        <f t="shared" si="212"/>
        <v>0</v>
      </c>
      <c r="J174" s="102">
        <f t="shared" si="212"/>
        <v>0</v>
      </c>
      <c r="K174" s="46">
        <f t="shared" si="212"/>
        <v>0</v>
      </c>
      <c r="L174" s="122">
        <f t="shared" si="212"/>
        <v>0</v>
      </c>
      <c r="M174" s="126">
        <f t="shared" si="212"/>
        <v>0</v>
      </c>
      <c r="N174" s="127">
        <f t="shared" si="212"/>
        <v>0</v>
      </c>
      <c r="O174" s="287">
        <f t="shared" si="212"/>
        <v>0</v>
      </c>
      <c r="P174" s="340"/>
      <c r="R174" s="202"/>
    </row>
    <row r="175" spans="1:18" ht="36" hidden="1" x14ac:dyDescent="0.25">
      <c r="A175" s="565">
        <v>3260</v>
      </c>
      <c r="B175" s="48" t="s">
        <v>156</v>
      </c>
      <c r="C175" s="49">
        <f t="shared" si="185"/>
        <v>0</v>
      </c>
      <c r="D175" s="229">
        <f>SUM(D176:D178)</f>
        <v>0</v>
      </c>
      <c r="E175" s="115">
        <f t="shared" ref="E175:F175" si="213">SUM(E176:E178)</f>
        <v>0</v>
      </c>
      <c r="F175" s="281">
        <f t="shared" si="213"/>
        <v>0</v>
      </c>
      <c r="G175" s="229">
        <f>SUM(G176:G178)</f>
        <v>0</v>
      </c>
      <c r="H175" s="259">
        <f t="shared" ref="H175:I175" si="214">SUM(H176:H178)</f>
        <v>0</v>
      </c>
      <c r="I175" s="116">
        <f t="shared" si="214"/>
        <v>0</v>
      </c>
      <c r="J175" s="259">
        <f>SUM(J176:J178)</f>
        <v>0</v>
      </c>
      <c r="K175" s="115">
        <f t="shared" ref="K175:L175" si="215">SUM(K176:K178)</f>
        <v>0</v>
      </c>
      <c r="L175" s="136">
        <f t="shared" si="215"/>
        <v>0</v>
      </c>
      <c r="M175" s="49">
        <f>SUM(M176:M178)</f>
        <v>0</v>
      </c>
      <c r="N175" s="115">
        <f t="shared" ref="N175:O175" si="216">SUM(N176:N178)</f>
        <v>0</v>
      </c>
      <c r="O175" s="116">
        <f t="shared" si="216"/>
        <v>0</v>
      </c>
      <c r="P175" s="106"/>
      <c r="R175" s="202"/>
    </row>
    <row r="176" spans="1:18" ht="24" hidden="1" x14ac:dyDescent="0.25">
      <c r="A176" s="38">
        <v>3261</v>
      </c>
      <c r="B176" s="53" t="s">
        <v>157</v>
      </c>
      <c r="C176" s="54">
        <f t="shared" si="185"/>
        <v>0</v>
      </c>
      <c r="D176" s="226">
        <v>0</v>
      </c>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c r="R176" s="202"/>
    </row>
    <row r="177" spans="1:18" ht="36" hidden="1" x14ac:dyDescent="0.25">
      <c r="A177" s="38">
        <v>3262</v>
      </c>
      <c r="B177" s="53" t="s">
        <v>158</v>
      </c>
      <c r="C177" s="54">
        <f t="shared" si="185"/>
        <v>0</v>
      </c>
      <c r="D177" s="226">
        <v>0</v>
      </c>
      <c r="E177" s="56"/>
      <c r="F177" s="143">
        <f t="shared" si="217"/>
        <v>0</v>
      </c>
      <c r="G177" s="226"/>
      <c r="H177" s="257"/>
      <c r="I177" s="110">
        <f t="shared" si="218"/>
        <v>0</v>
      </c>
      <c r="J177" s="257"/>
      <c r="K177" s="56"/>
      <c r="L177" s="132">
        <f t="shared" si="219"/>
        <v>0</v>
      </c>
      <c r="M177" s="317"/>
      <c r="N177" s="56"/>
      <c r="O177" s="110">
        <f t="shared" si="220"/>
        <v>0</v>
      </c>
      <c r="P177" s="107"/>
      <c r="R177" s="202"/>
    </row>
    <row r="178" spans="1:18" ht="24" hidden="1" x14ac:dyDescent="0.25">
      <c r="A178" s="38">
        <v>3263</v>
      </c>
      <c r="B178" s="53" t="s">
        <v>159</v>
      </c>
      <c r="C178" s="54">
        <f t="shared" si="185"/>
        <v>0</v>
      </c>
      <c r="D178" s="226">
        <v>0</v>
      </c>
      <c r="E178" s="56"/>
      <c r="F178" s="143">
        <f t="shared" si="217"/>
        <v>0</v>
      </c>
      <c r="G178" s="226"/>
      <c r="H178" s="257"/>
      <c r="I178" s="110">
        <f t="shared" si="218"/>
        <v>0</v>
      </c>
      <c r="J178" s="257"/>
      <c r="K178" s="56"/>
      <c r="L178" s="132">
        <f t="shared" si="219"/>
        <v>0</v>
      </c>
      <c r="M178" s="317"/>
      <c r="N178" s="56"/>
      <c r="O178" s="110">
        <f t="shared" si="220"/>
        <v>0</v>
      </c>
      <c r="P178" s="107"/>
      <c r="R178" s="202"/>
    </row>
    <row r="179" spans="1:18"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c r="R179" s="202"/>
    </row>
    <row r="180" spans="1:18" ht="72" hidden="1" x14ac:dyDescent="0.25">
      <c r="A180" s="38">
        <v>3291</v>
      </c>
      <c r="B180" s="53" t="s">
        <v>160</v>
      </c>
      <c r="C180" s="54">
        <f t="shared" si="185"/>
        <v>0</v>
      </c>
      <c r="D180" s="226">
        <v>0</v>
      </c>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c r="R180" s="202"/>
    </row>
    <row r="181" spans="1:18" ht="72" hidden="1" x14ac:dyDescent="0.25">
      <c r="A181" s="38">
        <v>3292</v>
      </c>
      <c r="B181" s="53" t="s">
        <v>161</v>
      </c>
      <c r="C181" s="54">
        <f t="shared" si="185"/>
        <v>0</v>
      </c>
      <c r="D181" s="226">
        <v>0</v>
      </c>
      <c r="E181" s="56"/>
      <c r="F181" s="143">
        <f t="shared" si="222"/>
        <v>0</v>
      </c>
      <c r="G181" s="226"/>
      <c r="H181" s="257"/>
      <c r="I181" s="110">
        <f t="shared" si="223"/>
        <v>0</v>
      </c>
      <c r="J181" s="257"/>
      <c r="K181" s="56"/>
      <c r="L181" s="132">
        <f t="shared" si="224"/>
        <v>0</v>
      </c>
      <c r="M181" s="317"/>
      <c r="N181" s="56"/>
      <c r="O181" s="110">
        <f t="shared" si="225"/>
        <v>0</v>
      </c>
      <c r="P181" s="107"/>
      <c r="R181" s="202"/>
    </row>
    <row r="182" spans="1:18" ht="72" hidden="1" x14ac:dyDescent="0.25">
      <c r="A182" s="38">
        <v>3293</v>
      </c>
      <c r="B182" s="53" t="s">
        <v>162</v>
      </c>
      <c r="C182" s="54">
        <f t="shared" si="185"/>
        <v>0</v>
      </c>
      <c r="D182" s="226">
        <v>0</v>
      </c>
      <c r="E182" s="56"/>
      <c r="F182" s="143">
        <f t="shared" si="222"/>
        <v>0</v>
      </c>
      <c r="G182" s="226"/>
      <c r="H182" s="257"/>
      <c r="I182" s="110">
        <f t="shared" si="223"/>
        <v>0</v>
      </c>
      <c r="J182" s="257"/>
      <c r="K182" s="56"/>
      <c r="L182" s="132">
        <f t="shared" si="224"/>
        <v>0</v>
      </c>
      <c r="M182" s="317"/>
      <c r="N182" s="56"/>
      <c r="O182" s="110">
        <f t="shared" si="225"/>
        <v>0</v>
      </c>
      <c r="P182" s="107"/>
      <c r="R182" s="202"/>
    </row>
    <row r="183" spans="1:18" ht="60" hidden="1" x14ac:dyDescent="0.25">
      <c r="A183" s="124">
        <v>3294</v>
      </c>
      <c r="B183" s="53" t="s">
        <v>163</v>
      </c>
      <c r="C183" s="123">
        <f t="shared" si="185"/>
        <v>0</v>
      </c>
      <c r="D183" s="231">
        <v>0</v>
      </c>
      <c r="E183" s="125"/>
      <c r="F183" s="138">
        <f t="shared" si="222"/>
        <v>0</v>
      </c>
      <c r="G183" s="231"/>
      <c r="H183" s="261"/>
      <c r="I183" s="303">
        <f t="shared" si="223"/>
        <v>0</v>
      </c>
      <c r="J183" s="261"/>
      <c r="K183" s="125"/>
      <c r="L183" s="137">
        <f t="shared" si="224"/>
        <v>0</v>
      </c>
      <c r="M183" s="320"/>
      <c r="N183" s="125"/>
      <c r="O183" s="303">
        <f t="shared" si="225"/>
        <v>0</v>
      </c>
      <c r="P183" s="154"/>
      <c r="R183" s="202"/>
    </row>
    <row r="184" spans="1:18"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c r="R184" s="202"/>
    </row>
    <row r="185" spans="1:18" ht="48" hidden="1" x14ac:dyDescent="0.25">
      <c r="A185" s="73">
        <v>3310</v>
      </c>
      <c r="B185" s="74" t="s">
        <v>165</v>
      </c>
      <c r="C185" s="80">
        <f t="shared" si="185"/>
        <v>0</v>
      </c>
      <c r="D185" s="228">
        <v>0</v>
      </c>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c r="R185" s="202"/>
    </row>
    <row r="186" spans="1:18" ht="48.75" hidden="1" customHeight="1" x14ac:dyDescent="0.25">
      <c r="A186" s="33">
        <v>3320</v>
      </c>
      <c r="B186" s="48" t="s">
        <v>166</v>
      </c>
      <c r="C186" s="49">
        <f t="shared" si="185"/>
        <v>0</v>
      </c>
      <c r="D186" s="225">
        <v>0</v>
      </c>
      <c r="E186" s="51"/>
      <c r="F186" s="281">
        <f t="shared" si="227"/>
        <v>0</v>
      </c>
      <c r="G186" s="225"/>
      <c r="H186" s="256"/>
      <c r="I186" s="116">
        <f t="shared" si="228"/>
        <v>0</v>
      </c>
      <c r="J186" s="256"/>
      <c r="K186" s="51"/>
      <c r="L186" s="136">
        <f t="shared" si="229"/>
        <v>0</v>
      </c>
      <c r="M186" s="316"/>
      <c r="N186" s="51"/>
      <c r="O186" s="116">
        <f t="shared" si="230"/>
        <v>0</v>
      </c>
      <c r="P186" s="106"/>
      <c r="R186" s="202"/>
    </row>
    <row r="187" spans="1:18"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c r="R187" s="202"/>
    </row>
    <row r="188" spans="1:18"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c r="R188" s="202"/>
    </row>
    <row r="189" spans="1:18" ht="36" hidden="1" x14ac:dyDescent="0.25">
      <c r="A189" s="565">
        <v>4240</v>
      </c>
      <c r="B189" s="48" t="s">
        <v>169</v>
      </c>
      <c r="C189" s="49">
        <f t="shared" si="185"/>
        <v>0</v>
      </c>
      <c r="D189" s="225">
        <v>0</v>
      </c>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c r="R189" s="202"/>
    </row>
    <row r="190" spans="1:18" ht="24" hidden="1" x14ac:dyDescent="0.25">
      <c r="A190" s="108">
        <v>4250</v>
      </c>
      <c r="B190" s="53" t="s">
        <v>170</v>
      </c>
      <c r="C190" s="54">
        <f t="shared" si="185"/>
        <v>0</v>
      </c>
      <c r="D190" s="226">
        <v>0</v>
      </c>
      <c r="E190" s="56"/>
      <c r="F190" s="143">
        <f t="shared" si="239"/>
        <v>0</v>
      </c>
      <c r="G190" s="226"/>
      <c r="H190" s="257"/>
      <c r="I190" s="110">
        <f t="shared" si="240"/>
        <v>0</v>
      </c>
      <c r="J190" s="257"/>
      <c r="K190" s="56"/>
      <c r="L190" s="132">
        <f t="shared" si="241"/>
        <v>0</v>
      </c>
      <c r="M190" s="317"/>
      <c r="N190" s="56"/>
      <c r="O190" s="110">
        <f t="shared" si="242"/>
        <v>0</v>
      </c>
      <c r="P190" s="107"/>
      <c r="R190" s="202"/>
    </row>
    <row r="191" spans="1:18"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c r="R191" s="202"/>
    </row>
    <row r="192" spans="1:18"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c r="R192" s="202"/>
    </row>
    <row r="193" spans="1:18" ht="36" hidden="1" x14ac:dyDescent="0.25">
      <c r="A193" s="38">
        <v>4311</v>
      </c>
      <c r="B193" s="53" t="s">
        <v>173</v>
      </c>
      <c r="C193" s="54">
        <f t="shared" si="185"/>
        <v>0</v>
      </c>
      <c r="D193" s="226">
        <v>0</v>
      </c>
      <c r="E193" s="56"/>
      <c r="F193" s="143">
        <f>D193+E193</f>
        <v>0</v>
      </c>
      <c r="G193" s="226"/>
      <c r="H193" s="257"/>
      <c r="I193" s="110">
        <f>G193+H193</f>
        <v>0</v>
      </c>
      <c r="J193" s="257"/>
      <c r="K193" s="56"/>
      <c r="L193" s="132">
        <f>J193+K193</f>
        <v>0</v>
      </c>
      <c r="M193" s="317"/>
      <c r="N193" s="56"/>
      <c r="O193" s="110">
        <f>M193+N193</f>
        <v>0</v>
      </c>
      <c r="P193" s="107"/>
      <c r="R193" s="202"/>
    </row>
    <row r="194" spans="1:18" s="21" customFormat="1" ht="24" x14ac:dyDescent="0.25">
      <c r="A194" s="131"/>
      <c r="B194" s="17" t="s">
        <v>174</v>
      </c>
      <c r="C194" s="94">
        <f t="shared" si="185"/>
        <v>3500</v>
      </c>
      <c r="D194" s="222">
        <f>SUM(D195,D230,D269)</f>
        <v>3500</v>
      </c>
      <c r="E194" s="435">
        <f t="shared" ref="E194:F194" si="251">SUM(E195,E230,E269)</f>
        <v>0</v>
      </c>
      <c r="F194" s="436">
        <f t="shared" si="251"/>
        <v>3500</v>
      </c>
      <c r="G194" s="222">
        <f>SUM(G195,G230,G269)</f>
        <v>0</v>
      </c>
      <c r="H194" s="202">
        <f t="shared" ref="H194:I194" si="252">SUM(H195,H230,H269)</f>
        <v>0</v>
      </c>
      <c r="I194" s="436">
        <f t="shared" si="252"/>
        <v>0</v>
      </c>
      <c r="J194" s="254">
        <f>SUM(J195,J230,J269)</f>
        <v>0</v>
      </c>
      <c r="K194" s="435">
        <f t="shared" ref="K194:L194" si="253">SUM(K195,K230,K269)</f>
        <v>0</v>
      </c>
      <c r="L194" s="436">
        <f t="shared" si="253"/>
        <v>0</v>
      </c>
      <c r="M194" s="321">
        <f>SUM(M195,M230,M269)</f>
        <v>0</v>
      </c>
      <c r="N194" s="299">
        <f t="shared" ref="N194:O194" si="254">SUM(N195,N230,N269)</f>
        <v>0</v>
      </c>
      <c r="O194" s="304">
        <f t="shared" si="254"/>
        <v>0</v>
      </c>
      <c r="P194" s="342"/>
      <c r="R194" s="202"/>
    </row>
    <row r="195" spans="1:18" x14ac:dyDescent="0.25">
      <c r="A195" s="97">
        <v>5000</v>
      </c>
      <c r="B195" s="97" t="s">
        <v>175</v>
      </c>
      <c r="C195" s="98">
        <f t="shared" si="185"/>
        <v>3500</v>
      </c>
      <c r="D195" s="223">
        <f>D196+D204</f>
        <v>3500</v>
      </c>
      <c r="E195" s="437">
        <f t="shared" ref="E195:F195" si="255">E196+E204</f>
        <v>0</v>
      </c>
      <c r="F195" s="438">
        <f t="shared" si="255"/>
        <v>3500</v>
      </c>
      <c r="G195" s="223">
        <f>G196+G204</f>
        <v>0</v>
      </c>
      <c r="H195" s="134">
        <f t="shared" ref="H195:I195" si="256">H196+H204</f>
        <v>0</v>
      </c>
      <c r="I195" s="438">
        <f t="shared" si="256"/>
        <v>0</v>
      </c>
      <c r="J195" s="255">
        <f>J196+J204</f>
        <v>0</v>
      </c>
      <c r="K195" s="437">
        <f t="shared" ref="K195:L195" si="257">K196+K204</f>
        <v>0</v>
      </c>
      <c r="L195" s="438">
        <f t="shared" si="257"/>
        <v>0</v>
      </c>
      <c r="M195" s="98">
        <f>M196+M204</f>
        <v>0</v>
      </c>
      <c r="N195" s="99">
        <f t="shared" ref="N195:O195" si="258">N196+N204</f>
        <v>0</v>
      </c>
      <c r="O195" s="100">
        <f t="shared" si="258"/>
        <v>0</v>
      </c>
      <c r="P195" s="339"/>
      <c r="R195" s="202"/>
    </row>
    <row r="196" spans="1:18"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119"/>
      <c r="R196" s="202"/>
    </row>
    <row r="197" spans="1:18" hidden="1" x14ac:dyDescent="0.25">
      <c r="A197" s="565">
        <v>5110</v>
      </c>
      <c r="B197" s="48" t="s">
        <v>177</v>
      </c>
      <c r="C197" s="49">
        <f t="shared" si="185"/>
        <v>0</v>
      </c>
      <c r="D197" s="225">
        <v>0</v>
      </c>
      <c r="E197" s="51"/>
      <c r="F197" s="281">
        <f>D197+E197</f>
        <v>0</v>
      </c>
      <c r="G197" s="225"/>
      <c r="H197" s="256"/>
      <c r="I197" s="116">
        <f>G197+H197</f>
        <v>0</v>
      </c>
      <c r="J197" s="256"/>
      <c r="K197" s="51"/>
      <c r="L197" s="136">
        <f>J197+K197</f>
        <v>0</v>
      </c>
      <c r="M197" s="316"/>
      <c r="N197" s="51"/>
      <c r="O197" s="116">
        <f>M197+N197</f>
        <v>0</v>
      </c>
      <c r="P197" s="106"/>
      <c r="R197" s="202"/>
    </row>
    <row r="198" spans="1:18"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c r="R198" s="202"/>
    </row>
    <row r="199" spans="1:18" hidden="1" x14ac:dyDescent="0.25">
      <c r="A199" s="38">
        <v>5121</v>
      </c>
      <c r="B199" s="53" t="s">
        <v>179</v>
      </c>
      <c r="C199" s="54">
        <f t="shared" si="185"/>
        <v>0</v>
      </c>
      <c r="D199" s="226">
        <v>0</v>
      </c>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c r="R199" s="202"/>
    </row>
    <row r="200" spans="1:18" ht="24" hidden="1" x14ac:dyDescent="0.25">
      <c r="A200" s="38">
        <v>5129</v>
      </c>
      <c r="B200" s="53" t="s">
        <v>180</v>
      </c>
      <c r="C200" s="54">
        <f t="shared" si="185"/>
        <v>0</v>
      </c>
      <c r="D200" s="226">
        <v>0</v>
      </c>
      <c r="E200" s="56"/>
      <c r="F200" s="143">
        <f t="shared" si="267"/>
        <v>0</v>
      </c>
      <c r="G200" s="226"/>
      <c r="H200" s="257"/>
      <c r="I200" s="110">
        <f t="shared" si="268"/>
        <v>0</v>
      </c>
      <c r="J200" s="257"/>
      <c r="K200" s="56"/>
      <c r="L200" s="132">
        <f t="shared" si="269"/>
        <v>0</v>
      </c>
      <c r="M200" s="317"/>
      <c r="N200" s="56"/>
      <c r="O200" s="110">
        <f t="shared" si="270"/>
        <v>0</v>
      </c>
      <c r="P200" s="107"/>
      <c r="R200" s="202"/>
    </row>
    <row r="201" spans="1:18" hidden="1" x14ac:dyDescent="0.25">
      <c r="A201" s="108">
        <v>5130</v>
      </c>
      <c r="B201" s="53" t="s">
        <v>181</v>
      </c>
      <c r="C201" s="54">
        <f t="shared" si="185"/>
        <v>0</v>
      </c>
      <c r="D201" s="226">
        <v>0</v>
      </c>
      <c r="E201" s="56"/>
      <c r="F201" s="143">
        <f t="shared" si="267"/>
        <v>0</v>
      </c>
      <c r="G201" s="226"/>
      <c r="H201" s="257"/>
      <c r="I201" s="110">
        <f t="shared" si="268"/>
        <v>0</v>
      </c>
      <c r="J201" s="257"/>
      <c r="K201" s="56"/>
      <c r="L201" s="132">
        <f t="shared" si="269"/>
        <v>0</v>
      </c>
      <c r="M201" s="317"/>
      <c r="N201" s="56"/>
      <c r="O201" s="110">
        <f t="shared" si="270"/>
        <v>0</v>
      </c>
      <c r="P201" s="107"/>
      <c r="R201" s="202"/>
    </row>
    <row r="202" spans="1:18" hidden="1" x14ac:dyDescent="0.25">
      <c r="A202" s="108">
        <v>5140</v>
      </c>
      <c r="B202" s="53" t="s">
        <v>182</v>
      </c>
      <c r="C202" s="54">
        <f t="shared" si="185"/>
        <v>0</v>
      </c>
      <c r="D202" s="226">
        <v>0</v>
      </c>
      <c r="E202" s="56"/>
      <c r="F202" s="143">
        <f t="shared" si="267"/>
        <v>0</v>
      </c>
      <c r="G202" s="226"/>
      <c r="H202" s="257"/>
      <c r="I202" s="110">
        <f t="shared" si="268"/>
        <v>0</v>
      </c>
      <c r="J202" s="257"/>
      <c r="K202" s="56"/>
      <c r="L202" s="132">
        <f t="shared" si="269"/>
        <v>0</v>
      </c>
      <c r="M202" s="317"/>
      <c r="N202" s="56"/>
      <c r="O202" s="110">
        <f t="shared" si="270"/>
        <v>0</v>
      </c>
      <c r="P202" s="107"/>
      <c r="R202" s="202"/>
    </row>
    <row r="203" spans="1:18" ht="24" hidden="1" x14ac:dyDescent="0.25">
      <c r="A203" s="108">
        <v>5170</v>
      </c>
      <c r="B203" s="53" t="s">
        <v>183</v>
      </c>
      <c r="C203" s="54">
        <f t="shared" si="185"/>
        <v>0</v>
      </c>
      <c r="D203" s="226">
        <v>0</v>
      </c>
      <c r="E203" s="56"/>
      <c r="F203" s="143">
        <f t="shared" si="267"/>
        <v>0</v>
      </c>
      <c r="G203" s="226"/>
      <c r="H203" s="257"/>
      <c r="I203" s="110">
        <f t="shared" si="268"/>
        <v>0</v>
      </c>
      <c r="J203" s="257"/>
      <c r="K203" s="56"/>
      <c r="L203" s="132">
        <f t="shared" si="269"/>
        <v>0</v>
      </c>
      <c r="M203" s="317"/>
      <c r="N203" s="56"/>
      <c r="O203" s="110">
        <f t="shared" si="270"/>
        <v>0</v>
      </c>
      <c r="P203" s="107"/>
      <c r="R203" s="202"/>
    </row>
    <row r="204" spans="1:18" x14ac:dyDescent="0.25">
      <c r="A204" s="41">
        <v>5200</v>
      </c>
      <c r="B204" s="101" t="s">
        <v>184</v>
      </c>
      <c r="C204" s="42">
        <f t="shared" si="185"/>
        <v>3500</v>
      </c>
      <c r="D204" s="224">
        <f>D205+D215+D216+D225+D226+D227+D229</f>
        <v>3500</v>
      </c>
      <c r="E204" s="439">
        <f t="shared" ref="E204:F204" si="271">E205+E215+E216+E225+E226+E227+E229</f>
        <v>0</v>
      </c>
      <c r="F204" s="406">
        <f t="shared" si="271"/>
        <v>3500</v>
      </c>
      <c r="G204" s="224">
        <f>G205+G215+G216+G225+G226+G227+G229</f>
        <v>0</v>
      </c>
      <c r="H204" s="122">
        <f t="shared" ref="H204:I204" si="272">H205+H215+H216+H225+H226+H227+H229</f>
        <v>0</v>
      </c>
      <c r="I204" s="406">
        <f t="shared" si="272"/>
        <v>0</v>
      </c>
      <c r="J204" s="102">
        <f>J205+J215+J216+J225+J226+J227+J229</f>
        <v>0</v>
      </c>
      <c r="K204" s="439">
        <f t="shared" ref="K204:L204" si="273">K205+K215+K216+K225+K226+K227+K229</f>
        <v>0</v>
      </c>
      <c r="L204" s="406">
        <f t="shared" si="273"/>
        <v>0</v>
      </c>
      <c r="M204" s="42">
        <f>M205+M215+M216+M225+M226+M227+M229</f>
        <v>0</v>
      </c>
      <c r="N204" s="46">
        <f t="shared" ref="N204:O204" si="274">N205+N215+N216+N225+N226+N227+N229</f>
        <v>0</v>
      </c>
      <c r="O204" s="113">
        <f t="shared" si="274"/>
        <v>0</v>
      </c>
      <c r="P204" s="119"/>
      <c r="R204" s="202"/>
    </row>
    <row r="205" spans="1:18"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c r="R205" s="202"/>
    </row>
    <row r="206" spans="1:18" hidden="1" x14ac:dyDescent="0.25">
      <c r="A206" s="33">
        <v>5211</v>
      </c>
      <c r="B206" s="48" t="s">
        <v>186</v>
      </c>
      <c r="C206" s="49">
        <f t="shared" si="185"/>
        <v>0</v>
      </c>
      <c r="D206" s="225">
        <v>0</v>
      </c>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c r="R206" s="202"/>
    </row>
    <row r="207" spans="1:18" hidden="1" x14ac:dyDescent="0.25">
      <c r="A207" s="38">
        <v>5212</v>
      </c>
      <c r="B207" s="53" t="s">
        <v>187</v>
      </c>
      <c r="C207" s="54">
        <f t="shared" si="185"/>
        <v>0</v>
      </c>
      <c r="D207" s="226">
        <v>0</v>
      </c>
      <c r="E207" s="56"/>
      <c r="F207" s="143">
        <f t="shared" si="279"/>
        <v>0</v>
      </c>
      <c r="G207" s="226"/>
      <c r="H207" s="257"/>
      <c r="I207" s="110">
        <f t="shared" si="280"/>
        <v>0</v>
      </c>
      <c r="J207" s="257"/>
      <c r="K207" s="56"/>
      <c r="L207" s="132">
        <f t="shared" si="281"/>
        <v>0</v>
      </c>
      <c r="M207" s="317"/>
      <c r="N207" s="56"/>
      <c r="O207" s="110">
        <f t="shared" si="282"/>
        <v>0</v>
      </c>
      <c r="P207" s="107"/>
      <c r="R207" s="202"/>
    </row>
    <row r="208" spans="1:18" hidden="1" x14ac:dyDescent="0.25">
      <c r="A208" s="38">
        <v>5213</v>
      </c>
      <c r="B208" s="53" t="s">
        <v>188</v>
      </c>
      <c r="C208" s="54">
        <f t="shared" si="185"/>
        <v>0</v>
      </c>
      <c r="D208" s="226">
        <v>0</v>
      </c>
      <c r="E208" s="56"/>
      <c r="F208" s="143">
        <f t="shared" si="279"/>
        <v>0</v>
      </c>
      <c r="G208" s="226"/>
      <c r="H208" s="257"/>
      <c r="I208" s="110">
        <f t="shared" si="280"/>
        <v>0</v>
      </c>
      <c r="J208" s="257"/>
      <c r="K208" s="56"/>
      <c r="L208" s="132">
        <f t="shared" si="281"/>
        <v>0</v>
      </c>
      <c r="M208" s="317"/>
      <c r="N208" s="56"/>
      <c r="O208" s="110">
        <f t="shared" si="282"/>
        <v>0</v>
      </c>
      <c r="P208" s="107"/>
      <c r="R208" s="202"/>
    </row>
    <row r="209" spans="1:18" hidden="1" x14ac:dyDescent="0.25">
      <c r="A209" s="38">
        <v>5214</v>
      </c>
      <c r="B209" s="53" t="s">
        <v>189</v>
      </c>
      <c r="C209" s="54">
        <f t="shared" si="185"/>
        <v>0</v>
      </c>
      <c r="D209" s="226">
        <v>0</v>
      </c>
      <c r="E209" s="56"/>
      <c r="F209" s="143">
        <f t="shared" si="279"/>
        <v>0</v>
      </c>
      <c r="G209" s="226"/>
      <c r="H209" s="257"/>
      <c r="I209" s="110">
        <f t="shared" si="280"/>
        <v>0</v>
      </c>
      <c r="J209" s="257"/>
      <c r="K209" s="56"/>
      <c r="L209" s="132">
        <f t="shared" si="281"/>
        <v>0</v>
      </c>
      <c r="M209" s="317"/>
      <c r="N209" s="56"/>
      <c r="O209" s="110">
        <f t="shared" si="282"/>
        <v>0</v>
      </c>
      <c r="P209" s="107"/>
      <c r="R209" s="202"/>
    </row>
    <row r="210" spans="1:18" hidden="1" x14ac:dyDescent="0.25">
      <c r="A210" s="38">
        <v>5215</v>
      </c>
      <c r="B210" s="53" t="s">
        <v>190</v>
      </c>
      <c r="C210" s="54">
        <f t="shared" si="185"/>
        <v>0</v>
      </c>
      <c r="D210" s="226">
        <v>0</v>
      </c>
      <c r="E210" s="56"/>
      <c r="F210" s="143">
        <f t="shared" si="279"/>
        <v>0</v>
      </c>
      <c r="G210" s="226"/>
      <c r="H210" s="257"/>
      <c r="I210" s="110">
        <f t="shared" si="280"/>
        <v>0</v>
      </c>
      <c r="J210" s="257"/>
      <c r="K210" s="56"/>
      <c r="L210" s="132">
        <f t="shared" si="281"/>
        <v>0</v>
      </c>
      <c r="M210" s="317"/>
      <c r="N210" s="56"/>
      <c r="O210" s="110">
        <f t="shared" si="282"/>
        <v>0</v>
      </c>
      <c r="P210" s="107"/>
      <c r="R210" s="202"/>
    </row>
    <row r="211" spans="1:18" ht="14.25" hidden="1" customHeight="1" x14ac:dyDescent="0.25">
      <c r="A211" s="38">
        <v>5216</v>
      </c>
      <c r="B211" s="53" t="s">
        <v>191</v>
      </c>
      <c r="C211" s="54">
        <f t="shared" si="185"/>
        <v>0</v>
      </c>
      <c r="D211" s="226">
        <v>0</v>
      </c>
      <c r="E211" s="56"/>
      <c r="F211" s="143">
        <f t="shared" si="279"/>
        <v>0</v>
      </c>
      <c r="G211" s="226"/>
      <c r="H211" s="257"/>
      <c r="I211" s="110">
        <f t="shared" si="280"/>
        <v>0</v>
      </c>
      <c r="J211" s="257"/>
      <c r="K211" s="56"/>
      <c r="L211" s="132">
        <f t="shared" si="281"/>
        <v>0</v>
      </c>
      <c r="M211" s="317"/>
      <c r="N211" s="56"/>
      <c r="O211" s="110">
        <f t="shared" si="282"/>
        <v>0</v>
      </c>
      <c r="P211" s="107"/>
      <c r="R211" s="202"/>
    </row>
    <row r="212" spans="1:18" hidden="1" x14ac:dyDescent="0.25">
      <c r="A212" s="38">
        <v>5217</v>
      </c>
      <c r="B212" s="53" t="s">
        <v>192</v>
      </c>
      <c r="C212" s="54">
        <f t="shared" si="185"/>
        <v>0</v>
      </c>
      <c r="D212" s="226">
        <v>0</v>
      </c>
      <c r="E212" s="56"/>
      <c r="F212" s="143">
        <f t="shared" si="279"/>
        <v>0</v>
      </c>
      <c r="G212" s="226"/>
      <c r="H212" s="257"/>
      <c r="I212" s="110">
        <f t="shared" si="280"/>
        <v>0</v>
      </c>
      <c r="J212" s="257"/>
      <c r="K212" s="56"/>
      <c r="L212" s="132">
        <f t="shared" si="281"/>
        <v>0</v>
      </c>
      <c r="M212" s="317"/>
      <c r="N212" s="56"/>
      <c r="O212" s="110">
        <f t="shared" si="282"/>
        <v>0</v>
      </c>
      <c r="P212" s="107"/>
      <c r="R212" s="202"/>
    </row>
    <row r="213" spans="1:18" hidden="1" x14ac:dyDescent="0.25">
      <c r="A213" s="38">
        <v>5218</v>
      </c>
      <c r="B213" s="53" t="s">
        <v>193</v>
      </c>
      <c r="C213" s="54">
        <f t="shared" ref="C213:C276" si="283">F213+I213+L213+O213</f>
        <v>0</v>
      </c>
      <c r="D213" s="226">
        <v>0</v>
      </c>
      <c r="E213" s="56"/>
      <c r="F213" s="143">
        <f t="shared" si="279"/>
        <v>0</v>
      </c>
      <c r="G213" s="226"/>
      <c r="H213" s="257"/>
      <c r="I213" s="110">
        <f t="shared" si="280"/>
        <v>0</v>
      </c>
      <c r="J213" s="257"/>
      <c r="K213" s="56"/>
      <c r="L213" s="132">
        <f t="shared" si="281"/>
        <v>0</v>
      </c>
      <c r="M213" s="317"/>
      <c r="N213" s="56"/>
      <c r="O213" s="110">
        <f t="shared" si="282"/>
        <v>0</v>
      </c>
      <c r="P213" s="107"/>
      <c r="R213" s="202"/>
    </row>
    <row r="214" spans="1:18" hidden="1" x14ac:dyDescent="0.25">
      <c r="A214" s="38">
        <v>5219</v>
      </c>
      <c r="B214" s="53" t="s">
        <v>194</v>
      </c>
      <c r="C214" s="54">
        <f t="shared" si="283"/>
        <v>0</v>
      </c>
      <c r="D214" s="226">
        <v>0</v>
      </c>
      <c r="E214" s="56"/>
      <c r="F214" s="143">
        <f t="shared" si="279"/>
        <v>0</v>
      </c>
      <c r="G214" s="226"/>
      <c r="H214" s="257"/>
      <c r="I214" s="110">
        <f t="shared" si="280"/>
        <v>0</v>
      </c>
      <c r="J214" s="257"/>
      <c r="K214" s="56"/>
      <c r="L214" s="132">
        <f t="shared" si="281"/>
        <v>0</v>
      </c>
      <c r="M214" s="317"/>
      <c r="N214" s="56"/>
      <c r="O214" s="110">
        <f t="shared" si="282"/>
        <v>0</v>
      </c>
      <c r="P214" s="107"/>
      <c r="R214" s="202"/>
    </row>
    <row r="215" spans="1:18" ht="13.5" hidden="1" customHeight="1" x14ac:dyDescent="0.25">
      <c r="A215" s="108">
        <v>5220</v>
      </c>
      <c r="B215" s="53" t="s">
        <v>195</v>
      </c>
      <c r="C215" s="54">
        <f t="shared" si="283"/>
        <v>0</v>
      </c>
      <c r="D215" s="226">
        <v>0</v>
      </c>
      <c r="E215" s="56"/>
      <c r="F215" s="143">
        <f t="shared" si="279"/>
        <v>0</v>
      </c>
      <c r="G215" s="226"/>
      <c r="H215" s="257"/>
      <c r="I215" s="110">
        <f t="shared" si="280"/>
        <v>0</v>
      </c>
      <c r="J215" s="257"/>
      <c r="K215" s="56"/>
      <c r="L215" s="132">
        <f t="shared" si="281"/>
        <v>0</v>
      </c>
      <c r="M215" s="317"/>
      <c r="N215" s="56"/>
      <c r="O215" s="110">
        <f t="shared" si="282"/>
        <v>0</v>
      </c>
      <c r="P215" s="107"/>
      <c r="R215" s="202"/>
    </row>
    <row r="216" spans="1:18" x14ac:dyDescent="0.25">
      <c r="A216" s="108">
        <v>5230</v>
      </c>
      <c r="B216" s="53" t="s">
        <v>196</v>
      </c>
      <c r="C216" s="54">
        <f t="shared" si="283"/>
        <v>3500</v>
      </c>
      <c r="D216" s="227">
        <f>SUM(D217:D224)</f>
        <v>3500</v>
      </c>
      <c r="E216" s="445">
        <f t="shared" ref="E216:F216" si="284">SUM(E217:E224)</f>
        <v>0</v>
      </c>
      <c r="F216" s="401">
        <f t="shared" si="284"/>
        <v>3500</v>
      </c>
      <c r="G216" s="227">
        <f>SUM(G217:G224)</f>
        <v>0</v>
      </c>
      <c r="H216" s="132">
        <f t="shared" ref="H216:I216" si="285">SUM(H217:H224)</f>
        <v>0</v>
      </c>
      <c r="I216" s="401">
        <f t="shared" si="285"/>
        <v>0</v>
      </c>
      <c r="J216" s="117">
        <f>SUM(J217:J224)</f>
        <v>0</v>
      </c>
      <c r="K216" s="445">
        <f t="shared" ref="K216:L216" si="286">SUM(K217:K224)</f>
        <v>0</v>
      </c>
      <c r="L216" s="401">
        <f t="shared" si="286"/>
        <v>0</v>
      </c>
      <c r="M216" s="54">
        <f>SUM(M217:M224)</f>
        <v>0</v>
      </c>
      <c r="N216" s="109">
        <f t="shared" ref="N216:O216" si="287">SUM(N217:N224)</f>
        <v>0</v>
      </c>
      <c r="O216" s="110">
        <f t="shared" si="287"/>
        <v>0</v>
      </c>
      <c r="P216" s="107"/>
      <c r="R216" s="202"/>
    </row>
    <row r="217" spans="1:18" hidden="1" x14ac:dyDescent="0.25">
      <c r="A217" s="38">
        <v>5231</v>
      </c>
      <c r="B217" s="53" t="s">
        <v>197</v>
      </c>
      <c r="C217" s="54">
        <f t="shared" si="283"/>
        <v>0</v>
      </c>
      <c r="D217" s="226">
        <v>0</v>
      </c>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c r="R217" s="202"/>
    </row>
    <row r="218" spans="1:18" hidden="1" x14ac:dyDescent="0.25">
      <c r="A218" s="38">
        <v>5232</v>
      </c>
      <c r="B218" s="53" t="s">
        <v>198</v>
      </c>
      <c r="C218" s="54">
        <f t="shared" si="283"/>
        <v>0</v>
      </c>
      <c r="D218" s="226">
        <v>0</v>
      </c>
      <c r="E218" s="56"/>
      <c r="F218" s="143">
        <f t="shared" si="288"/>
        <v>0</v>
      </c>
      <c r="G218" s="226"/>
      <c r="H218" s="257"/>
      <c r="I218" s="110">
        <f t="shared" si="289"/>
        <v>0</v>
      </c>
      <c r="J218" s="257"/>
      <c r="K218" s="56"/>
      <c r="L218" s="132">
        <f t="shared" si="290"/>
        <v>0</v>
      </c>
      <c r="M218" s="317"/>
      <c r="N218" s="56"/>
      <c r="O218" s="110">
        <f t="shared" si="291"/>
        <v>0</v>
      </c>
      <c r="P218" s="107"/>
      <c r="R218" s="202"/>
    </row>
    <row r="219" spans="1:18" hidden="1" x14ac:dyDescent="0.25">
      <c r="A219" s="38">
        <v>5233</v>
      </c>
      <c r="B219" s="53" t="s">
        <v>199</v>
      </c>
      <c r="C219" s="54">
        <f t="shared" si="283"/>
        <v>0</v>
      </c>
      <c r="D219" s="226">
        <v>0</v>
      </c>
      <c r="E219" s="56"/>
      <c r="F219" s="143">
        <f t="shared" si="288"/>
        <v>0</v>
      </c>
      <c r="G219" s="226"/>
      <c r="H219" s="257"/>
      <c r="I219" s="110">
        <f t="shared" si="289"/>
        <v>0</v>
      </c>
      <c r="J219" s="257"/>
      <c r="K219" s="56"/>
      <c r="L219" s="132">
        <f t="shared" si="290"/>
        <v>0</v>
      </c>
      <c r="M219" s="317"/>
      <c r="N219" s="56"/>
      <c r="O219" s="110">
        <f t="shared" si="291"/>
        <v>0</v>
      </c>
      <c r="P219" s="107"/>
      <c r="R219" s="202"/>
    </row>
    <row r="220" spans="1:18" ht="24" hidden="1" x14ac:dyDescent="0.25">
      <c r="A220" s="38">
        <v>5234</v>
      </c>
      <c r="B220" s="53" t="s">
        <v>200</v>
      </c>
      <c r="C220" s="54">
        <f t="shared" si="283"/>
        <v>0</v>
      </c>
      <c r="D220" s="226">
        <v>0</v>
      </c>
      <c r="E220" s="56"/>
      <c r="F220" s="143">
        <f t="shared" si="288"/>
        <v>0</v>
      </c>
      <c r="G220" s="226"/>
      <c r="H220" s="257"/>
      <c r="I220" s="110">
        <f t="shared" si="289"/>
        <v>0</v>
      </c>
      <c r="J220" s="257"/>
      <c r="K220" s="56"/>
      <c r="L220" s="132">
        <f t="shared" si="290"/>
        <v>0</v>
      </c>
      <c r="M220" s="317"/>
      <c r="N220" s="56"/>
      <c r="O220" s="110">
        <f t="shared" si="291"/>
        <v>0</v>
      </c>
      <c r="P220" s="107"/>
      <c r="R220" s="202"/>
    </row>
    <row r="221" spans="1:18" ht="14.25" hidden="1" customHeight="1" x14ac:dyDescent="0.25">
      <c r="A221" s="38">
        <v>5236</v>
      </c>
      <c r="B221" s="53" t="s">
        <v>201</v>
      </c>
      <c r="C221" s="54">
        <f t="shared" si="283"/>
        <v>0</v>
      </c>
      <c r="D221" s="226">
        <v>0</v>
      </c>
      <c r="E221" s="56"/>
      <c r="F221" s="143">
        <f t="shared" si="288"/>
        <v>0</v>
      </c>
      <c r="G221" s="226"/>
      <c r="H221" s="257"/>
      <c r="I221" s="110">
        <f t="shared" si="289"/>
        <v>0</v>
      </c>
      <c r="J221" s="257"/>
      <c r="K221" s="56"/>
      <c r="L221" s="132">
        <f t="shared" si="290"/>
        <v>0</v>
      </c>
      <c r="M221" s="317"/>
      <c r="N221" s="56"/>
      <c r="O221" s="110">
        <f t="shared" si="291"/>
        <v>0</v>
      </c>
      <c r="P221" s="107"/>
      <c r="R221" s="202"/>
    </row>
    <row r="222" spans="1:18" ht="14.25" hidden="1" customHeight="1" x14ac:dyDescent="0.25">
      <c r="A222" s="38">
        <v>5237</v>
      </c>
      <c r="B222" s="53" t="s">
        <v>202</v>
      </c>
      <c r="C222" s="54">
        <f t="shared" si="283"/>
        <v>0</v>
      </c>
      <c r="D222" s="226">
        <v>0</v>
      </c>
      <c r="E222" s="56"/>
      <c r="F222" s="143">
        <f t="shared" si="288"/>
        <v>0</v>
      </c>
      <c r="G222" s="226"/>
      <c r="H222" s="257"/>
      <c r="I222" s="110">
        <f t="shared" si="289"/>
        <v>0</v>
      </c>
      <c r="J222" s="257"/>
      <c r="K222" s="56"/>
      <c r="L222" s="132">
        <f t="shared" si="290"/>
        <v>0</v>
      </c>
      <c r="M222" s="317"/>
      <c r="N222" s="56"/>
      <c r="O222" s="110">
        <f t="shared" si="291"/>
        <v>0</v>
      </c>
      <c r="P222" s="107"/>
      <c r="R222" s="202"/>
    </row>
    <row r="223" spans="1:18" ht="24" hidden="1" x14ac:dyDescent="0.25">
      <c r="A223" s="38">
        <v>5238</v>
      </c>
      <c r="B223" s="53" t="s">
        <v>203</v>
      </c>
      <c r="C223" s="54">
        <f t="shared" si="283"/>
        <v>0</v>
      </c>
      <c r="D223" s="226">
        <v>0</v>
      </c>
      <c r="E223" s="56"/>
      <c r="F223" s="143">
        <f t="shared" si="288"/>
        <v>0</v>
      </c>
      <c r="G223" s="226"/>
      <c r="H223" s="257"/>
      <c r="I223" s="110">
        <f t="shared" si="289"/>
        <v>0</v>
      </c>
      <c r="J223" s="257"/>
      <c r="K223" s="56"/>
      <c r="L223" s="132">
        <f t="shared" si="290"/>
        <v>0</v>
      </c>
      <c r="M223" s="317"/>
      <c r="N223" s="56"/>
      <c r="O223" s="110">
        <f t="shared" si="291"/>
        <v>0</v>
      </c>
      <c r="P223" s="107"/>
      <c r="R223" s="202"/>
    </row>
    <row r="224" spans="1:18" ht="24" x14ac:dyDescent="0.25">
      <c r="A224" s="38">
        <v>5239</v>
      </c>
      <c r="B224" s="53" t="s">
        <v>204</v>
      </c>
      <c r="C224" s="54">
        <f t="shared" si="283"/>
        <v>3500</v>
      </c>
      <c r="D224" s="226">
        <v>3500</v>
      </c>
      <c r="E224" s="444"/>
      <c r="F224" s="401">
        <f t="shared" si="288"/>
        <v>3500</v>
      </c>
      <c r="G224" s="226"/>
      <c r="H224" s="580"/>
      <c r="I224" s="401">
        <f t="shared" si="289"/>
        <v>0</v>
      </c>
      <c r="J224" s="257"/>
      <c r="K224" s="444"/>
      <c r="L224" s="401">
        <f t="shared" si="290"/>
        <v>0</v>
      </c>
      <c r="M224" s="317"/>
      <c r="N224" s="56"/>
      <c r="O224" s="110">
        <f t="shared" si="291"/>
        <v>0</v>
      </c>
      <c r="P224" s="107"/>
      <c r="R224" s="202"/>
    </row>
    <row r="225" spans="1:18" ht="24" hidden="1" x14ac:dyDescent="0.25">
      <c r="A225" s="108">
        <v>5240</v>
      </c>
      <c r="B225" s="53" t="s">
        <v>205</v>
      </c>
      <c r="C225" s="54">
        <f t="shared" si="283"/>
        <v>0</v>
      </c>
      <c r="D225" s="226">
        <v>0</v>
      </c>
      <c r="E225" s="56"/>
      <c r="F225" s="143">
        <f t="shared" si="288"/>
        <v>0</v>
      </c>
      <c r="G225" s="226"/>
      <c r="H225" s="257"/>
      <c r="I225" s="110">
        <f t="shared" si="289"/>
        <v>0</v>
      </c>
      <c r="J225" s="257"/>
      <c r="K225" s="56"/>
      <c r="L225" s="132">
        <f t="shared" si="290"/>
        <v>0</v>
      </c>
      <c r="M225" s="317"/>
      <c r="N225" s="56"/>
      <c r="O225" s="110">
        <f t="shared" si="291"/>
        <v>0</v>
      </c>
      <c r="P225" s="107"/>
      <c r="R225" s="202"/>
    </row>
    <row r="226" spans="1:18" hidden="1" x14ac:dyDescent="0.25">
      <c r="A226" s="108">
        <v>5250</v>
      </c>
      <c r="B226" s="53" t="s">
        <v>206</v>
      </c>
      <c r="C226" s="54">
        <f t="shared" si="283"/>
        <v>0</v>
      </c>
      <c r="D226" s="226">
        <v>0</v>
      </c>
      <c r="E226" s="56"/>
      <c r="F226" s="143">
        <f t="shared" si="288"/>
        <v>0</v>
      </c>
      <c r="G226" s="226"/>
      <c r="H226" s="257"/>
      <c r="I226" s="110">
        <f t="shared" si="289"/>
        <v>0</v>
      </c>
      <c r="J226" s="257"/>
      <c r="K226" s="56"/>
      <c r="L226" s="132">
        <f t="shared" si="290"/>
        <v>0</v>
      </c>
      <c r="M226" s="317"/>
      <c r="N226" s="56"/>
      <c r="O226" s="110">
        <f t="shared" si="291"/>
        <v>0</v>
      </c>
      <c r="P226" s="107"/>
      <c r="R226" s="202"/>
    </row>
    <row r="227" spans="1:18"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c r="R227" s="202"/>
    </row>
    <row r="228" spans="1:18" ht="24" hidden="1" x14ac:dyDescent="0.25">
      <c r="A228" s="38">
        <v>5269</v>
      </c>
      <c r="B228" s="53" t="s">
        <v>208</v>
      </c>
      <c r="C228" s="54">
        <f t="shared" si="283"/>
        <v>0</v>
      </c>
      <c r="D228" s="226">
        <v>0</v>
      </c>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c r="R228" s="202"/>
    </row>
    <row r="229" spans="1:18" ht="24" hidden="1" x14ac:dyDescent="0.25">
      <c r="A229" s="103">
        <v>5270</v>
      </c>
      <c r="B229" s="74" t="s">
        <v>209</v>
      </c>
      <c r="C229" s="80">
        <f t="shared" si="283"/>
        <v>0</v>
      </c>
      <c r="D229" s="228">
        <v>0</v>
      </c>
      <c r="E229" s="111"/>
      <c r="F229" s="280">
        <f t="shared" si="296"/>
        <v>0</v>
      </c>
      <c r="G229" s="228"/>
      <c r="H229" s="258"/>
      <c r="I229" s="105">
        <f t="shared" si="297"/>
        <v>0</v>
      </c>
      <c r="J229" s="258"/>
      <c r="K229" s="111"/>
      <c r="L229" s="133">
        <f t="shared" si="298"/>
        <v>0</v>
      </c>
      <c r="M229" s="318"/>
      <c r="N229" s="111"/>
      <c r="O229" s="105">
        <f t="shared" si="299"/>
        <v>0</v>
      </c>
      <c r="P229" s="112"/>
      <c r="R229" s="202"/>
    </row>
    <row r="230" spans="1:18"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c r="R230" s="202"/>
    </row>
    <row r="231" spans="1:18"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c r="R231" s="202"/>
    </row>
    <row r="232" spans="1:18" ht="24" hidden="1" x14ac:dyDescent="0.25">
      <c r="A232" s="565">
        <v>6220</v>
      </c>
      <c r="B232" s="48" t="s">
        <v>212</v>
      </c>
      <c r="C232" s="49">
        <f t="shared" si="283"/>
        <v>0</v>
      </c>
      <c r="D232" s="225">
        <v>0</v>
      </c>
      <c r="E232" s="51"/>
      <c r="F232" s="281">
        <f>D232+E232</f>
        <v>0</v>
      </c>
      <c r="G232" s="225"/>
      <c r="H232" s="256"/>
      <c r="I232" s="116">
        <f>G232+H232</f>
        <v>0</v>
      </c>
      <c r="J232" s="256"/>
      <c r="K232" s="51"/>
      <c r="L232" s="136">
        <f>J232+K232</f>
        <v>0</v>
      </c>
      <c r="M232" s="316"/>
      <c r="N232" s="51"/>
      <c r="O232" s="116">
        <f>M232+N232</f>
        <v>0</v>
      </c>
      <c r="P232" s="106"/>
      <c r="R232" s="202"/>
    </row>
    <row r="233" spans="1:18"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c r="R233" s="202"/>
    </row>
    <row r="234" spans="1:18" ht="24" hidden="1" x14ac:dyDescent="0.25">
      <c r="A234" s="38">
        <v>6239</v>
      </c>
      <c r="B234" s="48" t="s">
        <v>214</v>
      </c>
      <c r="C234" s="54">
        <f t="shared" si="283"/>
        <v>0</v>
      </c>
      <c r="D234" s="225">
        <v>0</v>
      </c>
      <c r="E234" s="51"/>
      <c r="F234" s="281">
        <f>D234+E234</f>
        <v>0</v>
      </c>
      <c r="G234" s="225"/>
      <c r="H234" s="256"/>
      <c r="I234" s="116">
        <f>G234+H234</f>
        <v>0</v>
      </c>
      <c r="J234" s="256"/>
      <c r="K234" s="51"/>
      <c r="L234" s="136">
        <f>J234+K234</f>
        <v>0</v>
      </c>
      <c r="M234" s="316"/>
      <c r="N234" s="51"/>
      <c r="O234" s="116">
        <f>M234+N234</f>
        <v>0</v>
      </c>
      <c r="P234" s="106"/>
      <c r="R234" s="202"/>
    </row>
    <row r="235" spans="1:18"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c r="R235" s="202"/>
    </row>
    <row r="236" spans="1:18" hidden="1" x14ac:dyDescent="0.25">
      <c r="A236" s="38">
        <v>6241</v>
      </c>
      <c r="B236" s="53" t="s">
        <v>216</v>
      </c>
      <c r="C236" s="54">
        <f t="shared" si="283"/>
        <v>0</v>
      </c>
      <c r="D236" s="226">
        <v>0</v>
      </c>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c r="R236" s="202"/>
    </row>
    <row r="237" spans="1:18" hidden="1" x14ac:dyDescent="0.25">
      <c r="A237" s="38">
        <v>6242</v>
      </c>
      <c r="B237" s="53" t="s">
        <v>217</v>
      </c>
      <c r="C237" s="54">
        <f t="shared" si="283"/>
        <v>0</v>
      </c>
      <c r="D237" s="226">
        <v>0</v>
      </c>
      <c r="E237" s="56"/>
      <c r="F237" s="143">
        <f t="shared" si="313"/>
        <v>0</v>
      </c>
      <c r="G237" s="226"/>
      <c r="H237" s="257"/>
      <c r="I237" s="110">
        <f t="shared" si="314"/>
        <v>0</v>
      </c>
      <c r="J237" s="257"/>
      <c r="K237" s="56"/>
      <c r="L237" s="132">
        <f t="shared" si="315"/>
        <v>0</v>
      </c>
      <c r="M237" s="317"/>
      <c r="N237" s="56"/>
      <c r="O237" s="110">
        <f t="shared" si="316"/>
        <v>0</v>
      </c>
      <c r="P237" s="107"/>
      <c r="R237" s="202"/>
    </row>
    <row r="238" spans="1:18"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c r="R238" s="202"/>
    </row>
    <row r="239" spans="1:18" ht="14.25" hidden="1" customHeight="1" x14ac:dyDescent="0.25">
      <c r="A239" s="38">
        <v>6252</v>
      </c>
      <c r="B239" s="53" t="s">
        <v>219</v>
      </c>
      <c r="C239" s="54">
        <f t="shared" si="283"/>
        <v>0</v>
      </c>
      <c r="D239" s="226">
        <v>0</v>
      </c>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c r="R239" s="202"/>
    </row>
    <row r="240" spans="1:18" ht="14.25" hidden="1" customHeight="1" x14ac:dyDescent="0.25">
      <c r="A240" s="38">
        <v>6253</v>
      </c>
      <c r="B240" s="53" t="s">
        <v>220</v>
      </c>
      <c r="C240" s="54">
        <f t="shared" si="283"/>
        <v>0</v>
      </c>
      <c r="D240" s="226">
        <v>0</v>
      </c>
      <c r="E240" s="56"/>
      <c r="F240" s="143">
        <f t="shared" si="321"/>
        <v>0</v>
      </c>
      <c r="G240" s="226"/>
      <c r="H240" s="257"/>
      <c r="I240" s="110">
        <f t="shared" si="322"/>
        <v>0</v>
      </c>
      <c r="J240" s="257"/>
      <c r="K240" s="56"/>
      <c r="L240" s="132">
        <f t="shared" si="323"/>
        <v>0</v>
      </c>
      <c r="M240" s="317"/>
      <c r="N240" s="56"/>
      <c r="O240" s="110">
        <f t="shared" si="324"/>
        <v>0</v>
      </c>
      <c r="P240" s="107"/>
      <c r="R240" s="202"/>
    </row>
    <row r="241" spans="1:18" ht="24" hidden="1" x14ac:dyDescent="0.25">
      <c r="A241" s="38">
        <v>6254</v>
      </c>
      <c r="B241" s="53" t="s">
        <v>221</v>
      </c>
      <c r="C241" s="54">
        <f t="shared" si="283"/>
        <v>0</v>
      </c>
      <c r="D241" s="226">
        <v>0</v>
      </c>
      <c r="E241" s="56"/>
      <c r="F241" s="143">
        <f t="shared" si="321"/>
        <v>0</v>
      </c>
      <c r="G241" s="226"/>
      <c r="H241" s="257"/>
      <c r="I241" s="110">
        <f t="shared" si="322"/>
        <v>0</v>
      </c>
      <c r="J241" s="257"/>
      <c r="K241" s="56"/>
      <c r="L241" s="132">
        <f t="shared" si="323"/>
        <v>0</v>
      </c>
      <c r="M241" s="317"/>
      <c r="N241" s="56"/>
      <c r="O241" s="110">
        <f t="shared" si="324"/>
        <v>0</v>
      </c>
      <c r="P241" s="107"/>
      <c r="R241" s="202"/>
    </row>
    <row r="242" spans="1:18" ht="24" hidden="1" x14ac:dyDescent="0.25">
      <c r="A242" s="38">
        <v>6255</v>
      </c>
      <c r="B242" s="53" t="s">
        <v>222</v>
      </c>
      <c r="C242" s="54">
        <f t="shared" si="283"/>
        <v>0</v>
      </c>
      <c r="D242" s="226">
        <v>0</v>
      </c>
      <c r="E242" s="56"/>
      <c r="F242" s="143">
        <f t="shared" si="321"/>
        <v>0</v>
      </c>
      <c r="G242" s="226"/>
      <c r="H242" s="257"/>
      <c r="I242" s="110">
        <f t="shared" si="322"/>
        <v>0</v>
      </c>
      <c r="J242" s="257"/>
      <c r="K242" s="56"/>
      <c r="L242" s="132">
        <f t="shared" si="323"/>
        <v>0</v>
      </c>
      <c r="M242" s="317"/>
      <c r="N242" s="56"/>
      <c r="O242" s="110">
        <f t="shared" si="324"/>
        <v>0</v>
      </c>
      <c r="P242" s="107"/>
      <c r="R242" s="202"/>
    </row>
    <row r="243" spans="1:18" hidden="1" x14ac:dyDescent="0.25">
      <c r="A243" s="38">
        <v>6259</v>
      </c>
      <c r="B243" s="53" t="s">
        <v>223</v>
      </c>
      <c r="C243" s="54">
        <f t="shared" si="283"/>
        <v>0</v>
      </c>
      <c r="D243" s="226">
        <v>0</v>
      </c>
      <c r="E243" s="56"/>
      <c r="F243" s="143">
        <f t="shared" si="321"/>
        <v>0</v>
      </c>
      <c r="G243" s="226"/>
      <c r="H243" s="257"/>
      <c r="I243" s="110">
        <f t="shared" si="322"/>
        <v>0</v>
      </c>
      <c r="J243" s="257"/>
      <c r="K243" s="56"/>
      <c r="L243" s="132">
        <f t="shared" si="323"/>
        <v>0</v>
      </c>
      <c r="M243" s="317"/>
      <c r="N243" s="56"/>
      <c r="O243" s="110">
        <f t="shared" si="324"/>
        <v>0</v>
      </c>
      <c r="P243" s="107"/>
      <c r="R243" s="202"/>
    </row>
    <row r="244" spans="1:18" ht="24" hidden="1" x14ac:dyDescent="0.25">
      <c r="A244" s="108">
        <v>6260</v>
      </c>
      <c r="B244" s="53" t="s">
        <v>224</v>
      </c>
      <c r="C244" s="54">
        <f t="shared" si="283"/>
        <v>0</v>
      </c>
      <c r="D244" s="226">
        <v>0</v>
      </c>
      <c r="E244" s="56"/>
      <c r="F244" s="143">
        <f t="shared" si="321"/>
        <v>0</v>
      </c>
      <c r="G244" s="226"/>
      <c r="H244" s="257"/>
      <c r="I244" s="110">
        <f t="shared" si="322"/>
        <v>0</v>
      </c>
      <c r="J244" s="257"/>
      <c r="K244" s="56"/>
      <c r="L244" s="132">
        <f t="shared" si="323"/>
        <v>0</v>
      </c>
      <c r="M244" s="317"/>
      <c r="N244" s="56"/>
      <c r="O244" s="110">
        <f t="shared" si="324"/>
        <v>0</v>
      </c>
      <c r="P244" s="107"/>
      <c r="R244" s="202"/>
    </row>
    <row r="245" spans="1:18" hidden="1" x14ac:dyDescent="0.25">
      <c r="A245" s="108">
        <v>6270</v>
      </c>
      <c r="B245" s="53" t="s">
        <v>225</v>
      </c>
      <c r="C245" s="54">
        <f t="shared" si="283"/>
        <v>0</v>
      </c>
      <c r="D245" s="226">
        <v>0</v>
      </c>
      <c r="E245" s="56"/>
      <c r="F245" s="143">
        <f t="shared" si="321"/>
        <v>0</v>
      </c>
      <c r="G245" s="226"/>
      <c r="H245" s="257"/>
      <c r="I245" s="110">
        <f t="shared" si="322"/>
        <v>0</v>
      </c>
      <c r="J245" s="257"/>
      <c r="K245" s="56"/>
      <c r="L245" s="132">
        <f t="shared" si="323"/>
        <v>0</v>
      </c>
      <c r="M245" s="317"/>
      <c r="N245" s="56"/>
      <c r="O245" s="110">
        <f t="shared" si="324"/>
        <v>0</v>
      </c>
      <c r="P245" s="107"/>
      <c r="R245" s="202"/>
    </row>
    <row r="246" spans="1:18"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c r="R246" s="202"/>
    </row>
    <row r="247" spans="1:18" hidden="1" x14ac:dyDescent="0.25">
      <c r="A247" s="38">
        <v>6291</v>
      </c>
      <c r="B247" s="53" t="s">
        <v>227</v>
      </c>
      <c r="C247" s="54">
        <f t="shared" si="283"/>
        <v>0</v>
      </c>
      <c r="D247" s="226">
        <v>0</v>
      </c>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c r="R247" s="202"/>
    </row>
    <row r="248" spans="1:18" hidden="1" x14ac:dyDescent="0.25">
      <c r="A248" s="38">
        <v>6292</v>
      </c>
      <c r="B248" s="53" t="s">
        <v>228</v>
      </c>
      <c r="C248" s="54">
        <f t="shared" si="283"/>
        <v>0</v>
      </c>
      <c r="D248" s="226">
        <v>0</v>
      </c>
      <c r="E248" s="56"/>
      <c r="F248" s="143">
        <f t="shared" si="326"/>
        <v>0</v>
      </c>
      <c r="G248" s="226"/>
      <c r="H248" s="257"/>
      <c r="I248" s="110">
        <f t="shared" si="327"/>
        <v>0</v>
      </c>
      <c r="J248" s="257"/>
      <c r="K248" s="56"/>
      <c r="L248" s="132">
        <f t="shared" si="328"/>
        <v>0</v>
      </c>
      <c r="M248" s="317"/>
      <c r="N248" s="56"/>
      <c r="O248" s="110">
        <f t="shared" si="329"/>
        <v>0</v>
      </c>
      <c r="P248" s="107"/>
      <c r="R248" s="202"/>
    </row>
    <row r="249" spans="1:18" ht="72" hidden="1" x14ac:dyDescent="0.25">
      <c r="A249" s="38">
        <v>6296</v>
      </c>
      <c r="B249" s="53" t="s">
        <v>229</v>
      </c>
      <c r="C249" s="54">
        <f t="shared" si="283"/>
        <v>0</v>
      </c>
      <c r="D249" s="226">
        <v>0</v>
      </c>
      <c r="E249" s="56"/>
      <c r="F249" s="143">
        <f t="shared" si="326"/>
        <v>0</v>
      </c>
      <c r="G249" s="226"/>
      <c r="H249" s="257"/>
      <c r="I249" s="110">
        <f t="shared" si="327"/>
        <v>0</v>
      </c>
      <c r="J249" s="257"/>
      <c r="K249" s="56"/>
      <c r="L249" s="132">
        <f t="shared" si="328"/>
        <v>0</v>
      </c>
      <c r="M249" s="317"/>
      <c r="N249" s="56"/>
      <c r="O249" s="110">
        <f t="shared" si="329"/>
        <v>0</v>
      </c>
      <c r="P249" s="107"/>
      <c r="R249" s="202"/>
    </row>
    <row r="250" spans="1:18" ht="39.75" hidden="1" customHeight="1" x14ac:dyDescent="0.25">
      <c r="A250" s="38">
        <v>6299</v>
      </c>
      <c r="B250" s="53" t="s">
        <v>230</v>
      </c>
      <c r="C250" s="54">
        <f t="shared" si="283"/>
        <v>0</v>
      </c>
      <c r="D250" s="226">
        <v>0</v>
      </c>
      <c r="E250" s="56"/>
      <c r="F250" s="143">
        <f t="shared" si="326"/>
        <v>0</v>
      </c>
      <c r="G250" s="226"/>
      <c r="H250" s="257"/>
      <c r="I250" s="110">
        <f t="shared" si="327"/>
        <v>0</v>
      </c>
      <c r="J250" s="257"/>
      <c r="K250" s="56"/>
      <c r="L250" s="132">
        <f t="shared" si="328"/>
        <v>0</v>
      </c>
      <c r="M250" s="317"/>
      <c r="N250" s="56"/>
      <c r="O250" s="110">
        <f t="shared" si="329"/>
        <v>0</v>
      </c>
      <c r="P250" s="107"/>
      <c r="R250" s="202"/>
    </row>
    <row r="251" spans="1:18"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c r="R251" s="202"/>
    </row>
    <row r="252" spans="1:18"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c r="R252" s="202"/>
    </row>
    <row r="253" spans="1:18" hidden="1" x14ac:dyDescent="0.25">
      <c r="A253" s="38">
        <v>6322</v>
      </c>
      <c r="B253" s="53" t="s">
        <v>232</v>
      </c>
      <c r="C253" s="54">
        <f t="shared" si="283"/>
        <v>0</v>
      </c>
      <c r="D253" s="226">
        <v>0</v>
      </c>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c r="R253" s="202"/>
    </row>
    <row r="254" spans="1:18" ht="24" hidden="1" x14ac:dyDescent="0.25">
      <c r="A254" s="38">
        <v>6323</v>
      </c>
      <c r="B254" s="53" t="s">
        <v>233</v>
      </c>
      <c r="C254" s="54">
        <f t="shared" si="283"/>
        <v>0</v>
      </c>
      <c r="D254" s="226">
        <v>0</v>
      </c>
      <c r="E254" s="56"/>
      <c r="F254" s="143">
        <f t="shared" si="332"/>
        <v>0</v>
      </c>
      <c r="G254" s="226"/>
      <c r="H254" s="257"/>
      <c r="I254" s="110">
        <f t="shared" si="333"/>
        <v>0</v>
      </c>
      <c r="J254" s="257"/>
      <c r="K254" s="56"/>
      <c r="L254" s="132">
        <f t="shared" si="334"/>
        <v>0</v>
      </c>
      <c r="M254" s="317"/>
      <c r="N254" s="56"/>
      <c r="O254" s="110">
        <f t="shared" si="335"/>
        <v>0</v>
      </c>
      <c r="P254" s="107"/>
      <c r="R254" s="202"/>
    </row>
    <row r="255" spans="1:18" ht="24" hidden="1" x14ac:dyDescent="0.25">
      <c r="A255" s="38">
        <v>6324</v>
      </c>
      <c r="B255" s="53" t="s">
        <v>287</v>
      </c>
      <c r="C255" s="54">
        <f t="shared" si="283"/>
        <v>0</v>
      </c>
      <c r="D255" s="226">
        <v>0</v>
      </c>
      <c r="E255" s="56"/>
      <c r="F255" s="143">
        <f t="shared" si="332"/>
        <v>0</v>
      </c>
      <c r="G255" s="226"/>
      <c r="H255" s="257"/>
      <c r="I255" s="110">
        <f t="shared" si="333"/>
        <v>0</v>
      </c>
      <c r="J255" s="257"/>
      <c r="K255" s="56"/>
      <c r="L255" s="132">
        <f t="shared" si="334"/>
        <v>0</v>
      </c>
      <c r="M255" s="317"/>
      <c r="N255" s="56"/>
      <c r="O255" s="110">
        <f t="shared" si="335"/>
        <v>0</v>
      </c>
      <c r="P255" s="107"/>
      <c r="R255" s="202"/>
    </row>
    <row r="256" spans="1:18" hidden="1" x14ac:dyDescent="0.25">
      <c r="A256" s="33">
        <v>6329</v>
      </c>
      <c r="B256" s="48" t="s">
        <v>288</v>
      </c>
      <c r="C256" s="49">
        <f t="shared" si="283"/>
        <v>0</v>
      </c>
      <c r="D256" s="225">
        <v>0</v>
      </c>
      <c r="E256" s="51"/>
      <c r="F256" s="281">
        <f t="shared" si="332"/>
        <v>0</v>
      </c>
      <c r="G256" s="225"/>
      <c r="H256" s="256"/>
      <c r="I256" s="116">
        <f t="shared" si="333"/>
        <v>0</v>
      </c>
      <c r="J256" s="256"/>
      <c r="K256" s="51"/>
      <c r="L256" s="136">
        <f t="shared" si="334"/>
        <v>0</v>
      </c>
      <c r="M256" s="316"/>
      <c r="N256" s="51"/>
      <c r="O256" s="116">
        <f t="shared" si="335"/>
        <v>0</v>
      </c>
      <c r="P256" s="106"/>
      <c r="R256" s="202"/>
    </row>
    <row r="257" spans="1:18" ht="24" hidden="1" x14ac:dyDescent="0.25">
      <c r="A257" s="139">
        <v>6330</v>
      </c>
      <c r="B257" s="140" t="s">
        <v>234</v>
      </c>
      <c r="C257" s="123">
        <f t="shared" si="283"/>
        <v>0</v>
      </c>
      <c r="D257" s="231">
        <v>0</v>
      </c>
      <c r="E257" s="125"/>
      <c r="F257" s="138">
        <f t="shared" si="332"/>
        <v>0</v>
      </c>
      <c r="G257" s="231"/>
      <c r="H257" s="261"/>
      <c r="I257" s="303">
        <f t="shared" si="333"/>
        <v>0</v>
      </c>
      <c r="J257" s="261"/>
      <c r="K257" s="125"/>
      <c r="L257" s="137">
        <f t="shared" si="334"/>
        <v>0</v>
      </c>
      <c r="M257" s="320"/>
      <c r="N257" s="125"/>
      <c r="O257" s="303">
        <f t="shared" si="335"/>
        <v>0</v>
      </c>
      <c r="P257" s="154"/>
      <c r="R257" s="202"/>
    </row>
    <row r="258" spans="1:18" hidden="1" x14ac:dyDescent="0.25">
      <c r="A258" s="108">
        <v>6360</v>
      </c>
      <c r="B258" s="53" t="s">
        <v>235</v>
      </c>
      <c r="C258" s="54">
        <f t="shared" si="283"/>
        <v>0</v>
      </c>
      <c r="D258" s="226">
        <v>0</v>
      </c>
      <c r="E258" s="56"/>
      <c r="F258" s="143">
        <f t="shared" si="332"/>
        <v>0</v>
      </c>
      <c r="G258" s="226"/>
      <c r="H258" s="257"/>
      <c r="I258" s="110">
        <f t="shared" si="333"/>
        <v>0</v>
      </c>
      <c r="J258" s="257"/>
      <c r="K258" s="56"/>
      <c r="L258" s="132">
        <f t="shared" si="334"/>
        <v>0</v>
      </c>
      <c r="M258" s="317"/>
      <c r="N258" s="56"/>
      <c r="O258" s="110">
        <f t="shared" si="335"/>
        <v>0</v>
      </c>
      <c r="P258" s="107"/>
      <c r="R258" s="202"/>
    </row>
    <row r="259" spans="1:18"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c r="R259" s="202"/>
    </row>
    <row r="260" spans="1:18"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c r="R260" s="202"/>
    </row>
    <row r="261" spans="1:18" hidden="1" x14ac:dyDescent="0.25">
      <c r="A261" s="38">
        <v>6411</v>
      </c>
      <c r="B261" s="142" t="s">
        <v>238</v>
      </c>
      <c r="C261" s="54">
        <f t="shared" si="283"/>
        <v>0</v>
      </c>
      <c r="D261" s="226">
        <v>0</v>
      </c>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c r="R261" s="202"/>
    </row>
    <row r="262" spans="1:18" ht="36" hidden="1" x14ac:dyDescent="0.25">
      <c r="A262" s="38">
        <v>6412</v>
      </c>
      <c r="B262" s="53" t="s">
        <v>239</v>
      </c>
      <c r="C262" s="54">
        <f t="shared" si="283"/>
        <v>0</v>
      </c>
      <c r="D262" s="226">
        <v>0</v>
      </c>
      <c r="E262" s="56"/>
      <c r="F262" s="143">
        <f t="shared" si="338"/>
        <v>0</v>
      </c>
      <c r="G262" s="226"/>
      <c r="H262" s="257"/>
      <c r="I262" s="110">
        <f t="shared" si="339"/>
        <v>0</v>
      </c>
      <c r="J262" s="257"/>
      <c r="K262" s="56"/>
      <c r="L262" s="132">
        <f t="shared" si="340"/>
        <v>0</v>
      </c>
      <c r="M262" s="317"/>
      <c r="N262" s="56"/>
      <c r="O262" s="110">
        <f t="shared" si="341"/>
        <v>0</v>
      </c>
      <c r="P262" s="107"/>
      <c r="R262" s="202"/>
    </row>
    <row r="263" spans="1:18" ht="36" hidden="1" x14ac:dyDescent="0.25">
      <c r="A263" s="38">
        <v>6419</v>
      </c>
      <c r="B263" s="53" t="s">
        <v>240</v>
      </c>
      <c r="C263" s="54">
        <f t="shared" si="283"/>
        <v>0</v>
      </c>
      <c r="D263" s="226">
        <v>0</v>
      </c>
      <c r="E263" s="56"/>
      <c r="F263" s="143">
        <f t="shared" si="338"/>
        <v>0</v>
      </c>
      <c r="G263" s="226"/>
      <c r="H263" s="257"/>
      <c r="I263" s="110">
        <f t="shared" si="339"/>
        <v>0</v>
      </c>
      <c r="J263" s="257"/>
      <c r="K263" s="56"/>
      <c r="L263" s="132">
        <f t="shared" si="340"/>
        <v>0</v>
      </c>
      <c r="M263" s="317"/>
      <c r="N263" s="56"/>
      <c r="O263" s="110">
        <f t="shared" si="341"/>
        <v>0</v>
      </c>
      <c r="P263" s="107"/>
      <c r="R263" s="202"/>
    </row>
    <row r="264" spans="1:18"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c r="R264" s="202"/>
    </row>
    <row r="265" spans="1:18" hidden="1" x14ac:dyDescent="0.25">
      <c r="A265" s="38">
        <v>6421</v>
      </c>
      <c r="B265" s="53" t="s">
        <v>242</v>
      </c>
      <c r="C265" s="54">
        <f t="shared" si="283"/>
        <v>0</v>
      </c>
      <c r="D265" s="226">
        <v>0</v>
      </c>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c r="R265" s="202"/>
    </row>
    <row r="266" spans="1:18" hidden="1" x14ac:dyDescent="0.25">
      <c r="A266" s="38">
        <v>6422</v>
      </c>
      <c r="B266" s="53" t="s">
        <v>243</v>
      </c>
      <c r="C266" s="54">
        <f t="shared" si="283"/>
        <v>0</v>
      </c>
      <c r="D266" s="226">
        <v>0</v>
      </c>
      <c r="E266" s="56"/>
      <c r="F266" s="143">
        <f t="shared" si="346"/>
        <v>0</v>
      </c>
      <c r="G266" s="226"/>
      <c r="H266" s="257"/>
      <c r="I266" s="110">
        <f t="shared" si="347"/>
        <v>0</v>
      </c>
      <c r="J266" s="257"/>
      <c r="K266" s="56"/>
      <c r="L266" s="132">
        <f t="shared" si="348"/>
        <v>0</v>
      </c>
      <c r="M266" s="317"/>
      <c r="N266" s="56"/>
      <c r="O266" s="110">
        <f t="shared" si="349"/>
        <v>0</v>
      </c>
      <c r="P266" s="107"/>
      <c r="R266" s="202"/>
    </row>
    <row r="267" spans="1:18" ht="13.5" hidden="1" customHeight="1" x14ac:dyDescent="0.25">
      <c r="A267" s="38">
        <v>6423</v>
      </c>
      <c r="B267" s="53" t="s">
        <v>244</v>
      </c>
      <c r="C267" s="54">
        <f t="shared" si="283"/>
        <v>0</v>
      </c>
      <c r="D267" s="226">
        <v>0</v>
      </c>
      <c r="E267" s="56"/>
      <c r="F267" s="143">
        <f t="shared" si="346"/>
        <v>0</v>
      </c>
      <c r="G267" s="226"/>
      <c r="H267" s="257"/>
      <c r="I267" s="110">
        <f t="shared" si="347"/>
        <v>0</v>
      </c>
      <c r="J267" s="257"/>
      <c r="K267" s="56"/>
      <c r="L267" s="132">
        <f t="shared" si="348"/>
        <v>0</v>
      </c>
      <c r="M267" s="317"/>
      <c r="N267" s="56"/>
      <c r="O267" s="110">
        <f t="shared" si="349"/>
        <v>0</v>
      </c>
      <c r="P267" s="107"/>
      <c r="R267" s="202"/>
    </row>
    <row r="268" spans="1:18" ht="36" hidden="1" x14ac:dyDescent="0.25">
      <c r="A268" s="38">
        <v>6424</v>
      </c>
      <c r="B268" s="53" t="s">
        <v>245</v>
      </c>
      <c r="C268" s="54">
        <f t="shared" si="283"/>
        <v>0</v>
      </c>
      <c r="D268" s="226">
        <v>0</v>
      </c>
      <c r="E268" s="56"/>
      <c r="F268" s="143">
        <f t="shared" si="346"/>
        <v>0</v>
      </c>
      <c r="G268" s="226"/>
      <c r="H268" s="257"/>
      <c r="I268" s="110">
        <f t="shared" si="347"/>
        <v>0</v>
      </c>
      <c r="J268" s="257"/>
      <c r="K268" s="56"/>
      <c r="L268" s="132">
        <f t="shared" si="348"/>
        <v>0</v>
      </c>
      <c r="M268" s="317"/>
      <c r="N268" s="56"/>
      <c r="O268" s="110">
        <f t="shared" si="349"/>
        <v>0</v>
      </c>
      <c r="P268" s="107"/>
      <c r="R268" s="202"/>
    </row>
    <row r="269" spans="1:18"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c r="R269" s="202"/>
    </row>
    <row r="270" spans="1:18"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c r="R270" s="202"/>
    </row>
    <row r="271" spans="1:18" ht="24" hidden="1" x14ac:dyDescent="0.25">
      <c r="A271" s="565">
        <v>7210</v>
      </c>
      <c r="B271" s="48" t="s">
        <v>248</v>
      </c>
      <c r="C271" s="49">
        <f t="shared" si="283"/>
        <v>0</v>
      </c>
      <c r="D271" s="225">
        <v>0</v>
      </c>
      <c r="E271" s="51"/>
      <c r="F271" s="281">
        <f>D271+E271</f>
        <v>0</v>
      </c>
      <c r="G271" s="225"/>
      <c r="H271" s="256"/>
      <c r="I271" s="116">
        <f>G271+H271</f>
        <v>0</v>
      </c>
      <c r="J271" s="256"/>
      <c r="K271" s="51"/>
      <c r="L271" s="136">
        <f>J271+K271</f>
        <v>0</v>
      </c>
      <c r="M271" s="316"/>
      <c r="N271" s="51"/>
      <c r="O271" s="116">
        <f>M271+N271</f>
        <v>0</v>
      </c>
      <c r="P271" s="106"/>
      <c r="R271" s="202"/>
    </row>
    <row r="272" spans="1:18"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c r="R272" s="202"/>
    </row>
    <row r="273" spans="1:18" s="144" customFormat="1" ht="36" hidden="1" x14ac:dyDescent="0.25">
      <c r="A273" s="38">
        <v>7221</v>
      </c>
      <c r="B273" s="53" t="s">
        <v>250</v>
      </c>
      <c r="C273" s="54">
        <f t="shared" si="283"/>
        <v>0</v>
      </c>
      <c r="D273" s="226">
        <v>0</v>
      </c>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c r="R273" s="202"/>
    </row>
    <row r="274" spans="1:18" s="144" customFormat="1" ht="36" hidden="1" x14ac:dyDescent="0.25">
      <c r="A274" s="38">
        <v>7222</v>
      </c>
      <c r="B274" s="53" t="s">
        <v>251</v>
      </c>
      <c r="C274" s="54">
        <f t="shared" si="283"/>
        <v>0</v>
      </c>
      <c r="D274" s="226">
        <v>0</v>
      </c>
      <c r="E274" s="56"/>
      <c r="F274" s="143">
        <f t="shared" si="362"/>
        <v>0</v>
      </c>
      <c r="G274" s="226"/>
      <c r="H274" s="257"/>
      <c r="I274" s="110">
        <f t="shared" si="363"/>
        <v>0</v>
      </c>
      <c r="J274" s="257"/>
      <c r="K274" s="56"/>
      <c r="L274" s="132">
        <f t="shared" si="364"/>
        <v>0</v>
      </c>
      <c r="M274" s="317"/>
      <c r="N274" s="56"/>
      <c r="O274" s="110">
        <f t="shared" si="365"/>
        <v>0</v>
      </c>
      <c r="P274" s="107"/>
      <c r="R274" s="202"/>
    </row>
    <row r="275" spans="1:18" ht="24" hidden="1" x14ac:dyDescent="0.25">
      <c r="A275" s="108">
        <v>7230</v>
      </c>
      <c r="B275" s="53" t="s">
        <v>292</v>
      </c>
      <c r="C275" s="54">
        <f t="shared" si="283"/>
        <v>0</v>
      </c>
      <c r="D275" s="226">
        <v>0</v>
      </c>
      <c r="E275" s="56"/>
      <c r="F275" s="143">
        <f t="shared" si="362"/>
        <v>0</v>
      </c>
      <c r="G275" s="226"/>
      <c r="H275" s="257"/>
      <c r="I275" s="110">
        <f t="shared" si="363"/>
        <v>0</v>
      </c>
      <c r="J275" s="257"/>
      <c r="K275" s="56"/>
      <c r="L275" s="132">
        <f t="shared" si="364"/>
        <v>0</v>
      </c>
      <c r="M275" s="317"/>
      <c r="N275" s="56"/>
      <c r="O275" s="110">
        <f t="shared" si="365"/>
        <v>0</v>
      </c>
      <c r="P275" s="107"/>
      <c r="R275" s="202"/>
    </row>
    <row r="276" spans="1:18"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c r="R276" s="202"/>
    </row>
    <row r="277" spans="1:18" ht="48" hidden="1" x14ac:dyDescent="0.25">
      <c r="A277" s="38">
        <v>7245</v>
      </c>
      <c r="B277" s="53" t="s">
        <v>253</v>
      </c>
      <c r="C277" s="54">
        <f t="shared" ref="C277:C298" si="368">F277+I277+L277+O277</f>
        <v>0</v>
      </c>
      <c r="D277" s="226">
        <v>0</v>
      </c>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c r="R277" s="202"/>
    </row>
    <row r="278" spans="1:18" ht="84.75" hidden="1" customHeight="1" x14ac:dyDescent="0.25">
      <c r="A278" s="38">
        <v>7246</v>
      </c>
      <c r="B278" s="53" t="s">
        <v>254</v>
      </c>
      <c r="C278" s="54">
        <f t="shared" si="368"/>
        <v>0</v>
      </c>
      <c r="D278" s="226">
        <v>0</v>
      </c>
      <c r="E278" s="56"/>
      <c r="F278" s="143">
        <f t="shared" si="369"/>
        <v>0</v>
      </c>
      <c r="G278" s="226"/>
      <c r="H278" s="257"/>
      <c r="I278" s="110">
        <f t="shared" si="370"/>
        <v>0</v>
      </c>
      <c r="J278" s="257"/>
      <c r="K278" s="56"/>
      <c r="L278" s="132">
        <f t="shared" si="371"/>
        <v>0</v>
      </c>
      <c r="M278" s="317"/>
      <c r="N278" s="56"/>
      <c r="O278" s="110">
        <f t="shared" si="372"/>
        <v>0</v>
      </c>
      <c r="P278" s="107"/>
      <c r="R278" s="202"/>
    </row>
    <row r="279" spans="1:18" ht="36" hidden="1" x14ac:dyDescent="0.25">
      <c r="A279" s="38">
        <v>7247</v>
      </c>
      <c r="B279" s="53" t="s">
        <v>309</v>
      </c>
      <c r="C279" s="54">
        <f t="shared" si="368"/>
        <v>0</v>
      </c>
      <c r="D279" s="226">
        <v>0</v>
      </c>
      <c r="E279" s="56"/>
      <c r="F279" s="143">
        <f t="shared" si="369"/>
        <v>0</v>
      </c>
      <c r="G279" s="226"/>
      <c r="H279" s="257"/>
      <c r="I279" s="110">
        <f t="shared" si="370"/>
        <v>0</v>
      </c>
      <c r="J279" s="257"/>
      <c r="K279" s="56"/>
      <c r="L279" s="132">
        <f t="shared" si="371"/>
        <v>0</v>
      </c>
      <c r="M279" s="317"/>
      <c r="N279" s="56"/>
      <c r="O279" s="110">
        <f t="shared" si="372"/>
        <v>0</v>
      </c>
      <c r="P279" s="107"/>
      <c r="R279" s="202"/>
    </row>
    <row r="280" spans="1:18" ht="24" hidden="1" x14ac:dyDescent="0.25">
      <c r="A280" s="565">
        <v>7260</v>
      </c>
      <c r="B280" s="48" t="s">
        <v>255</v>
      </c>
      <c r="C280" s="49">
        <f t="shared" si="368"/>
        <v>0</v>
      </c>
      <c r="D280" s="225">
        <v>0</v>
      </c>
      <c r="E280" s="51"/>
      <c r="F280" s="281">
        <f t="shared" si="369"/>
        <v>0</v>
      </c>
      <c r="G280" s="225"/>
      <c r="H280" s="256"/>
      <c r="I280" s="116">
        <f t="shared" si="370"/>
        <v>0</v>
      </c>
      <c r="J280" s="256"/>
      <c r="K280" s="51"/>
      <c r="L280" s="136">
        <f t="shared" si="371"/>
        <v>0</v>
      </c>
      <c r="M280" s="316"/>
      <c r="N280" s="51"/>
      <c r="O280" s="116">
        <f t="shared" si="372"/>
        <v>0</v>
      </c>
      <c r="P280" s="106"/>
      <c r="R280" s="202"/>
    </row>
    <row r="281" spans="1:18"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c r="R281" s="202"/>
    </row>
    <row r="282" spans="1:18" hidden="1" x14ac:dyDescent="0.25">
      <c r="A282" s="103">
        <v>7720</v>
      </c>
      <c r="B282" s="48" t="s">
        <v>285</v>
      </c>
      <c r="C282" s="60">
        <f t="shared" si="368"/>
        <v>0</v>
      </c>
      <c r="D282" s="235">
        <v>0</v>
      </c>
      <c r="E282" s="62"/>
      <c r="F282" s="141">
        <f>D282+E282</f>
        <v>0</v>
      </c>
      <c r="G282" s="235"/>
      <c r="H282" s="265"/>
      <c r="I282" s="302">
        <f>G282+H282</f>
        <v>0</v>
      </c>
      <c r="J282" s="265"/>
      <c r="K282" s="62"/>
      <c r="L282" s="197">
        <f>J282+K282</f>
        <v>0</v>
      </c>
      <c r="M282" s="323"/>
      <c r="N282" s="62"/>
      <c r="O282" s="302">
        <f>M282+N282</f>
        <v>0</v>
      </c>
      <c r="P282" s="151"/>
      <c r="R282" s="202"/>
    </row>
    <row r="283" spans="1:18"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c r="R283" s="202"/>
    </row>
    <row r="284" spans="1:18" hidden="1" x14ac:dyDescent="0.25">
      <c r="A284" s="142" t="s">
        <v>257</v>
      </c>
      <c r="B284" s="38" t="s">
        <v>258</v>
      </c>
      <c r="C284" s="54">
        <f t="shared" si="368"/>
        <v>0</v>
      </c>
      <c r="D284" s="226">
        <v>0</v>
      </c>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c r="R284" s="202"/>
    </row>
    <row r="285" spans="1:18" ht="24" hidden="1" x14ac:dyDescent="0.25">
      <c r="A285" s="142" t="s">
        <v>259</v>
      </c>
      <c r="B285" s="149" t="s">
        <v>260</v>
      </c>
      <c r="C285" s="49">
        <f t="shared" si="368"/>
        <v>0</v>
      </c>
      <c r="D285" s="225">
        <v>0</v>
      </c>
      <c r="E285" s="51"/>
      <c r="F285" s="281">
        <f t="shared" si="378"/>
        <v>0</v>
      </c>
      <c r="G285" s="225"/>
      <c r="H285" s="256"/>
      <c r="I285" s="116">
        <f t="shared" si="379"/>
        <v>0</v>
      </c>
      <c r="J285" s="256"/>
      <c r="K285" s="51"/>
      <c r="L285" s="136">
        <f t="shared" si="380"/>
        <v>0</v>
      </c>
      <c r="M285" s="316"/>
      <c r="N285" s="51"/>
      <c r="O285" s="116">
        <f t="shared" si="381"/>
        <v>0</v>
      </c>
      <c r="P285" s="106"/>
      <c r="R285" s="202"/>
    </row>
    <row r="286" spans="1:18" ht="12.75" thickBot="1" x14ac:dyDescent="0.3">
      <c r="A286" s="170"/>
      <c r="B286" s="170" t="s">
        <v>261</v>
      </c>
      <c r="C286" s="306">
        <f t="shared" si="368"/>
        <v>39496</v>
      </c>
      <c r="D286" s="236">
        <f t="shared" ref="D286:O286" si="382">SUM(D283,D269,D230,D195,D187,D173,D75,D53)</f>
        <v>38770</v>
      </c>
      <c r="E286" s="457">
        <f t="shared" si="382"/>
        <v>726</v>
      </c>
      <c r="F286" s="458">
        <f t="shared" si="382"/>
        <v>39496</v>
      </c>
      <c r="G286" s="236">
        <f t="shared" si="382"/>
        <v>0</v>
      </c>
      <c r="H286" s="205">
        <f t="shared" si="382"/>
        <v>0</v>
      </c>
      <c r="I286" s="458">
        <f t="shared" si="382"/>
        <v>0</v>
      </c>
      <c r="J286" s="172">
        <f t="shared" si="382"/>
        <v>0</v>
      </c>
      <c r="K286" s="457">
        <f t="shared" si="382"/>
        <v>0</v>
      </c>
      <c r="L286" s="458">
        <f t="shared" si="382"/>
        <v>0</v>
      </c>
      <c r="M286" s="306">
        <f t="shared" si="382"/>
        <v>0</v>
      </c>
      <c r="N286" s="171">
        <f t="shared" si="382"/>
        <v>0</v>
      </c>
      <c r="O286" s="289">
        <f t="shared" si="382"/>
        <v>0</v>
      </c>
      <c r="P286" s="344"/>
      <c r="R286" s="202"/>
    </row>
    <row r="287" spans="1:18"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c r="R287" s="202"/>
    </row>
    <row r="288" spans="1:18"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c r="R288" s="202"/>
    </row>
    <row r="289" spans="1:18"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c r="R289" s="202"/>
    </row>
    <row r="290" spans="1:18"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c r="R290" s="202"/>
    </row>
    <row r="291" spans="1:18"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c r="R291" s="202"/>
    </row>
    <row r="292" spans="1:18"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c r="R292" s="202"/>
    </row>
    <row r="293" spans="1:18"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c r="R293" s="202"/>
    </row>
    <row r="294" spans="1:18"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c r="R294" s="202"/>
    </row>
    <row r="295" spans="1:18"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c r="R295" s="202"/>
    </row>
    <row r="296" spans="1:18"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c r="R296" s="202"/>
    </row>
    <row r="297" spans="1:18"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c r="R297" s="202"/>
    </row>
    <row r="298" spans="1:18"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c r="R298" s="202"/>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vPgxsaryqaWi4eF6Blt4h3zYAVT1iHt5Og/y7dYDSlpJBJ8G1aWcg8sSjARQ5NtmS1rtXesEShgERhwp+GSCyA==" saltValue="/btiQ0ZJhLaSa52unGAZNw==" spinCount="100000" sheet="1" objects="1" scenarios="1" formatCells="0" formatColumns="0" formatRows="0"/>
  <autoFilter ref="A18:P298">
    <filterColumn colId="2">
      <filters blank="1">
        <filter val="1 500"/>
        <filter val="10 000"/>
        <filter val="24 496"/>
        <filter val="3 500"/>
        <filter val="34 496"/>
        <filter val="35 996"/>
        <filter val="39 49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2018.gada 14.jūnija saistošajiem noteikumiem Nr.24
(protokols Nr.9, 4.punkts)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16"/>
  <sheetViews>
    <sheetView view="pageLayout" zoomScaleNormal="100" workbookViewId="0">
      <selection activeCell="U5" sqref="U5"/>
    </sheetView>
  </sheetViews>
  <sheetFormatPr defaultColWidth="9.140625" defaultRowHeight="12" outlineLevelCol="1" x14ac:dyDescent="0.25"/>
  <cols>
    <col min="1" max="1" width="10.140625" style="6" customWidth="1"/>
    <col min="2" max="2" width="28" style="6" customWidth="1"/>
    <col min="3" max="3" width="7.7109375" style="6" customWidth="1"/>
    <col min="4" max="5" width="7.7109375" style="6" hidden="1" customWidth="1" outlineLevel="1"/>
    <col min="6" max="6" width="7.7109375" style="6" customWidth="1" collapsed="1"/>
    <col min="7" max="7" width="9.7109375" style="6" hidden="1" customWidth="1" outlineLevel="1"/>
    <col min="8" max="8" width="9.42578125" style="6" hidden="1" customWidth="1" outlineLevel="1"/>
    <col min="9" max="9" width="7.7109375" style="6" customWidth="1" collapsed="1"/>
    <col min="10" max="11" width="7.7109375" style="6" hidden="1" customWidth="1" outlineLevel="1"/>
    <col min="12" max="12" width="7.7109375" style="6" customWidth="1" collapsed="1"/>
    <col min="13" max="13" width="7.7109375" style="6" hidden="1" customWidth="1" outlineLevel="1"/>
    <col min="14" max="14" width="7.7109375" style="1" hidden="1" customWidth="1" outlineLevel="1"/>
    <col min="15" max="15" width="7.7109375" style="1" customWidth="1" collapsed="1"/>
    <col min="16" max="16" width="25.85546875" style="1" hidden="1" customWidth="1" outlineLevel="1"/>
    <col min="17" max="17" width="9.140625" style="1" collapsed="1"/>
    <col min="18" max="16384" width="9.140625" style="1"/>
  </cols>
  <sheetData>
    <row r="1" spans="1:17" x14ac:dyDescent="0.25">
      <c r="A1" s="325"/>
      <c r="B1" s="325"/>
      <c r="C1" s="325"/>
      <c r="D1" s="325"/>
      <c r="E1" s="325"/>
      <c r="F1" s="325"/>
      <c r="G1" s="325"/>
      <c r="H1" s="325"/>
      <c r="I1" s="325"/>
      <c r="J1" s="325"/>
      <c r="K1" s="325"/>
      <c r="L1" s="325"/>
      <c r="M1" s="325"/>
      <c r="N1" s="160"/>
      <c r="O1" s="360" t="s">
        <v>429</v>
      </c>
      <c r="P1" s="325"/>
    </row>
    <row r="2" spans="1:17" ht="35.25" customHeight="1" x14ac:dyDescent="0.25">
      <c r="A2" s="1117" t="s">
        <v>293</v>
      </c>
      <c r="B2" s="1118"/>
      <c r="C2" s="1118"/>
      <c r="D2" s="1118"/>
      <c r="E2" s="1118"/>
      <c r="F2" s="1118"/>
      <c r="G2" s="1118"/>
      <c r="H2" s="1118"/>
      <c r="I2" s="1118"/>
      <c r="J2" s="1118"/>
      <c r="K2" s="1118"/>
      <c r="L2" s="1118"/>
      <c r="M2" s="1118"/>
      <c r="N2" s="1118"/>
      <c r="O2" s="1118"/>
      <c r="P2" s="1119"/>
      <c r="Q2" s="390"/>
    </row>
    <row r="3" spans="1:17" ht="12.75" customHeight="1" x14ac:dyDescent="0.25">
      <c r="A3" s="4" t="s">
        <v>0</v>
      </c>
      <c r="B3" s="5"/>
      <c r="C3" s="1120" t="s">
        <v>401</v>
      </c>
      <c r="D3" s="1120"/>
      <c r="E3" s="1120"/>
      <c r="F3" s="1120"/>
      <c r="G3" s="1120"/>
      <c r="H3" s="1120"/>
      <c r="I3" s="1120"/>
      <c r="J3" s="1120"/>
      <c r="K3" s="1120"/>
      <c r="L3" s="1120"/>
      <c r="M3" s="1120"/>
      <c r="N3" s="1120"/>
      <c r="O3" s="1120"/>
      <c r="P3" s="1121"/>
      <c r="Q3" s="390"/>
    </row>
    <row r="4" spans="1:17" ht="12.75" customHeight="1" x14ac:dyDescent="0.25">
      <c r="A4" s="4" t="s">
        <v>1</v>
      </c>
      <c r="B4" s="5"/>
      <c r="C4" s="1120" t="s">
        <v>402</v>
      </c>
      <c r="D4" s="1120"/>
      <c r="E4" s="1120"/>
      <c r="F4" s="1120"/>
      <c r="G4" s="1120"/>
      <c r="H4" s="1120"/>
      <c r="I4" s="1120"/>
      <c r="J4" s="1120"/>
      <c r="K4" s="1120"/>
      <c r="L4" s="1120"/>
      <c r="M4" s="1120"/>
      <c r="N4" s="1120"/>
      <c r="O4" s="1120"/>
      <c r="P4" s="1121"/>
      <c r="Q4" s="390"/>
    </row>
    <row r="5" spans="1:17" ht="12.75" customHeight="1" x14ac:dyDescent="0.25">
      <c r="A5" s="2" t="s">
        <v>2</v>
      </c>
      <c r="B5" s="3"/>
      <c r="C5" s="1122" t="s">
        <v>408</v>
      </c>
      <c r="D5" s="1122"/>
      <c r="E5" s="1122"/>
      <c r="F5" s="1122"/>
      <c r="G5" s="1122"/>
      <c r="H5" s="1122"/>
      <c r="I5" s="1122"/>
      <c r="J5" s="1122"/>
      <c r="K5" s="1122"/>
      <c r="L5" s="1122"/>
      <c r="M5" s="1122"/>
      <c r="N5" s="1122"/>
      <c r="O5" s="1122"/>
      <c r="P5" s="1123"/>
      <c r="Q5" s="390"/>
    </row>
    <row r="6" spans="1:17" ht="12.75" customHeight="1" x14ac:dyDescent="0.25">
      <c r="A6" s="2" t="s">
        <v>3</v>
      </c>
      <c r="B6" s="3"/>
      <c r="C6" s="1122" t="s">
        <v>430</v>
      </c>
      <c r="D6" s="1122"/>
      <c r="E6" s="1122"/>
      <c r="F6" s="1122"/>
      <c r="G6" s="1122"/>
      <c r="H6" s="1122"/>
      <c r="I6" s="1122"/>
      <c r="J6" s="1122"/>
      <c r="K6" s="1122"/>
      <c r="L6" s="1122"/>
      <c r="M6" s="1122"/>
      <c r="N6" s="1122"/>
      <c r="O6" s="1122"/>
      <c r="P6" s="1123"/>
      <c r="Q6" s="390"/>
    </row>
    <row r="7" spans="1:17" ht="27.75" customHeight="1" x14ac:dyDescent="0.25">
      <c r="A7" s="2" t="s">
        <v>4</v>
      </c>
      <c r="B7" s="3"/>
      <c r="C7" s="1120" t="s">
        <v>431</v>
      </c>
      <c r="D7" s="1120"/>
      <c r="E7" s="1120"/>
      <c r="F7" s="1120"/>
      <c r="G7" s="1120"/>
      <c r="H7" s="1120"/>
      <c r="I7" s="1120"/>
      <c r="J7" s="1120"/>
      <c r="K7" s="1120"/>
      <c r="L7" s="1120"/>
      <c r="M7" s="1120"/>
      <c r="N7" s="1120"/>
      <c r="O7" s="1120"/>
      <c r="P7" s="1121"/>
      <c r="Q7" s="390"/>
    </row>
    <row r="8" spans="1:17" ht="12.75" customHeight="1" x14ac:dyDescent="0.25">
      <c r="A8" s="7" t="s">
        <v>5</v>
      </c>
      <c r="B8" s="3"/>
      <c r="C8" s="1124"/>
      <c r="D8" s="1124"/>
      <c r="E8" s="1124"/>
      <c r="F8" s="1124"/>
      <c r="G8" s="1124"/>
      <c r="H8" s="1124"/>
      <c r="I8" s="1124"/>
      <c r="J8" s="1124"/>
      <c r="K8" s="1124"/>
      <c r="L8" s="1124"/>
      <c r="M8" s="1124"/>
      <c r="N8" s="1124"/>
      <c r="O8" s="1124"/>
      <c r="P8" s="1125"/>
      <c r="Q8" s="390"/>
    </row>
    <row r="9" spans="1:17" ht="12.75" customHeight="1" x14ac:dyDescent="0.25">
      <c r="A9" s="2"/>
      <c r="B9" s="3" t="s">
        <v>6</v>
      </c>
      <c r="C9" s="1122" t="s">
        <v>409</v>
      </c>
      <c r="D9" s="1122"/>
      <c r="E9" s="1122"/>
      <c r="F9" s="1122"/>
      <c r="G9" s="1122"/>
      <c r="H9" s="1122"/>
      <c r="I9" s="1122"/>
      <c r="J9" s="1122"/>
      <c r="K9" s="1122"/>
      <c r="L9" s="1122"/>
      <c r="M9" s="1122"/>
      <c r="N9" s="1122"/>
      <c r="O9" s="1122"/>
      <c r="P9" s="1123"/>
      <c r="Q9" s="390"/>
    </row>
    <row r="10" spans="1:17" ht="12.75" customHeight="1" x14ac:dyDescent="0.25">
      <c r="A10" s="2"/>
      <c r="B10" s="3" t="s">
        <v>7</v>
      </c>
      <c r="C10" s="1122"/>
      <c r="D10" s="1122"/>
      <c r="E10" s="1122"/>
      <c r="F10" s="1122"/>
      <c r="G10" s="1122"/>
      <c r="H10" s="1122"/>
      <c r="I10" s="1122"/>
      <c r="J10" s="1122"/>
      <c r="K10" s="1122"/>
      <c r="L10" s="1122"/>
      <c r="M10" s="1122"/>
      <c r="N10" s="1122"/>
      <c r="O10" s="1122"/>
      <c r="P10" s="1123"/>
      <c r="Q10" s="390"/>
    </row>
    <row r="11" spans="1:17" ht="12.75" customHeight="1" x14ac:dyDescent="0.25">
      <c r="A11" s="2"/>
      <c r="B11" s="3" t="s">
        <v>8</v>
      </c>
      <c r="C11" s="1124"/>
      <c r="D11" s="1124"/>
      <c r="E11" s="1124"/>
      <c r="F11" s="1124"/>
      <c r="G11" s="1124"/>
      <c r="H11" s="1124"/>
      <c r="I11" s="1124"/>
      <c r="J11" s="1124"/>
      <c r="K11" s="1124"/>
      <c r="L11" s="1124"/>
      <c r="M11" s="1124"/>
      <c r="N11" s="1124"/>
      <c r="O11" s="1124"/>
      <c r="P11" s="1125"/>
      <c r="Q11" s="390"/>
    </row>
    <row r="12" spans="1:17" ht="12.75" customHeight="1" x14ac:dyDescent="0.25">
      <c r="A12" s="2"/>
      <c r="B12" s="3" t="s">
        <v>9</v>
      </c>
      <c r="C12" s="1122"/>
      <c r="D12" s="1122"/>
      <c r="E12" s="1122"/>
      <c r="F12" s="1122"/>
      <c r="G12" s="1122"/>
      <c r="H12" s="1122"/>
      <c r="I12" s="1122"/>
      <c r="J12" s="1122"/>
      <c r="K12" s="1122"/>
      <c r="L12" s="1122"/>
      <c r="M12" s="1122"/>
      <c r="N12" s="1122"/>
      <c r="O12" s="1122"/>
      <c r="P12" s="1123"/>
      <c r="Q12" s="390"/>
    </row>
    <row r="13" spans="1:17" ht="12.75" customHeight="1" x14ac:dyDescent="0.25">
      <c r="A13" s="2"/>
      <c r="B13" s="3" t="s">
        <v>10</v>
      </c>
      <c r="C13" s="1122"/>
      <c r="D13" s="1122"/>
      <c r="E13" s="1122"/>
      <c r="F13" s="1122"/>
      <c r="G13" s="1122"/>
      <c r="H13" s="1122"/>
      <c r="I13" s="1122"/>
      <c r="J13" s="1122"/>
      <c r="K13" s="1122"/>
      <c r="L13" s="1122"/>
      <c r="M13" s="1122"/>
      <c r="N13" s="1122"/>
      <c r="O13" s="1122"/>
      <c r="P13" s="1123"/>
      <c r="Q13" s="390"/>
    </row>
    <row r="14" spans="1:17" ht="12.75" customHeight="1" x14ac:dyDescent="0.25">
      <c r="A14" s="8"/>
      <c r="B14" s="9"/>
      <c r="C14" s="1126"/>
      <c r="D14" s="1126"/>
      <c r="E14" s="1126"/>
      <c r="F14" s="1126"/>
      <c r="G14" s="1126"/>
      <c r="H14" s="1126"/>
      <c r="I14" s="1126"/>
      <c r="J14" s="1126"/>
      <c r="K14" s="1126"/>
      <c r="L14" s="1126"/>
      <c r="M14" s="1126"/>
      <c r="N14" s="1126"/>
      <c r="O14" s="1126"/>
      <c r="P14" s="1127"/>
      <c r="Q14" s="390"/>
    </row>
    <row r="15" spans="1:17" s="10" customFormat="1" ht="12.75" customHeight="1" x14ac:dyDescent="0.25">
      <c r="A15" s="1146" t="s">
        <v>11</v>
      </c>
      <c r="B15" s="1149" t="s">
        <v>12</v>
      </c>
      <c r="C15" s="1114" t="s">
        <v>294</v>
      </c>
      <c r="D15" s="1115"/>
      <c r="E15" s="1115"/>
      <c r="F15" s="1115"/>
      <c r="G15" s="1115"/>
      <c r="H15" s="1115"/>
      <c r="I15" s="1115"/>
      <c r="J15" s="1115"/>
      <c r="K15" s="1115"/>
      <c r="L15" s="1115"/>
      <c r="M15" s="1115"/>
      <c r="N15" s="1115"/>
      <c r="O15" s="1115"/>
      <c r="P15" s="1116"/>
      <c r="Q15" s="391"/>
    </row>
    <row r="16" spans="1:17" s="10" customFormat="1" ht="12.75" customHeight="1" x14ac:dyDescent="0.25">
      <c r="A16" s="1147"/>
      <c r="B16" s="1150"/>
      <c r="C16" s="1136" t="s">
        <v>13</v>
      </c>
      <c r="D16" s="1138" t="s">
        <v>311</v>
      </c>
      <c r="E16" s="1151" t="s">
        <v>312</v>
      </c>
      <c r="F16" s="1163" t="s">
        <v>14</v>
      </c>
      <c r="G16" s="1141" t="s">
        <v>313</v>
      </c>
      <c r="H16" s="1164" t="s">
        <v>319</v>
      </c>
      <c r="I16" s="1159" t="s">
        <v>308</v>
      </c>
      <c r="J16" s="1160" t="s">
        <v>314</v>
      </c>
      <c r="K16" s="1161" t="s">
        <v>317</v>
      </c>
      <c r="L16" s="1165" t="s">
        <v>15</v>
      </c>
      <c r="M16" s="1142" t="s">
        <v>315</v>
      </c>
      <c r="N16" s="1132" t="s">
        <v>316</v>
      </c>
      <c r="O16" s="1128" t="s">
        <v>16</v>
      </c>
      <c r="P16" s="1112" t="s">
        <v>318</v>
      </c>
    </row>
    <row r="17" spans="1:18" s="11" customFormat="1" ht="71.25" customHeight="1" thickBot="1" x14ac:dyDescent="0.3">
      <c r="A17" s="1148"/>
      <c r="B17" s="1150"/>
      <c r="C17" s="1137"/>
      <c r="D17" s="1139"/>
      <c r="E17" s="1152"/>
      <c r="F17" s="1154"/>
      <c r="G17" s="1141"/>
      <c r="H17" s="1164"/>
      <c r="I17" s="1159"/>
      <c r="J17" s="1131"/>
      <c r="K17" s="1162"/>
      <c r="L17" s="1166"/>
      <c r="M17" s="1143"/>
      <c r="N17" s="1133"/>
      <c r="O17" s="1129"/>
      <c r="P17" s="1113"/>
    </row>
    <row r="18" spans="1:18" s="11" customFormat="1" ht="9.75" customHeight="1" thickTop="1" x14ac:dyDescent="0.25">
      <c r="A18" s="12" t="s">
        <v>17</v>
      </c>
      <c r="B18" s="12">
        <v>2</v>
      </c>
      <c r="C18" s="13">
        <v>3</v>
      </c>
      <c r="D18" s="206">
        <v>4</v>
      </c>
      <c r="E18" s="392">
        <v>5</v>
      </c>
      <c r="F18" s="12">
        <v>6</v>
      </c>
      <c r="G18" s="206">
        <v>7</v>
      </c>
      <c r="H18" s="192">
        <v>8</v>
      </c>
      <c r="I18" s="12">
        <v>9</v>
      </c>
      <c r="J18" s="240">
        <v>10</v>
      </c>
      <c r="K18" s="392">
        <v>11</v>
      </c>
      <c r="L18" s="12">
        <v>12</v>
      </c>
      <c r="M18" s="13">
        <v>13</v>
      </c>
      <c r="N18" s="14">
        <v>14</v>
      </c>
      <c r="O18" s="15">
        <v>15</v>
      </c>
      <c r="P18" s="15">
        <v>16</v>
      </c>
    </row>
    <row r="19" spans="1:18" s="21" customFormat="1" x14ac:dyDescent="0.25">
      <c r="A19" s="16"/>
      <c r="B19" s="17" t="s">
        <v>18</v>
      </c>
      <c r="C19" s="18"/>
      <c r="D19" s="207"/>
      <c r="E19" s="393"/>
      <c r="F19" s="93"/>
      <c r="G19" s="207"/>
      <c r="H19" s="386"/>
      <c r="I19" s="93"/>
      <c r="J19" s="241"/>
      <c r="K19" s="393"/>
      <c r="L19" s="93"/>
      <c r="M19" s="307"/>
      <c r="N19" s="19"/>
      <c r="O19" s="347"/>
      <c r="P19" s="20"/>
    </row>
    <row r="20" spans="1:18" s="21" customFormat="1" ht="12.75" thickBot="1" x14ac:dyDescent="0.3">
      <c r="A20" s="22"/>
      <c r="B20" s="23" t="s">
        <v>19</v>
      </c>
      <c r="C20" s="24">
        <f>F20+I20+L20+O20</f>
        <v>31637</v>
      </c>
      <c r="D20" s="208">
        <f>SUM(D21,D24,D25,D41,D43)</f>
        <v>32363</v>
      </c>
      <c r="E20" s="394">
        <f t="shared" ref="E20:F20" si="0">SUM(E21,E24,E25,E41,E43)</f>
        <v>-726</v>
      </c>
      <c r="F20" s="395">
        <f t="shared" si="0"/>
        <v>31637</v>
      </c>
      <c r="G20" s="208">
        <f>SUM(G21,G24,G43)</f>
        <v>0</v>
      </c>
      <c r="H20" s="193">
        <f t="shared" ref="H20:I20" si="1">SUM(H21,H24,H43)</f>
        <v>0</v>
      </c>
      <c r="I20" s="395">
        <f t="shared" si="1"/>
        <v>0</v>
      </c>
      <c r="J20" s="242">
        <f>SUM(J21,J26,J43)</f>
        <v>0</v>
      </c>
      <c r="K20" s="394">
        <f t="shared" ref="K20:L20" si="2">SUM(K21,K26,K43)</f>
        <v>0</v>
      </c>
      <c r="L20" s="395">
        <f t="shared" si="2"/>
        <v>0</v>
      </c>
      <c r="M20" s="24">
        <f>SUM(M21,M45)</f>
        <v>0</v>
      </c>
      <c r="N20" s="25">
        <f t="shared" ref="N20:O20" si="3">SUM(N21,N45)</f>
        <v>0</v>
      </c>
      <c r="O20" s="26">
        <f t="shared" si="3"/>
        <v>0</v>
      </c>
      <c r="P20" s="326"/>
      <c r="R20" s="202"/>
    </row>
    <row r="21" spans="1:18" ht="12.75" hidden="1" thickTop="1" x14ac:dyDescent="0.25">
      <c r="A21" s="27"/>
      <c r="B21" s="28" t="s">
        <v>20</v>
      </c>
      <c r="C21" s="29">
        <f t="shared" ref="C21:C84" si="4">F21+I21+L21+O21</f>
        <v>0</v>
      </c>
      <c r="D21" s="209">
        <f>SUM(D22:D23)</f>
        <v>0</v>
      </c>
      <c r="E21" s="30">
        <f t="shared" ref="E21" si="5">SUM(E22:E23)</f>
        <v>0</v>
      </c>
      <c r="F21" s="269">
        <f>SUM(F22:F23)</f>
        <v>0</v>
      </c>
      <c r="G21" s="209">
        <f>SUM(G22:G23)</f>
        <v>0</v>
      </c>
      <c r="H21" s="243">
        <f t="shared" ref="H21:I21" si="6">SUM(H22:H23)</f>
        <v>0</v>
      </c>
      <c r="I21" s="31">
        <f t="shared" si="6"/>
        <v>0</v>
      </c>
      <c r="J21" s="243">
        <f>SUM(J22:J23)</f>
        <v>0</v>
      </c>
      <c r="K21" s="30">
        <f t="shared" ref="K21:L21" si="7">SUM(K22:K23)</f>
        <v>0</v>
      </c>
      <c r="L21" s="194">
        <f t="shared" si="7"/>
        <v>0</v>
      </c>
      <c r="M21" s="29">
        <f>SUM(M22:M23)</f>
        <v>0</v>
      </c>
      <c r="N21" s="30">
        <f t="shared" ref="N21:O21" si="8">SUM(N22:N23)</f>
        <v>0</v>
      </c>
      <c r="O21" s="31">
        <f t="shared" si="8"/>
        <v>0</v>
      </c>
      <c r="P21" s="327"/>
      <c r="R21" s="202"/>
    </row>
    <row r="22" spans="1:18" ht="12.75" hidden="1" thickTop="1" x14ac:dyDescent="0.25">
      <c r="A22" s="32"/>
      <c r="B22" s="33" t="s">
        <v>21</v>
      </c>
      <c r="C22" s="34">
        <f t="shared" si="4"/>
        <v>0</v>
      </c>
      <c r="D22" s="210"/>
      <c r="E22" s="35"/>
      <c r="F22" s="346">
        <f>D22+E22</f>
        <v>0</v>
      </c>
      <c r="G22" s="210"/>
      <c r="H22" s="244"/>
      <c r="I22" s="348">
        <f>G22+H22</f>
        <v>0</v>
      </c>
      <c r="J22" s="244"/>
      <c r="K22" s="35"/>
      <c r="L22" s="195">
        <f>J22+K22</f>
        <v>0</v>
      </c>
      <c r="M22" s="308"/>
      <c r="N22" s="35"/>
      <c r="O22" s="348">
        <f>M22+N22</f>
        <v>0</v>
      </c>
      <c r="P22" s="36"/>
      <c r="R22" s="202"/>
    </row>
    <row r="23" spans="1:18" ht="12.75" hidden="1" thickTop="1" x14ac:dyDescent="0.25">
      <c r="A23" s="37"/>
      <c r="B23" s="38" t="s">
        <v>22</v>
      </c>
      <c r="C23" s="39">
        <f t="shared" si="4"/>
        <v>0</v>
      </c>
      <c r="D23" s="211"/>
      <c r="E23" s="40"/>
      <c r="F23" s="143">
        <f>D23+E23</f>
        <v>0</v>
      </c>
      <c r="G23" s="211"/>
      <c r="H23" s="245"/>
      <c r="I23" s="301">
        <f>G23+H23</f>
        <v>0</v>
      </c>
      <c r="J23" s="245"/>
      <c r="K23" s="40"/>
      <c r="L23" s="196">
        <f>J23+K23</f>
        <v>0</v>
      </c>
      <c r="M23" s="358"/>
      <c r="N23" s="40"/>
      <c r="O23" s="301">
        <f>M23+N23</f>
        <v>0</v>
      </c>
      <c r="P23" s="165"/>
      <c r="R23" s="202"/>
    </row>
    <row r="24" spans="1:18" s="21" customFormat="1" ht="25.5" thickTop="1" thickBot="1" x14ac:dyDescent="0.3">
      <c r="A24" s="369">
        <v>19300</v>
      </c>
      <c r="B24" s="369" t="s">
        <v>304</v>
      </c>
      <c r="C24" s="370">
        <f>F24+I24</f>
        <v>31637</v>
      </c>
      <c r="D24" s="371">
        <f>D51</f>
        <v>32363</v>
      </c>
      <c r="E24" s="402">
        <v>-726</v>
      </c>
      <c r="F24" s="403">
        <f>D24+E24</f>
        <v>31637</v>
      </c>
      <c r="G24" s="371"/>
      <c r="H24" s="596"/>
      <c r="I24" s="403">
        <f>G24+H24</f>
        <v>0</v>
      </c>
      <c r="J24" s="376" t="s">
        <v>23</v>
      </c>
      <c r="K24" s="597" t="s">
        <v>23</v>
      </c>
      <c r="L24" s="603" t="s">
        <v>23</v>
      </c>
      <c r="M24" s="379" t="s">
        <v>23</v>
      </c>
      <c r="N24" s="377" t="s">
        <v>23</v>
      </c>
      <c r="O24" s="380" t="s">
        <v>23</v>
      </c>
      <c r="P24" s="404"/>
      <c r="R24" s="202"/>
    </row>
    <row r="25" spans="1:18" s="21" customFormat="1" ht="24.75" hidden="1" thickTop="1" x14ac:dyDescent="0.25">
      <c r="A25" s="183"/>
      <c r="B25" s="41" t="s">
        <v>24</v>
      </c>
      <c r="C25" s="42">
        <f>F25</f>
        <v>0</v>
      </c>
      <c r="D25" s="212"/>
      <c r="E25" s="43"/>
      <c r="F25" s="279">
        <f>D25+E25</f>
        <v>0</v>
      </c>
      <c r="G25" s="213" t="s">
        <v>23</v>
      </c>
      <c r="H25" s="246" t="s">
        <v>23</v>
      </c>
      <c r="I25" s="45" t="s">
        <v>23</v>
      </c>
      <c r="J25" s="246" t="s">
        <v>23</v>
      </c>
      <c r="K25" s="44" t="s">
        <v>23</v>
      </c>
      <c r="L25" s="291" t="s">
        <v>23</v>
      </c>
      <c r="M25" s="309" t="s">
        <v>23</v>
      </c>
      <c r="N25" s="44" t="s">
        <v>23</v>
      </c>
      <c r="O25" s="45" t="s">
        <v>23</v>
      </c>
      <c r="P25" s="328"/>
      <c r="R25" s="202"/>
    </row>
    <row r="26" spans="1:18" s="21" customFormat="1" ht="36.75" hidden="1" thickTop="1" x14ac:dyDescent="0.25">
      <c r="A26" s="41">
        <v>21300</v>
      </c>
      <c r="B26" s="41" t="s">
        <v>305</v>
      </c>
      <c r="C26" s="42">
        <f>L26</f>
        <v>0</v>
      </c>
      <c r="D26" s="213" t="s">
        <v>23</v>
      </c>
      <c r="E26" s="44" t="s">
        <v>23</v>
      </c>
      <c r="F26" s="270" t="s">
        <v>23</v>
      </c>
      <c r="G26" s="213" t="s">
        <v>23</v>
      </c>
      <c r="H26" s="246" t="s">
        <v>23</v>
      </c>
      <c r="I26" s="45" t="s">
        <v>23</v>
      </c>
      <c r="J26" s="102">
        <f>SUM(J27,J31,J33,J36)</f>
        <v>0</v>
      </c>
      <c r="K26" s="46">
        <f t="shared" ref="K26:L26" si="9">SUM(K27,K31,K33,K36)</f>
        <v>0</v>
      </c>
      <c r="L26" s="122">
        <f t="shared" si="9"/>
        <v>0</v>
      </c>
      <c r="M26" s="309" t="s">
        <v>23</v>
      </c>
      <c r="N26" s="44" t="s">
        <v>23</v>
      </c>
      <c r="O26" s="45" t="s">
        <v>23</v>
      </c>
      <c r="P26" s="328"/>
      <c r="R26" s="202"/>
    </row>
    <row r="27" spans="1:18" s="21" customFormat="1" ht="24.75" hidden="1" thickTop="1" x14ac:dyDescent="0.25">
      <c r="A27" s="47">
        <v>21350</v>
      </c>
      <c r="B27" s="41" t="s">
        <v>25</v>
      </c>
      <c r="C27" s="42">
        <f t="shared" ref="C27:C40" si="10">L27</f>
        <v>0</v>
      </c>
      <c r="D27" s="213" t="s">
        <v>23</v>
      </c>
      <c r="E27" s="44" t="s">
        <v>23</v>
      </c>
      <c r="F27" s="270" t="s">
        <v>23</v>
      </c>
      <c r="G27" s="213" t="s">
        <v>23</v>
      </c>
      <c r="H27" s="246" t="s">
        <v>23</v>
      </c>
      <c r="I27" s="45" t="s">
        <v>23</v>
      </c>
      <c r="J27" s="102">
        <f>SUM(J28:J30)</f>
        <v>0</v>
      </c>
      <c r="K27" s="46">
        <f t="shared" ref="K27:L27" si="11">SUM(K28:K30)</f>
        <v>0</v>
      </c>
      <c r="L27" s="122">
        <f t="shared" si="11"/>
        <v>0</v>
      </c>
      <c r="M27" s="309" t="s">
        <v>23</v>
      </c>
      <c r="N27" s="44" t="s">
        <v>23</v>
      </c>
      <c r="O27" s="45" t="s">
        <v>23</v>
      </c>
      <c r="P27" s="328"/>
      <c r="R27" s="202"/>
    </row>
    <row r="28" spans="1:18" ht="12.75" hidden="1" thickTop="1" x14ac:dyDescent="0.25">
      <c r="A28" s="32">
        <v>21351</v>
      </c>
      <c r="B28" s="48" t="s">
        <v>26</v>
      </c>
      <c r="C28" s="49">
        <f t="shared" si="10"/>
        <v>0</v>
      </c>
      <c r="D28" s="214" t="s">
        <v>23</v>
      </c>
      <c r="E28" s="50" t="s">
        <v>23</v>
      </c>
      <c r="F28" s="271" t="s">
        <v>23</v>
      </c>
      <c r="G28" s="214" t="s">
        <v>23</v>
      </c>
      <c r="H28" s="247" t="s">
        <v>23</v>
      </c>
      <c r="I28" s="52" t="s">
        <v>23</v>
      </c>
      <c r="J28" s="256"/>
      <c r="K28" s="51"/>
      <c r="L28" s="195">
        <f>J28+K28</f>
        <v>0</v>
      </c>
      <c r="M28" s="310" t="s">
        <v>23</v>
      </c>
      <c r="N28" s="50" t="s">
        <v>23</v>
      </c>
      <c r="O28" s="52" t="s">
        <v>23</v>
      </c>
      <c r="P28" s="329"/>
      <c r="R28" s="202"/>
    </row>
    <row r="29" spans="1:18" ht="12.75" hidden="1" thickTop="1" x14ac:dyDescent="0.25">
      <c r="A29" s="37">
        <v>21352</v>
      </c>
      <c r="B29" s="53" t="s">
        <v>27</v>
      </c>
      <c r="C29" s="54">
        <f t="shared" si="10"/>
        <v>0</v>
      </c>
      <c r="D29" s="215" t="s">
        <v>23</v>
      </c>
      <c r="E29" s="55" t="s">
        <v>23</v>
      </c>
      <c r="F29" s="272" t="s">
        <v>23</v>
      </c>
      <c r="G29" s="215" t="s">
        <v>23</v>
      </c>
      <c r="H29" s="248" t="s">
        <v>23</v>
      </c>
      <c r="I29" s="57" t="s">
        <v>23</v>
      </c>
      <c r="J29" s="257"/>
      <c r="K29" s="56"/>
      <c r="L29" s="196">
        <f>J29+K29</f>
        <v>0</v>
      </c>
      <c r="M29" s="311" t="s">
        <v>23</v>
      </c>
      <c r="N29" s="55" t="s">
        <v>23</v>
      </c>
      <c r="O29" s="57" t="s">
        <v>23</v>
      </c>
      <c r="P29" s="330"/>
      <c r="R29" s="202"/>
    </row>
    <row r="30" spans="1:18" ht="24.75" hidden="1" thickTop="1" x14ac:dyDescent="0.25">
      <c r="A30" s="37">
        <v>21359</v>
      </c>
      <c r="B30" s="53" t="s">
        <v>28</v>
      </c>
      <c r="C30" s="54">
        <f t="shared" si="10"/>
        <v>0</v>
      </c>
      <c r="D30" s="215" t="s">
        <v>23</v>
      </c>
      <c r="E30" s="55" t="s">
        <v>23</v>
      </c>
      <c r="F30" s="272" t="s">
        <v>23</v>
      </c>
      <c r="G30" s="215" t="s">
        <v>23</v>
      </c>
      <c r="H30" s="248" t="s">
        <v>23</v>
      </c>
      <c r="I30" s="57" t="s">
        <v>23</v>
      </c>
      <c r="J30" s="257"/>
      <c r="K30" s="56"/>
      <c r="L30" s="196">
        <f>J30+K30</f>
        <v>0</v>
      </c>
      <c r="M30" s="311" t="s">
        <v>23</v>
      </c>
      <c r="N30" s="55" t="s">
        <v>23</v>
      </c>
      <c r="O30" s="57" t="s">
        <v>23</v>
      </c>
      <c r="P30" s="330"/>
      <c r="R30" s="202"/>
    </row>
    <row r="31" spans="1:18" s="21" customFormat="1" ht="36.75" hidden="1" thickTop="1" x14ac:dyDescent="0.25">
      <c r="A31" s="47">
        <v>21370</v>
      </c>
      <c r="B31" s="41" t="s">
        <v>29</v>
      </c>
      <c r="C31" s="42">
        <f t="shared" si="10"/>
        <v>0</v>
      </c>
      <c r="D31" s="213" t="s">
        <v>23</v>
      </c>
      <c r="E31" s="44" t="s">
        <v>23</v>
      </c>
      <c r="F31" s="270" t="s">
        <v>23</v>
      </c>
      <c r="G31" s="213" t="s">
        <v>23</v>
      </c>
      <c r="H31" s="246" t="s">
        <v>23</v>
      </c>
      <c r="I31" s="45" t="s">
        <v>23</v>
      </c>
      <c r="J31" s="102">
        <f>SUM(J32)</f>
        <v>0</v>
      </c>
      <c r="K31" s="46">
        <f t="shared" ref="K31:L31" si="12">SUM(K32)</f>
        <v>0</v>
      </c>
      <c r="L31" s="122">
        <f t="shared" si="12"/>
        <v>0</v>
      </c>
      <c r="M31" s="309" t="s">
        <v>23</v>
      </c>
      <c r="N31" s="44" t="s">
        <v>23</v>
      </c>
      <c r="O31" s="45" t="s">
        <v>23</v>
      </c>
      <c r="P31" s="328"/>
      <c r="R31" s="202"/>
    </row>
    <row r="32" spans="1:18" ht="36.75" hidden="1" thickTop="1" x14ac:dyDescent="0.25">
      <c r="A32" s="58">
        <v>21379</v>
      </c>
      <c r="B32" s="59" t="s">
        <v>30</v>
      </c>
      <c r="C32" s="60">
        <f t="shared" si="10"/>
        <v>0</v>
      </c>
      <c r="D32" s="216" t="s">
        <v>23</v>
      </c>
      <c r="E32" s="61" t="s">
        <v>23</v>
      </c>
      <c r="F32" s="67" t="s">
        <v>23</v>
      </c>
      <c r="G32" s="216" t="s">
        <v>23</v>
      </c>
      <c r="H32" s="249" t="s">
        <v>23</v>
      </c>
      <c r="I32" s="63" t="s">
        <v>23</v>
      </c>
      <c r="J32" s="265"/>
      <c r="K32" s="62"/>
      <c r="L32" s="350">
        <f>J32+K32</f>
        <v>0</v>
      </c>
      <c r="M32" s="312" t="s">
        <v>23</v>
      </c>
      <c r="N32" s="61" t="s">
        <v>23</v>
      </c>
      <c r="O32" s="63" t="s">
        <v>23</v>
      </c>
      <c r="P32" s="331"/>
      <c r="R32" s="202"/>
    </row>
    <row r="33" spans="1:18" s="21" customFormat="1" ht="12.75" hidden="1" thickTop="1" x14ac:dyDescent="0.25">
      <c r="A33" s="47">
        <v>21380</v>
      </c>
      <c r="B33" s="41" t="s">
        <v>31</v>
      </c>
      <c r="C33" s="42">
        <f t="shared" si="10"/>
        <v>0</v>
      </c>
      <c r="D33" s="213" t="s">
        <v>23</v>
      </c>
      <c r="E33" s="44" t="s">
        <v>23</v>
      </c>
      <c r="F33" s="270" t="s">
        <v>23</v>
      </c>
      <c r="G33" s="213" t="s">
        <v>23</v>
      </c>
      <c r="H33" s="246" t="s">
        <v>23</v>
      </c>
      <c r="I33" s="45" t="s">
        <v>23</v>
      </c>
      <c r="J33" s="102">
        <f>SUM(J34:J35)</f>
        <v>0</v>
      </c>
      <c r="K33" s="46">
        <f t="shared" ref="K33:L33" si="13">SUM(K34:K35)</f>
        <v>0</v>
      </c>
      <c r="L33" s="122">
        <f t="shared" si="13"/>
        <v>0</v>
      </c>
      <c r="M33" s="309" t="s">
        <v>23</v>
      </c>
      <c r="N33" s="44" t="s">
        <v>23</v>
      </c>
      <c r="O33" s="45" t="s">
        <v>23</v>
      </c>
      <c r="P33" s="328"/>
      <c r="R33" s="202"/>
    </row>
    <row r="34" spans="1:18" ht="12.75" hidden="1" thickTop="1" x14ac:dyDescent="0.25">
      <c r="A34" s="33">
        <v>21381</v>
      </c>
      <c r="B34" s="48" t="s">
        <v>306</v>
      </c>
      <c r="C34" s="49">
        <f t="shared" si="10"/>
        <v>0</v>
      </c>
      <c r="D34" s="214" t="s">
        <v>23</v>
      </c>
      <c r="E34" s="50" t="s">
        <v>23</v>
      </c>
      <c r="F34" s="271" t="s">
        <v>23</v>
      </c>
      <c r="G34" s="214" t="s">
        <v>23</v>
      </c>
      <c r="H34" s="247" t="s">
        <v>23</v>
      </c>
      <c r="I34" s="52" t="s">
        <v>23</v>
      </c>
      <c r="J34" s="256"/>
      <c r="K34" s="51"/>
      <c r="L34" s="195">
        <f>J34+K34</f>
        <v>0</v>
      </c>
      <c r="M34" s="310" t="s">
        <v>23</v>
      </c>
      <c r="N34" s="50" t="s">
        <v>23</v>
      </c>
      <c r="O34" s="52" t="s">
        <v>23</v>
      </c>
      <c r="P34" s="329"/>
      <c r="R34" s="202"/>
    </row>
    <row r="35" spans="1:18" ht="24.75" hidden="1" thickTop="1" x14ac:dyDescent="0.25">
      <c r="A35" s="38">
        <v>21383</v>
      </c>
      <c r="B35" s="53" t="s">
        <v>32</v>
      </c>
      <c r="C35" s="54">
        <f t="shared" si="10"/>
        <v>0</v>
      </c>
      <c r="D35" s="215" t="s">
        <v>23</v>
      </c>
      <c r="E35" s="55" t="s">
        <v>23</v>
      </c>
      <c r="F35" s="272" t="s">
        <v>23</v>
      </c>
      <c r="G35" s="215" t="s">
        <v>23</v>
      </c>
      <c r="H35" s="248" t="s">
        <v>23</v>
      </c>
      <c r="I35" s="57" t="s">
        <v>23</v>
      </c>
      <c r="J35" s="257"/>
      <c r="K35" s="56"/>
      <c r="L35" s="196">
        <f>J35+K35</f>
        <v>0</v>
      </c>
      <c r="M35" s="311" t="s">
        <v>23</v>
      </c>
      <c r="N35" s="55" t="s">
        <v>23</v>
      </c>
      <c r="O35" s="57" t="s">
        <v>23</v>
      </c>
      <c r="P35" s="330"/>
      <c r="R35" s="202"/>
    </row>
    <row r="36" spans="1:18" s="21" customFormat="1" ht="25.5" hidden="1" customHeight="1" x14ac:dyDescent="0.25">
      <c r="A36" s="47">
        <v>21390</v>
      </c>
      <c r="B36" s="41" t="s">
        <v>307</v>
      </c>
      <c r="C36" s="42">
        <f t="shared" si="10"/>
        <v>0</v>
      </c>
      <c r="D36" s="213" t="s">
        <v>23</v>
      </c>
      <c r="E36" s="44" t="s">
        <v>23</v>
      </c>
      <c r="F36" s="270" t="s">
        <v>23</v>
      </c>
      <c r="G36" s="213" t="s">
        <v>23</v>
      </c>
      <c r="H36" s="246" t="s">
        <v>23</v>
      </c>
      <c r="I36" s="45" t="s">
        <v>23</v>
      </c>
      <c r="J36" s="102">
        <f>SUM(J37:J40)</f>
        <v>0</v>
      </c>
      <c r="K36" s="46">
        <f t="shared" ref="K36:L36" si="14">SUM(K37:K40)</f>
        <v>0</v>
      </c>
      <c r="L36" s="122">
        <f t="shared" si="14"/>
        <v>0</v>
      </c>
      <c r="M36" s="309" t="s">
        <v>23</v>
      </c>
      <c r="N36" s="44" t="s">
        <v>23</v>
      </c>
      <c r="O36" s="45" t="s">
        <v>23</v>
      </c>
      <c r="P36" s="328"/>
      <c r="R36" s="202"/>
    </row>
    <row r="37" spans="1:18" ht="24.75" hidden="1" thickTop="1" x14ac:dyDescent="0.25">
      <c r="A37" s="33">
        <v>21391</v>
      </c>
      <c r="B37" s="48" t="s">
        <v>33</v>
      </c>
      <c r="C37" s="49">
        <f t="shared" si="10"/>
        <v>0</v>
      </c>
      <c r="D37" s="214" t="s">
        <v>23</v>
      </c>
      <c r="E37" s="50" t="s">
        <v>23</v>
      </c>
      <c r="F37" s="271" t="s">
        <v>23</v>
      </c>
      <c r="G37" s="214" t="s">
        <v>23</v>
      </c>
      <c r="H37" s="247" t="s">
        <v>23</v>
      </c>
      <c r="I37" s="52" t="s">
        <v>23</v>
      </c>
      <c r="J37" s="256"/>
      <c r="K37" s="51"/>
      <c r="L37" s="195">
        <f>J37+K37</f>
        <v>0</v>
      </c>
      <c r="M37" s="310" t="s">
        <v>23</v>
      </c>
      <c r="N37" s="50" t="s">
        <v>23</v>
      </c>
      <c r="O37" s="52" t="s">
        <v>23</v>
      </c>
      <c r="P37" s="329"/>
      <c r="R37" s="202"/>
    </row>
    <row r="38" spans="1:18" ht="12.75" hidden="1" thickTop="1" x14ac:dyDescent="0.25">
      <c r="A38" s="38">
        <v>21393</v>
      </c>
      <c r="B38" s="53" t="s">
        <v>34</v>
      </c>
      <c r="C38" s="54">
        <f t="shared" si="10"/>
        <v>0</v>
      </c>
      <c r="D38" s="215" t="s">
        <v>23</v>
      </c>
      <c r="E38" s="55" t="s">
        <v>23</v>
      </c>
      <c r="F38" s="272" t="s">
        <v>23</v>
      </c>
      <c r="G38" s="215" t="s">
        <v>23</v>
      </c>
      <c r="H38" s="248" t="s">
        <v>23</v>
      </c>
      <c r="I38" s="57" t="s">
        <v>23</v>
      </c>
      <c r="J38" s="257"/>
      <c r="K38" s="56"/>
      <c r="L38" s="196">
        <f>J38+K38</f>
        <v>0</v>
      </c>
      <c r="M38" s="311" t="s">
        <v>23</v>
      </c>
      <c r="N38" s="55" t="s">
        <v>23</v>
      </c>
      <c r="O38" s="57" t="s">
        <v>23</v>
      </c>
      <c r="P38" s="330"/>
      <c r="R38" s="202"/>
    </row>
    <row r="39" spans="1:18" ht="12.75" hidden="1" thickTop="1" x14ac:dyDescent="0.25">
      <c r="A39" s="38">
        <v>21395</v>
      </c>
      <c r="B39" s="53" t="s">
        <v>35</v>
      </c>
      <c r="C39" s="54">
        <f t="shared" si="10"/>
        <v>0</v>
      </c>
      <c r="D39" s="215" t="s">
        <v>23</v>
      </c>
      <c r="E39" s="55" t="s">
        <v>23</v>
      </c>
      <c r="F39" s="272" t="s">
        <v>23</v>
      </c>
      <c r="G39" s="215" t="s">
        <v>23</v>
      </c>
      <c r="H39" s="248" t="s">
        <v>23</v>
      </c>
      <c r="I39" s="57" t="s">
        <v>23</v>
      </c>
      <c r="J39" s="257"/>
      <c r="K39" s="56"/>
      <c r="L39" s="196">
        <f>J39+K39</f>
        <v>0</v>
      </c>
      <c r="M39" s="311" t="s">
        <v>23</v>
      </c>
      <c r="N39" s="55" t="s">
        <v>23</v>
      </c>
      <c r="O39" s="57" t="s">
        <v>23</v>
      </c>
      <c r="P39" s="330"/>
      <c r="R39" s="202"/>
    </row>
    <row r="40" spans="1:18" ht="24.75" hidden="1" thickTop="1" x14ac:dyDescent="0.25">
      <c r="A40" s="186">
        <v>21399</v>
      </c>
      <c r="B40" s="161" t="s">
        <v>36</v>
      </c>
      <c r="C40" s="162">
        <f t="shared" si="10"/>
        <v>0</v>
      </c>
      <c r="D40" s="217" t="s">
        <v>23</v>
      </c>
      <c r="E40" s="72" t="s">
        <v>23</v>
      </c>
      <c r="F40" s="273" t="s">
        <v>23</v>
      </c>
      <c r="G40" s="217" t="s">
        <v>23</v>
      </c>
      <c r="H40" s="250" t="s">
        <v>23</v>
      </c>
      <c r="I40" s="188" t="s">
        <v>23</v>
      </c>
      <c r="J40" s="285"/>
      <c r="K40" s="187"/>
      <c r="L40" s="351">
        <f>J40+K40</f>
        <v>0</v>
      </c>
      <c r="M40" s="313" t="s">
        <v>23</v>
      </c>
      <c r="N40" s="72" t="s">
        <v>23</v>
      </c>
      <c r="O40" s="188" t="s">
        <v>23</v>
      </c>
      <c r="P40" s="332"/>
      <c r="R40" s="202"/>
    </row>
    <row r="41" spans="1:18" s="21" customFormat="1" ht="26.25" hidden="1" customHeight="1" x14ac:dyDescent="0.25">
      <c r="A41" s="189">
        <v>21420</v>
      </c>
      <c r="B41" s="190" t="s">
        <v>37</v>
      </c>
      <c r="C41" s="78">
        <f>F41</f>
        <v>0</v>
      </c>
      <c r="D41" s="75">
        <f>SUM(D42)</f>
        <v>0</v>
      </c>
      <c r="E41" s="166">
        <f t="shared" ref="E41:F41" si="15">SUM(E42)</f>
        <v>0</v>
      </c>
      <c r="F41" s="274">
        <f t="shared" si="15"/>
        <v>0</v>
      </c>
      <c r="G41" s="219" t="s">
        <v>23</v>
      </c>
      <c r="H41" s="251" t="s">
        <v>23</v>
      </c>
      <c r="I41" s="185" t="s">
        <v>23</v>
      </c>
      <c r="J41" s="251" t="s">
        <v>23</v>
      </c>
      <c r="K41" s="76" t="s">
        <v>23</v>
      </c>
      <c r="L41" s="292" t="s">
        <v>23</v>
      </c>
      <c r="M41" s="314" t="s">
        <v>23</v>
      </c>
      <c r="N41" s="76" t="s">
        <v>23</v>
      </c>
      <c r="O41" s="185" t="s">
        <v>23</v>
      </c>
      <c r="P41" s="333"/>
      <c r="R41" s="202"/>
    </row>
    <row r="42" spans="1:18" s="21" customFormat="1" ht="26.25" hidden="1" customHeight="1" x14ac:dyDescent="0.25">
      <c r="A42" s="186">
        <v>21429</v>
      </c>
      <c r="B42" s="161" t="s">
        <v>310</v>
      </c>
      <c r="C42" s="162">
        <f>F42</f>
        <v>0</v>
      </c>
      <c r="D42" s="218"/>
      <c r="E42" s="191"/>
      <c r="F42" s="284">
        <f>D42+E42</f>
        <v>0</v>
      </c>
      <c r="G42" s="217" t="s">
        <v>23</v>
      </c>
      <c r="H42" s="250" t="s">
        <v>23</v>
      </c>
      <c r="I42" s="188" t="s">
        <v>23</v>
      </c>
      <c r="J42" s="250" t="s">
        <v>23</v>
      </c>
      <c r="K42" s="72" t="s">
        <v>23</v>
      </c>
      <c r="L42" s="293" t="s">
        <v>23</v>
      </c>
      <c r="M42" s="313" t="s">
        <v>23</v>
      </c>
      <c r="N42" s="72" t="s">
        <v>23</v>
      </c>
      <c r="O42" s="188" t="s">
        <v>23</v>
      </c>
      <c r="P42" s="332"/>
      <c r="R42" s="202"/>
    </row>
    <row r="43" spans="1:18" s="21" customFormat="1" ht="24.75" hidden="1" thickTop="1" x14ac:dyDescent="0.25">
      <c r="A43" s="47">
        <v>21490</v>
      </c>
      <c r="B43" s="41" t="s">
        <v>38</v>
      </c>
      <c r="C43" s="64">
        <f>F43+I43+L43</f>
        <v>0</v>
      </c>
      <c r="D43" s="70">
        <f>D44</f>
        <v>0</v>
      </c>
      <c r="E43" s="71">
        <f t="shared" ref="E43:L43" si="16">E44</f>
        <v>0</v>
      </c>
      <c r="F43" s="275">
        <f t="shared" si="16"/>
        <v>0</v>
      </c>
      <c r="G43" s="70">
        <f t="shared" si="16"/>
        <v>0</v>
      </c>
      <c r="H43" s="200">
        <f t="shared" si="16"/>
        <v>0</v>
      </c>
      <c r="I43" s="286">
        <f t="shared" si="16"/>
        <v>0</v>
      </c>
      <c r="J43" s="200">
        <f t="shared" si="16"/>
        <v>0</v>
      </c>
      <c r="K43" s="71">
        <f t="shared" si="16"/>
        <v>0</v>
      </c>
      <c r="L43" s="199">
        <f t="shared" si="16"/>
        <v>0</v>
      </c>
      <c r="M43" s="309" t="s">
        <v>23</v>
      </c>
      <c r="N43" s="44" t="s">
        <v>23</v>
      </c>
      <c r="O43" s="45" t="s">
        <v>23</v>
      </c>
      <c r="P43" s="328"/>
      <c r="R43" s="202"/>
    </row>
    <row r="44" spans="1:18" s="21" customFormat="1" ht="24.75" hidden="1" thickTop="1" x14ac:dyDescent="0.25">
      <c r="A44" s="38">
        <v>21499</v>
      </c>
      <c r="B44" s="53" t="s">
        <v>39</v>
      </c>
      <c r="C44" s="204">
        <f>F44+I44+L44</f>
        <v>0</v>
      </c>
      <c r="D44" s="294"/>
      <c r="E44" s="66"/>
      <c r="F44" s="141">
        <f>D44+E44</f>
        <v>0</v>
      </c>
      <c r="G44" s="294"/>
      <c r="H44" s="295"/>
      <c r="I44" s="349">
        <f>G44+H44</f>
        <v>0</v>
      </c>
      <c r="J44" s="295"/>
      <c r="K44" s="66"/>
      <c r="L44" s="350">
        <f>J44+K44</f>
        <v>0</v>
      </c>
      <c r="M44" s="312" t="s">
        <v>23</v>
      </c>
      <c r="N44" s="61" t="s">
        <v>23</v>
      </c>
      <c r="O44" s="63" t="s">
        <v>23</v>
      </c>
      <c r="P44" s="331"/>
      <c r="R44" s="202"/>
    </row>
    <row r="45" spans="1:18" ht="12.75" hidden="1" customHeight="1" x14ac:dyDescent="0.25">
      <c r="A45" s="68">
        <v>23000</v>
      </c>
      <c r="B45" s="69" t="s">
        <v>40</v>
      </c>
      <c r="C45" s="64">
        <f>O45</f>
        <v>0</v>
      </c>
      <c r="D45" s="213" t="s">
        <v>23</v>
      </c>
      <c r="E45" s="44" t="s">
        <v>23</v>
      </c>
      <c r="F45" s="270" t="s">
        <v>23</v>
      </c>
      <c r="G45" s="213" t="s">
        <v>23</v>
      </c>
      <c r="H45" s="246" t="s">
        <v>23</v>
      </c>
      <c r="I45" s="45" t="s">
        <v>23</v>
      </c>
      <c r="J45" s="246" t="s">
        <v>23</v>
      </c>
      <c r="K45" s="44" t="s">
        <v>23</v>
      </c>
      <c r="L45" s="291" t="s">
        <v>23</v>
      </c>
      <c r="M45" s="64">
        <f>SUM(M46:M47)</f>
        <v>0</v>
      </c>
      <c r="N45" s="71">
        <f t="shared" ref="N45:O45" si="17">SUM(N46:N47)</f>
        <v>0</v>
      </c>
      <c r="O45" s="286">
        <f t="shared" si="17"/>
        <v>0</v>
      </c>
      <c r="P45" s="334"/>
      <c r="R45" s="202"/>
    </row>
    <row r="46" spans="1:18" ht="24.75" hidden="1" thickTop="1" x14ac:dyDescent="0.25">
      <c r="A46" s="73">
        <v>23410</v>
      </c>
      <c r="B46" s="74" t="s">
        <v>41</v>
      </c>
      <c r="C46" s="78">
        <f t="shared" ref="C46:C47" si="18">O46</f>
        <v>0</v>
      </c>
      <c r="D46" s="219" t="s">
        <v>23</v>
      </c>
      <c r="E46" s="76" t="s">
        <v>23</v>
      </c>
      <c r="F46" s="276" t="s">
        <v>23</v>
      </c>
      <c r="G46" s="219" t="s">
        <v>23</v>
      </c>
      <c r="H46" s="251" t="s">
        <v>23</v>
      </c>
      <c r="I46" s="185" t="s">
        <v>23</v>
      </c>
      <c r="J46" s="251" t="s">
        <v>23</v>
      </c>
      <c r="K46" s="76" t="s">
        <v>23</v>
      </c>
      <c r="L46" s="292" t="s">
        <v>23</v>
      </c>
      <c r="M46" s="315"/>
      <c r="N46" s="296"/>
      <c r="O46" s="167">
        <f>M46+N46</f>
        <v>0</v>
      </c>
      <c r="P46" s="77"/>
      <c r="R46" s="202"/>
    </row>
    <row r="47" spans="1:18" ht="24.75" hidden="1" thickTop="1" x14ac:dyDescent="0.25">
      <c r="A47" s="73">
        <v>23510</v>
      </c>
      <c r="B47" s="74" t="s">
        <v>42</v>
      </c>
      <c r="C47" s="78">
        <f t="shared" si="18"/>
        <v>0</v>
      </c>
      <c r="D47" s="219" t="s">
        <v>23</v>
      </c>
      <c r="E47" s="76" t="s">
        <v>23</v>
      </c>
      <c r="F47" s="276" t="s">
        <v>23</v>
      </c>
      <c r="G47" s="219" t="s">
        <v>23</v>
      </c>
      <c r="H47" s="251" t="s">
        <v>23</v>
      </c>
      <c r="I47" s="185" t="s">
        <v>23</v>
      </c>
      <c r="J47" s="251" t="s">
        <v>23</v>
      </c>
      <c r="K47" s="76" t="s">
        <v>23</v>
      </c>
      <c r="L47" s="292" t="s">
        <v>23</v>
      </c>
      <c r="M47" s="315"/>
      <c r="N47" s="296"/>
      <c r="O47" s="167">
        <f>M47+N47</f>
        <v>0</v>
      </c>
      <c r="P47" s="77"/>
      <c r="R47" s="202"/>
    </row>
    <row r="48" spans="1:18" ht="12.75" thickTop="1" x14ac:dyDescent="0.25">
      <c r="A48" s="79"/>
      <c r="B48" s="74"/>
      <c r="C48" s="80"/>
      <c r="D48" s="352"/>
      <c r="E48" s="428"/>
      <c r="F48" s="427"/>
      <c r="G48" s="352"/>
      <c r="H48" s="577"/>
      <c r="I48" s="559"/>
      <c r="J48" s="357"/>
      <c r="K48" s="579"/>
      <c r="L48" s="419"/>
      <c r="M48" s="315"/>
      <c r="N48" s="296"/>
      <c r="O48" s="167"/>
      <c r="P48" s="77"/>
      <c r="R48" s="202"/>
    </row>
    <row r="49" spans="1:18" s="21" customFormat="1" x14ac:dyDescent="0.25">
      <c r="A49" s="81"/>
      <c r="B49" s="82" t="s">
        <v>43</v>
      </c>
      <c r="C49" s="83"/>
      <c r="D49" s="353"/>
      <c r="E49" s="429"/>
      <c r="F49" s="430"/>
      <c r="G49" s="353"/>
      <c r="H49" s="578"/>
      <c r="I49" s="430"/>
      <c r="J49" s="356"/>
      <c r="K49" s="429"/>
      <c r="L49" s="430"/>
      <c r="M49" s="359"/>
      <c r="N49" s="354"/>
      <c r="O49" s="168"/>
      <c r="P49" s="335"/>
      <c r="R49" s="202"/>
    </row>
    <row r="50" spans="1:18" s="21" customFormat="1" ht="12.75" thickBot="1" x14ac:dyDescent="0.3">
      <c r="A50" s="84"/>
      <c r="B50" s="22" t="s">
        <v>44</v>
      </c>
      <c r="C50" s="85">
        <f t="shared" si="4"/>
        <v>31637</v>
      </c>
      <c r="D50" s="220">
        <f>SUM(D51,D283)</f>
        <v>32363</v>
      </c>
      <c r="E50" s="431">
        <f t="shared" ref="E50:F50" si="19">SUM(E51,E283)</f>
        <v>-726</v>
      </c>
      <c r="F50" s="432">
        <f t="shared" si="19"/>
        <v>31637</v>
      </c>
      <c r="G50" s="220">
        <f>SUM(G51,G283)</f>
        <v>0</v>
      </c>
      <c r="H50" s="177">
        <f t="shared" ref="H50:I50" si="20">SUM(H51,H283)</f>
        <v>0</v>
      </c>
      <c r="I50" s="432">
        <f t="shared" si="20"/>
        <v>0</v>
      </c>
      <c r="J50" s="252">
        <f>SUM(J51,J283)</f>
        <v>0</v>
      </c>
      <c r="K50" s="431">
        <f t="shared" ref="K50:L50" si="21">SUM(K51,K283)</f>
        <v>0</v>
      </c>
      <c r="L50" s="432">
        <f t="shared" si="21"/>
        <v>0</v>
      </c>
      <c r="M50" s="85">
        <f>SUM(M51,M283)</f>
        <v>0</v>
      </c>
      <c r="N50" s="86">
        <f t="shared" ref="N50:O50" si="22">SUM(N51,N283)</f>
        <v>0</v>
      </c>
      <c r="O50" s="87">
        <f t="shared" si="22"/>
        <v>0</v>
      </c>
      <c r="P50" s="336"/>
      <c r="R50" s="202"/>
    </row>
    <row r="51" spans="1:18" s="21" customFormat="1" ht="36.75" thickTop="1" x14ac:dyDescent="0.25">
      <c r="A51" s="88"/>
      <c r="B51" s="89" t="s">
        <v>45</v>
      </c>
      <c r="C51" s="90">
        <f t="shared" si="4"/>
        <v>31637</v>
      </c>
      <c r="D51" s="221">
        <f>SUM(D52,D194)</f>
        <v>32363</v>
      </c>
      <c r="E51" s="433">
        <f t="shared" ref="E51:F51" si="23">SUM(E52,E194)</f>
        <v>-726</v>
      </c>
      <c r="F51" s="434">
        <f t="shared" si="23"/>
        <v>31637</v>
      </c>
      <c r="G51" s="221">
        <f>SUM(G52,G194)</f>
        <v>0</v>
      </c>
      <c r="H51" s="201">
        <f t="shared" ref="H51:I51" si="24">SUM(H52,H194)</f>
        <v>0</v>
      </c>
      <c r="I51" s="434">
        <f t="shared" si="24"/>
        <v>0</v>
      </c>
      <c r="J51" s="253">
        <f>SUM(J52,J194)</f>
        <v>0</v>
      </c>
      <c r="K51" s="433">
        <f t="shared" ref="K51:L51" si="25">SUM(K52,K194)</f>
        <v>0</v>
      </c>
      <c r="L51" s="434">
        <f t="shared" si="25"/>
        <v>0</v>
      </c>
      <c r="M51" s="90">
        <f>SUM(M52,M194)</f>
        <v>0</v>
      </c>
      <c r="N51" s="91">
        <f t="shared" ref="N51:O51" si="26">SUM(N52,N194)</f>
        <v>0</v>
      </c>
      <c r="O51" s="92">
        <f t="shared" si="26"/>
        <v>0</v>
      </c>
      <c r="P51" s="337"/>
      <c r="R51" s="202"/>
    </row>
    <row r="52" spans="1:18" s="21" customFormat="1" ht="24" x14ac:dyDescent="0.25">
      <c r="A52" s="93"/>
      <c r="B52" s="16" t="s">
        <v>46</v>
      </c>
      <c r="C52" s="94">
        <f t="shared" si="4"/>
        <v>31637</v>
      </c>
      <c r="D52" s="222">
        <f>SUM(D53,D75,D173,D187)</f>
        <v>32363</v>
      </c>
      <c r="E52" s="435">
        <f t="shared" ref="E52:F52" si="27">SUM(E53,E75,E173,E187)</f>
        <v>-726</v>
      </c>
      <c r="F52" s="436">
        <f t="shared" si="27"/>
        <v>31637</v>
      </c>
      <c r="G52" s="222">
        <f>SUM(G53,G75,G173,G187)</f>
        <v>0</v>
      </c>
      <c r="H52" s="202">
        <f t="shared" ref="H52:I52" si="28">SUM(H53,H75,H173,H187)</f>
        <v>0</v>
      </c>
      <c r="I52" s="436">
        <f t="shared" si="28"/>
        <v>0</v>
      </c>
      <c r="J52" s="254">
        <f>SUM(J53,J75,J173,J187)</f>
        <v>0</v>
      </c>
      <c r="K52" s="435">
        <f t="shared" ref="K52:L52" si="29">SUM(K53,K75,K173,K187)</f>
        <v>0</v>
      </c>
      <c r="L52" s="436">
        <f t="shared" si="29"/>
        <v>0</v>
      </c>
      <c r="M52" s="94">
        <f>SUM(M53,M75,M173,M187)</f>
        <v>0</v>
      </c>
      <c r="N52" s="95">
        <f t="shared" ref="N52:O52" si="30">SUM(N53,N75,N173,N187)</f>
        <v>0</v>
      </c>
      <c r="O52" s="96">
        <f t="shared" si="30"/>
        <v>0</v>
      </c>
      <c r="P52" s="338"/>
      <c r="R52" s="202"/>
    </row>
    <row r="53" spans="1:18" s="21" customFormat="1" x14ac:dyDescent="0.25">
      <c r="A53" s="97">
        <v>1000</v>
      </c>
      <c r="B53" s="97" t="s">
        <v>47</v>
      </c>
      <c r="C53" s="98">
        <f t="shared" si="4"/>
        <v>22611</v>
      </c>
      <c r="D53" s="223">
        <f>SUM(D54,D67)</f>
        <v>22611</v>
      </c>
      <c r="E53" s="437">
        <f t="shared" ref="E53:F53" si="31">SUM(E54,E67)</f>
        <v>0</v>
      </c>
      <c r="F53" s="438">
        <f t="shared" si="31"/>
        <v>22611</v>
      </c>
      <c r="G53" s="223">
        <f>SUM(G54,G67)</f>
        <v>0</v>
      </c>
      <c r="H53" s="134">
        <f t="shared" ref="H53:I53" si="32">SUM(H54,H67)</f>
        <v>0</v>
      </c>
      <c r="I53" s="438">
        <f t="shared" si="32"/>
        <v>0</v>
      </c>
      <c r="J53" s="255">
        <f>SUM(J54,J67)</f>
        <v>0</v>
      </c>
      <c r="K53" s="437">
        <f t="shared" ref="K53:L53" si="33">SUM(K54,K67)</f>
        <v>0</v>
      </c>
      <c r="L53" s="438">
        <f t="shared" si="33"/>
        <v>0</v>
      </c>
      <c r="M53" s="98">
        <f>SUM(M54,M67)</f>
        <v>0</v>
      </c>
      <c r="N53" s="99">
        <f t="shared" ref="N53:O53" si="34">SUM(N54,N67)</f>
        <v>0</v>
      </c>
      <c r="O53" s="100">
        <f t="shared" si="34"/>
        <v>0</v>
      </c>
      <c r="P53" s="339"/>
      <c r="R53" s="202"/>
    </row>
    <row r="54" spans="1:18" x14ac:dyDescent="0.25">
      <c r="A54" s="41">
        <v>1100</v>
      </c>
      <c r="B54" s="101" t="s">
        <v>48</v>
      </c>
      <c r="C54" s="42">
        <f t="shared" si="4"/>
        <v>18060</v>
      </c>
      <c r="D54" s="224">
        <f>SUM(D55,D58,D66)</f>
        <v>18060</v>
      </c>
      <c r="E54" s="439">
        <f t="shared" ref="E54:F54" si="35">SUM(E55,E58,E66)</f>
        <v>0</v>
      </c>
      <c r="F54" s="406">
        <f t="shared" si="35"/>
        <v>18060</v>
      </c>
      <c r="G54" s="224">
        <f>SUM(G55,G58,G66)</f>
        <v>0</v>
      </c>
      <c r="H54" s="122">
        <f t="shared" ref="H54:I54" si="36">SUM(H55,H58,H66)</f>
        <v>0</v>
      </c>
      <c r="I54" s="406">
        <f t="shared" si="36"/>
        <v>0</v>
      </c>
      <c r="J54" s="102">
        <f>SUM(J55,J58,J66)</f>
        <v>0</v>
      </c>
      <c r="K54" s="439">
        <f t="shared" ref="K54:L54" si="37">SUM(K55,K58,K66)</f>
        <v>0</v>
      </c>
      <c r="L54" s="406">
        <f t="shared" si="37"/>
        <v>0</v>
      </c>
      <c r="M54" s="126">
        <f>SUM(M55,M58,M66)</f>
        <v>0</v>
      </c>
      <c r="N54" s="127">
        <f t="shared" ref="N54:O54" si="38">SUM(N55,N58,N66)</f>
        <v>0</v>
      </c>
      <c r="O54" s="287">
        <f t="shared" si="38"/>
        <v>0</v>
      </c>
      <c r="P54" s="340"/>
      <c r="R54" s="202"/>
    </row>
    <row r="55" spans="1:18" hidden="1" x14ac:dyDescent="0.25">
      <c r="A55" s="103">
        <v>1110</v>
      </c>
      <c r="B55" s="74" t="s">
        <v>49</v>
      </c>
      <c r="C55" s="80">
        <f t="shared" si="4"/>
        <v>0</v>
      </c>
      <c r="D55" s="128">
        <f>SUM(D56:D57)</f>
        <v>0</v>
      </c>
      <c r="E55" s="104">
        <f t="shared" ref="E55:F55" si="39">SUM(E56:E57)</f>
        <v>0</v>
      </c>
      <c r="F55" s="280">
        <f t="shared" si="39"/>
        <v>0</v>
      </c>
      <c r="G55" s="128">
        <f>SUM(G56:G57)</f>
        <v>0</v>
      </c>
      <c r="H55" s="203">
        <f t="shared" ref="H55:I55" si="40">SUM(H56:H57)</f>
        <v>0</v>
      </c>
      <c r="I55" s="105">
        <f t="shared" si="40"/>
        <v>0</v>
      </c>
      <c r="J55" s="203">
        <f>SUM(J56:J57)</f>
        <v>0</v>
      </c>
      <c r="K55" s="104">
        <f t="shared" ref="K55:L55" si="41">SUM(K56:K57)</f>
        <v>0</v>
      </c>
      <c r="L55" s="133">
        <f t="shared" si="41"/>
        <v>0</v>
      </c>
      <c r="M55" s="80">
        <f>SUM(M56:M57)</f>
        <v>0</v>
      </c>
      <c r="N55" s="104">
        <f t="shared" ref="N55:O55" si="42">SUM(N56:N57)</f>
        <v>0</v>
      </c>
      <c r="O55" s="105">
        <f t="shared" si="42"/>
        <v>0</v>
      </c>
      <c r="P55" s="112"/>
      <c r="R55" s="202"/>
    </row>
    <row r="56" spans="1:18" hidden="1" x14ac:dyDescent="0.25">
      <c r="A56" s="33">
        <v>1111</v>
      </c>
      <c r="B56" s="48" t="s">
        <v>50</v>
      </c>
      <c r="C56" s="49">
        <f t="shared" si="4"/>
        <v>0</v>
      </c>
      <c r="D56" s="225">
        <v>0</v>
      </c>
      <c r="E56" s="51"/>
      <c r="F56" s="281">
        <f t="shared" ref="F56:F57" si="43">D56+E56</f>
        <v>0</v>
      </c>
      <c r="G56" s="225"/>
      <c r="H56" s="256"/>
      <c r="I56" s="116">
        <f t="shared" ref="I56:I57" si="44">G56+H56</f>
        <v>0</v>
      </c>
      <c r="J56" s="256"/>
      <c r="K56" s="51"/>
      <c r="L56" s="136">
        <f t="shared" ref="L56:L57" si="45">J56+K56</f>
        <v>0</v>
      </c>
      <c r="M56" s="316"/>
      <c r="N56" s="51"/>
      <c r="O56" s="116">
        <f>M56+N56</f>
        <v>0</v>
      </c>
      <c r="P56" s="106"/>
      <c r="R56" s="202"/>
    </row>
    <row r="57" spans="1:18" ht="24" hidden="1" customHeight="1" x14ac:dyDescent="0.25">
      <c r="A57" s="38">
        <v>1119</v>
      </c>
      <c r="B57" s="53" t="s">
        <v>51</v>
      </c>
      <c r="C57" s="54">
        <f t="shared" si="4"/>
        <v>0</v>
      </c>
      <c r="D57" s="226">
        <v>0</v>
      </c>
      <c r="E57" s="56"/>
      <c r="F57" s="143">
        <f t="shared" si="43"/>
        <v>0</v>
      </c>
      <c r="G57" s="226"/>
      <c r="H57" s="257"/>
      <c r="I57" s="110">
        <f t="shared" si="44"/>
        <v>0</v>
      </c>
      <c r="J57" s="257"/>
      <c r="K57" s="56"/>
      <c r="L57" s="132">
        <f t="shared" si="45"/>
        <v>0</v>
      </c>
      <c r="M57" s="317"/>
      <c r="N57" s="56"/>
      <c r="O57" s="110">
        <f>M57+N57</f>
        <v>0</v>
      </c>
      <c r="P57" s="107"/>
      <c r="R57" s="202"/>
    </row>
    <row r="58" spans="1:18" hidden="1" x14ac:dyDescent="0.25">
      <c r="A58" s="108">
        <v>1140</v>
      </c>
      <c r="B58" s="53" t="s">
        <v>295</v>
      </c>
      <c r="C58" s="54">
        <f t="shared" si="4"/>
        <v>0</v>
      </c>
      <c r="D58" s="227">
        <f>SUM(D59:D65)</f>
        <v>0</v>
      </c>
      <c r="E58" s="109">
        <f t="shared" ref="E58:F58" si="46">SUM(E59:E65)</f>
        <v>0</v>
      </c>
      <c r="F58" s="143">
        <f t="shared" si="46"/>
        <v>0</v>
      </c>
      <c r="G58" s="227">
        <f>SUM(G59:G65)</f>
        <v>0</v>
      </c>
      <c r="H58" s="117">
        <f t="shared" ref="H58:I58" si="47">SUM(H59:H65)</f>
        <v>0</v>
      </c>
      <c r="I58" s="110">
        <f t="shared" si="47"/>
        <v>0</v>
      </c>
      <c r="J58" s="117">
        <f>SUM(J59:J65)</f>
        <v>0</v>
      </c>
      <c r="K58" s="109">
        <f t="shared" ref="K58:L58" si="48">SUM(K59:K65)</f>
        <v>0</v>
      </c>
      <c r="L58" s="132">
        <f t="shared" si="48"/>
        <v>0</v>
      </c>
      <c r="M58" s="54">
        <f>SUM(M59:M65)</f>
        <v>0</v>
      </c>
      <c r="N58" s="109">
        <f t="shared" ref="N58:O58" si="49">SUM(N59:N65)</f>
        <v>0</v>
      </c>
      <c r="O58" s="110">
        <f t="shared" si="49"/>
        <v>0</v>
      </c>
      <c r="P58" s="107"/>
      <c r="R58" s="202"/>
    </row>
    <row r="59" spans="1:18" hidden="1" x14ac:dyDescent="0.25">
      <c r="A59" s="38">
        <v>1141</v>
      </c>
      <c r="B59" s="53" t="s">
        <v>52</v>
      </c>
      <c r="C59" s="54">
        <f t="shared" si="4"/>
        <v>0</v>
      </c>
      <c r="D59" s="226">
        <v>0</v>
      </c>
      <c r="E59" s="56"/>
      <c r="F59" s="143">
        <f t="shared" ref="F59:F66" si="50">D59+E59</f>
        <v>0</v>
      </c>
      <c r="G59" s="226"/>
      <c r="H59" s="257"/>
      <c r="I59" s="110">
        <f t="shared" ref="I59:I66" si="51">G59+H59</f>
        <v>0</v>
      </c>
      <c r="J59" s="257"/>
      <c r="K59" s="56"/>
      <c r="L59" s="132">
        <f t="shared" ref="L59:L66" si="52">J59+K59</f>
        <v>0</v>
      </c>
      <c r="M59" s="317"/>
      <c r="N59" s="56"/>
      <c r="O59" s="110">
        <f t="shared" ref="O59:O66" si="53">M59+N59</f>
        <v>0</v>
      </c>
      <c r="P59" s="107"/>
      <c r="R59" s="202"/>
    </row>
    <row r="60" spans="1:18" ht="24.75" hidden="1" customHeight="1" x14ac:dyDescent="0.25">
      <c r="A60" s="38">
        <v>1142</v>
      </c>
      <c r="B60" s="53" t="s">
        <v>53</v>
      </c>
      <c r="C60" s="54">
        <f t="shared" si="4"/>
        <v>0</v>
      </c>
      <c r="D60" s="226">
        <v>0</v>
      </c>
      <c r="E60" s="56"/>
      <c r="F60" s="143">
        <f t="shared" si="50"/>
        <v>0</v>
      </c>
      <c r="G60" s="226"/>
      <c r="H60" s="257"/>
      <c r="I60" s="110">
        <f t="shared" si="51"/>
        <v>0</v>
      </c>
      <c r="J60" s="257"/>
      <c r="K60" s="56"/>
      <c r="L60" s="132">
        <f>J60+K60</f>
        <v>0</v>
      </c>
      <c r="M60" s="317"/>
      <c r="N60" s="56"/>
      <c r="O60" s="110">
        <f t="shared" si="53"/>
        <v>0</v>
      </c>
      <c r="P60" s="107"/>
      <c r="R60" s="202"/>
    </row>
    <row r="61" spans="1:18" ht="24" hidden="1" x14ac:dyDescent="0.25">
      <c r="A61" s="38">
        <v>1145</v>
      </c>
      <c r="B61" s="53" t="s">
        <v>54</v>
      </c>
      <c r="C61" s="54">
        <f t="shared" si="4"/>
        <v>0</v>
      </c>
      <c r="D61" s="226">
        <v>0</v>
      </c>
      <c r="E61" s="56"/>
      <c r="F61" s="143">
        <f t="shared" si="50"/>
        <v>0</v>
      </c>
      <c r="G61" s="226"/>
      <c r="H61" s="257"/>
      <c r="I61" s="110">
        <f t="shared" si="51"/>
        <v>0</v>
      </c>
      <c r="J61" s="257"/>
      <c r="K61" s="56"/>
      <c r="L61" s="132">
        <f t="shared" si="52"/>
        <v>0</v>
      </c>
      <c r="M61" s="317"/>
      <c r="N61" s="56"/>
      <c r="O61" s="110">
        <f>M61+N61</f>
        <v>0</v>
      </c>
      <c r="P61" s="107"/>
      <c r="R61" s="202"/>
    </row>
    <row r="62" spans="1:18" ht="27.75" hidden="1" customHeight="1" x14ac:dyDescent="0.25">
      <c r="A62" s="38">
        <v>1146</v>
      </c>
      <c r="B62" s="53" t="s">
        <v>55</v>
      </c>
      <c r="C62" s="54">
        <f t="shared" si="4"/>
        <v>0</v>
      </c>
      <c r="D62" s="226">
        <v>0</v>
      </c>
      <c r="E62" s="56"/>
      <c r="F62" s="143">
        <f t="shared" si="50"/>
        <v>0</v>
      </c>
      <c r="G62" s="226"/>
      <c r="H62" s="257"/>
      <c r="I62" s="110">
        <f t="shared" si="51"/>
        <v>0</v>
      </c>
      <c r="J62" s="257"/>
      <c r="K62" s="56"/>
      <c r="L62" s="132">
        <f t="shared" si="52"/>
        <v>0</v>
      </c>
      <c r="M62" s="317"/>
      <c r="N62" s="56"/>
      <c r="O62" s="110">
        <f t="shared" si="53"/>
        <v>0</v>
      </c>
      <c r="P62" s="107"/>
      <c r="R62" s="202"/>
    </row>
    <row r="63" spans="1:18" hidden="1" x14ac:dyDescent="0.25">
      <c r="A63" s="38">
        <v>1147</v>
      </c>
      <c r="B63" s="53" t="s">
        <v>56</v>
      </c>
      <c r="C63" s="54">
        <f t="shared" si="4"/>
        <v>0</v>
      </c>
      <c r="D63" s="226">
        <v>0</v>
      </c>
      <c r="E63" s="56"/>
      <c r="F63" s="143">
        <f t="shared" si="50"/>
        <v>0</v>
      </c>
      <c r="G63" s="226"/>
      <c r="H63" s="257"/>
      <c r="I63" s="110">
        <f t="shared" si="51"/>
        <v>0</v>
      </c>
      <c r="J63" s="257"/>
      <c r="K63" s="56"/>
      <c r="L63" s="132">
        <f t="shared" si="52"/>
        <v>0</v>
      </c>
      <c r="M63" s="317"/>
      <c r="N63" s="56"/>
      <c r="O63" s="110">
        <f t="shared" si="53"/>
        <v>0</v>
      </c>
      <c r="P63" s="107"/>
      <c r="R63" s="202"/>
    </row>
    <row r="64" spans="1:18" hidden="1" x14ac:dyDescent="0.25">
      <c r="A64" s="38">
        <v>1148</v>
      </c>
      <c r="B64" s="53" t="s">
        <v>57</v>
      </c>
      <c r="C64" s="54">
        <f t="shared" si="4"/>
        <v>0</v>
      </c>
      <c r="D64" s="226">
        <v>0</v>
      </c>
      <c r="E64" s="56"/>
      <c r="F64" s="143">
        <f t="shared" si="50"/>
        <v>0</v>
      </c>
      <c r="G64" s="226"/>
      <c r="H64" s="257"/>
      <c r="I64" s="110">
        <f t="shared" si="51"/>
        <v>0</v>
      </c>
      <c r="J64" s="257"/>
      <c r="K64" s="56"/>
      <c r="L64" s="132">
        <f t="shared" si="52"/>
        <v>0</v>
      </c>
      <c r="M64" s="317"/>
      <c r="N64" s="56"/>
      <c r="O64" s="110">
        <f t="shared" si="53"/>
        <v>0</v>
      </c>
      <c r="P64" s="107"/>
      <c r="R64" s="202"/>
    </row>
    <row r="65" spans="1:18" ht="24" hidden="1" customHeight="1" x14ac:dyDescent="0.25">
      <c r="A65" s="38">
        <v>1149</v>
      </c>
      <c r="B65" s="53" t="s">
        <v>58</v>
      </c>
      <c r="C65" s="54">
        <f>F65+I65+L65+O65</f>
        <v>0</v>
      </c>
      <c r="D65" s="226">
        <v>0</v>
      </c>
      <c r="E65" s="56"/>
      <c r="F65" s="143">
        <f t="shared" si="50"/>
        <v>0</v>
      </c>
      <c r="G65" s="226"/>
      <c r="H65" s="257"/>
      <c r="I65" s="110">
        <f t="shared" si="51"/>
        <v>0</v>
      </c>
      <c r="J65" s="257"/>
      <c r="K65" s="56"/>
      <c r="L65" s="132">
        <f t="shared" si="52"/>
        <v>0</v>
      </c>
      <c r="M65" s="317"/>
      <c r="N65" s="56"/>
      <c r="O65" s="110">
        <f t="shared" si="53"/>
        <v>0</v>
      </c>
      <c r="P65" s="107"/>
      <c r="R65" s="202"/>
    </row>
    <row r="66" spans="1:18" ht="36" x14ac:dyDescent="0.25">
      <c r="A66" s="103">
        <v>1150</v>
      </c>
      <c r="B66" s="74" t="s">
        <v>59</v>
      </c>
      <c r="C66" s="80">
        <f>F66+I66+L66+O66</f>
        <v>18060</v>
      </c>
      <c r="D66" s="228">
        <v>18060</v>
      </c>
      <c r="E66" s="446"/>
      <c r="F66" s="441">
        <f t="shared" si="50"/>
        <v>18060</v>
      </c>
      <c r="G66" s="228"/>
      <c r="H66" s="582"/>
      <c r="I66" s="441">
        <f t="shared" si="51"/>
        <v>0</v>
      </c>
      <c r="J66" s="258"/>
      <c r="K66" s="446"/>
      <c r="L66" s="441">
        <f t="shared" si="52"/>
        <v>0</v>
      </c>
      <c r="M66" s="318"/>
      <c r="N66" s="111"/>
      <c r="O66" s="105">
        <f t="shared" si="53"/>
        <v>0</v>
      </c>
      <c r="P66" s="112"/>
      <c r="R66" s="202"/>
    </row>
    <row r="67" spans="1:18" ht="24" x14ac:dyDescent="0.25">
      <c r="A67" s="41">
        <v>1200</v>
      </c>
      <c r="B67" s="101" t="s">
        <v>296</v>
      </c>
      <c r="C67" s="42">
        <f t="shared" si="4"/>
        <v>4551</v>
      </c>
      <c r="D67" s="224">
        <f>SUM(D68:D69)</f>
        <v>4551</v>
      </c>
      <c r="E67" s="439">
        <f t="shared" ref="E67:F67" si="54">SUM(E68:E69)</f>
        <v>0</v>
      </c>
      <c r="F67" s="406">
        <f t="shared" si="54"/>
        <v>4551</v>
      </c>
      <c r="G67" s="224">
        <f>SUM(G68:G69)</f>
        <v>0</v>
      </c>
      <c r="H67" s="122">
        <f t="shared" ref="H67:I67" si="55">SUM(H68:H69)</f>
        <v>0</v>
      </c>
      <c r="I67" s="406">
        <f t="shared" si="55"/>
        <v>0</v>
      </c>
      <c r="J67" s="102">
        <f>SUM(J68:J69)</f>
        <v>0</v>
      </c>
      <c r="K67" s="439">
        <f t="shared" ref="K67:L67" si="56">SUM(K68:K69)</f>
        <v>0</v>
      </c>
      <c r="L67" s="406">
        <f t="shared" si="56"/>
        <v>0</v>
      </c>
      <c r="M67" s="42">
        <f>SUM(M68:M69)</f>
        <v>0</v>
      </c>
      <c r="N67" s="46">
        <f t="shared" ref="N67:O67" si="57">SUM(N68:N69)</f>
        <v>0</v>
      </c>
      <c r="O67" s="113">
        <f t="shared" si="57"/>
        <v>0</v>
      </c>
      <c r="P67" s="119"/>
      <c r="R67" s="202"/>
    </row>
    <row r="68" spans="1:18" ht="24" x14ac:dyDescent="0.25">
      <c r="A68" s="565">
        <v>1210</v>
      </c>
      <c r="B68" s="48" t="s">
        <v>60</v>
      </c>
      <c r="C68" s="49">
        <f t="shared" si="4"/>
        <v>4351</v>
      </c>
      <c r="D68" s="225">
        <v>4351</v>
      </c>
      <c r="E68" s="442"/>
      <c r="F68" s="443">
        <f>D68+E68</f>
        <v>4351</v>
      </c>
      <c r="G68" s="225"/>
      <c r="H68" s="584"/>
      <c r="I68" s="443">
        <f>G68+H68</f>
        <v>0</v>
      </c>
      <c r="J68" s="256"/>
      <c r="K68" s="442"/>
      <c r="L68" s="443">
        <f>J68+K68</f>
        <v>0</v>
      </c>
      <c r="M68" s="316"/>
      <c r="N68" s="51"/>
      <c r="O68" s="116">
        <f>M68+N68</f>
        <v>0</v>
      </c>
      <c r="P68" s="106"/>
      <c r="R68" s="202"/>
    </row>
    <row r="69" spans="1:18" ht="24" x14ac:dyDescent="0.25">
      <c r="A69" s="108">
        <v>1220</v>
      </c>
      <c r="B69" s="53" t="s">
        <v>61</v>
      </c>
      <c r="C69" s="54">
        <f t="shared" si="4"/>
        <v>200</v>
      </c>
      <c r="D69" s="227">
        <f>SUM(D70:D74)</f>
        <v>200</v>
      </c>
      <c r="E69" s="445">
        <f t="shared" ref="E69:F69" si="58">SUM(E70:E74)</f>
        <v>0</v>
      </c>
      <c r="F69" s="401">
        <f t="shared" si="58"/>
        <v>200</v>
      </c>
      <c r="G69" s="227">
        <f>SUM(G70:G74)</f>
        <v>0</v>
      </c>
      <c r="H69" s="132">
        <f t="shared" ref="H69:I69" si="59">SUM(H70:H74)</f>
        <v>0</v>
      </c>
      <c r="I69" s="401">
        <f t="shared" si="59"/>
        <v>0</v>
      </c>
      <c r="J69" s="117">
        <f>SUM(J70:J74)</f>
        <v>0</v>
      </c>
      <c r="K69" s="445">
        <f t="shared" ref="K69:L69" si="60">SUM(K70:K74)</f>
        <v>0</v>
      </c>
      <c r="L69" s="401">
        <f t="shared" si="60"/>
        <v>0</v>
      </c>
      <c r="M69" s="54">
        <f>SUM(M70:M74)</f>
        <v>0</v>
      </c>
      <c r="N69" s="109">
        <f t="shared" ref="N69:O69" si="61">SUM(N70:N74)</f>
        <v>0</v>
      </c>
      <c r="O69" s="110">
        <f t="shared" si="61"/>
        <v>0</v>
      </c>
      <c r="P69" s="107"/>
      <c r="R69" s="202"/>
    </row>
    <row r="70" spans="1:18" ht="48" x14ac:dyDescent="0.25">
      <c r="A70" s="38">
        <v>1221</v>
      </c>
      <c r="B70" s="53" t="s">
        <v>297</v>
      </c>
      <c r="C70" s="54">
        <f t="shared" si="4"/>
        <v>200</v>
      </c>
      <c r="D70" s="226">
        <v>200</v>
      </c>
      <c r="E70" s="444"/>
      <c r="F70" s="401">
        <f t="shared" ref="F70:F74" si="62">D70+E70</f>
        <v>200</v>
      </c>
      <c r="G70" s="226"/>
      <c r="H70" s="580"/>
      <c r="I70" s="401">
        <f t="shared" ref="I70:I74" si="63">G70+H70</f>
        <v>0</v>
      </c>
      <c r="J70" s="257"/>
      <c r="K70" s="444"/>
      <c r="L70" s="401">
        <f t="shared" ref="L70:L74" si="64">J70+K70</f>
        <v>0</v>
      </c>
      <c r="M70" s="317"/>
      <c r="N70" s="56"/>
      <c r="O70" s="110">
        <f t="shared" ref="O70:O74" si="65">M70+N70</f>
        <v>0</v>
      </c>
      <c r="P70" s="107"/>
      <c r="R70" s="202"/>
    </row>
    <row r="71" spans="1:18" hidden="1" x14ac:dyDescent="0.25">
      <c r="A71" s="38">
        <v>1223</v>
      </c>
      <c r="B71" s="53" t="s">
        <v>62</v>
      </c>
      <c r="C71" s="54">
        <f t="shared" si="4"/>
        <v>0</v>
      </c>
      <c r="D71" s="226">
        <v>0</v>
      </c>
      <c r="E71" s="56"/>
      <c r="F71" s="143">
        <f t="shared" si="62"/>
        <v>0</v>
      </c>
      <c r="G71" s="226"/>
      <c r="H71" s="257"/>
      <c r="I71" s="110">
        <f t="shared" si="63"/>
        <v>0</v>
      </c>
      <c r="J71" s="257"/>
      <c r="K71" s="56"/>
      <c r="L71" s="132">
        <f t="shared" si="64"/>
        <v>0</v>
      </c>
      <c r="M71" s="317"/>
      <c r="N71" s="56"/>
      <c r="O71" s="110">
        <f t="shared" si="65"/>
        <v>0</v>
      </c>
      <c r="P71" s="107"/>
      <c r="R71" s="202"/>
    </row>
    <row r="72" spans="1:18" hidden="1" x14ac:dyDescent="0.25">
      <c r="A72" s="38">
        <v>1225</v>
      </c>
      <c r="B72" s="53" t="s">
        <v>63</v>
      </c>
      <c r="C72" s="54">
        <f t="shared" si="4"/>
        <v>0</v>
      </c>
      <c r="D72" s="226">
        <v>0</v>
      </c>
      <c r="E72" s="56"/>
      <c r="F72" s="143">
        <f t="shared" si="62"/>
        <v>0</v>
      </c>
      <c r="G72" s="226"/>
      <c r="H72" s="257"/>
      <c r="I72" s="110">
        <f t="shared" si="63"/>
        <v>0</v>
      </c>
      <c r="J72" s="257"/>
      <c r="K72" s="56"/>
      <c r="L72" s="132">
        <f t="shared" si="64"/>
        <v>0</v>
      </c>
      <c r="M72" s="317"/>
      <c r="N72" s="56"/>
      <c r="O72" s="110">
        <f t="shared" si="65"/>
        <v>0</v>
      </c>
      <c r="P72" s="107"/>
      <c r="R72" s="202"/>
    </row>
    <row r="73" spans="1:18" ht="36" hidden="1" x14ac:dyDescent="0.25">
      <c r="A73" s="38">
        <v>1227</v>
      </c>
      <c r="B73" s="53" t="s">
        <v>64</v>
      </c>
      <c r="C73" s="54">
        <f t="shared" si="4"/>
        <v>0</v>
      </c>
      <c r="D73" s="226">
        <v>0</v>
      </c>
      <c r="E73" s="56"/>
      <c r="F73" s="143">
        <f t="shared" si="62"/>
        <v>0</v>
      </c>
      <c r="G73" s="226"/>
      <c r="H73" s="257"/>
      <c r="I73" s="110">
        <f t="shared" si="63"/>
        <v>0</v>
      </c>
      <c r="J73" s="257"/>
      <c r="K73" s="56"/>
      <c r="L73" s="132">
        <f t="shared" si="64"/>
        <v>0</v>
      </c>
      <c r="M73" s="317"/>
      <c r="N73" s="56"/>
      <c r="O73" s="110">
        <f t="shared" si="65"/>
        <v>0</v>
      </c>
      <c r="P73" s="107"/>
      <c r="R73" s="202"/>
    </row>
    <row r="74" spans="1:18" ht="48" hidden="1" x14ac:dyDescent="0.25">
      <c r="A74" s="38">
        <v>1228</v>
      </c>
      <c r="B74" s="53" t="s">
        <v>298</v>
      </c>
      <c r="C74" s="54">
        <f t="shared" si="4"/>
        <v>0</v>
      </c>
      <c r="D74" s="226">
        <v>0</v>
      </c>
      <c r="E74" s="56"/>
      <c r="F74" s="143">
        <f t="shared" si="62"/>
        <v>0</v>
      </c>
      <c r="G74" s="226"/>
      <c r="H74" s="257"/>
      <c r="I74" s="110">
        <f t="shared" si="63"/>
        <v>0</v>
      </c>
      <c r="J74" s="257"/>
      <c r="K74" s="56"/>
      <c r="L74" s="132">
        <f t="shared" si="64"/>
        <v>0</v>
      </c>
      <c r="M74" s="317"/>
      <c r="N74" s="56"/>
      <c r="O74" s="110">
        <f t="shared" si="65"/>
        <v>0</v>
      </c>
      <c r="P74" s="107"/>
      <c r="R74" s="202"/>
    </row>
    <row r="75" spans="1:18" x14ac:dyDescent="0.25">
      <c r="A75" s="97">
        <v>2000</v>
      </c>
      <c r="B75" s="97" t="s">
        <v>65</v>
      </c>
      <c r="C75" s="98">
        <f t="shared" si="4"/>
        <v>4286</v>
      </c>
      <c r="D75" s="223">
        <f>SUM(D76,D83,D130,D164,D165,D172)</f>
        <v>5012</v>
      </c>
      <c r="E75" s="437">
        <f t="shared" ref="E75:F75" si="66">SUM(E76,E83,E130,E164,E165,E172)</f>
        <v>-726</v>
      </c>
      <c r="F75" s="438">
        <f t="shared" si="66"/>
        <v>4286</v>
      </c>
      <c r="G75" s="223">
        <f>SUM(G76,G83,G130,G164,G165,G172)</f>
        <v>0</v>
      </c>
      <c r="H75" s="134">
        <f t="shared" ref="H75:I75" si="67">SUM(H76,H83,H130,H164,H165,H172)</f>
        <v>0</v>
      </c>
      <c r="I75" s="438">
        <f t="shared" si="67"/>
        <v>0</v>
      </c>
      <c r="J75" s="255">
        <f>SUM(J76,J83,J130,J164,J165,J172)</f>
        <v>0</v>
      </c>
      <c r="K75" s="437">
        <f t="shared" ref="K75:L75" si="68">SUM(K76,K83,K130,K164,K165,K172)</f>
        <v>0</v>
      </c>
      <c r="L75" s="438">
        <f t="shared" si="68"/>
        <v>0</v>
      </c>
      <c r="M75" s="98">
        <f>SUM(M76,M83,M130,M164,M165,M172)</f>
        <v>0</v>
      </c>
      <c r="N75" s="99">
        <f t="shared" ref="N75:O75" si="69">SUM(N76,N83,N130,N164,N165,N172)</f>
        <v>0</v>
      </c>
      <c r="O75" s="100">
        <f t="shared" si="69"/>
        <v>0</v>
      </c>
      <c r="P75" s="339"/>
      <c r="R75" s="202"/>
    </row>
    <row r="76" spans="1:18" ht="24" hidden="1" x14ac:dyDescent="0.25">
      <c r="A76" s="41">
        <v>2100</v>
      </c>
      <c r="B76" s="101" t="s">
        <v>66</v>
      </c>
      <c r="C76" s="42">
        <f t="shared" si="4"/>
        <v>0</v>
      </c>
      <c r="D76" s="224">
        <f>SUM(D77,D80)</f>
        <v>0</v>
      </c>
      <c r="E76" s="46">
        <f t="shared" ref="E76:F76" si="70">SUM(E77,E80)</f>
        <v>0</v>
      </c>
      <c r="F76" s="279">
        <f t="shared" si="70"/>
        <v>0</v>
      </c>
      <c r="G76" s="224">
        <f>SUM(G77,G80)</f>
        <v>0</v>
      </c>
      <c r="H76" s="102">
        <f t="shared" ref="H76:I76" si="71">SUM(H77,H80)</f>
        <v>0</v>
      </c>
      <c r="I76" s="113">
        <f t="shared" si="71"/>
        <v>0</v>
      </c>
      <c r="J76" s="102">
        <f>SUM(J77,J80)</f>
        <v>0</v>
      </c>
      <c r="K76" s="46">
        <f t="shared" ref="K76:L76" si="72">SUM(K77,K80)</f>
        <v>0</v>
      </c>
      <c r="L76" s="122">
        <f t="shared" si="72"/>
        <v>0</v>
      </c>
      <c r="M76" s="42">
        <f>SUM(M77,M80)</f>
        <v>0</v>
      </c>
      <c r="N76" s="46">
        <f t="shared" ref="N76:O76" si="73">SUM(N77,N80)</f>
        <v>0</v>
      </c>
      <c r="O76" s="113">
        <f t="shared" si="73"/>
        <v>0</v>
      </c>
      <c r="P76" s="119"/>
      <c r="R76" s="202"/>
    </row>
    <row r="77" spans="1:18" ht="24" hidden="1" x14ac:dyDescent="0.25">
      <c r="A77" s="565">
        <v>2110</v>
      </c>
      <c r="B77" s="48" t="s">
        <v>67</v>
      </c>
      <c r="C77" s="49">
        <f t="shared" si="4"/>
        <v>0</v>
      </c>
      <c r="D77" s="229">
        <f>SUM(D78:D79)</f>
        <v>0</v>
      </c>
      <c r="E77" s="115">
        <f t="shared" ref="E77:F77" si="74">SUM(E78:E79)</f>
        <v>0</v>
      </c>
      <c r="F77" s="281">
        <f t="shared" si="74"/>
        <v>0</v>
      </c>
      <c r="G77" s="229">
        <f>SUM(G78:G79)</f>
        <v>0</v>
      </c>
      <c r="H77" s="259">
        <f t="shared" ref="H77:I77" si="75">SUM(H78:H79)</f>
        <v>0</v>
      </c>
      <c r="I77" s="116">
        <f t="shared" si="75"/>
        <v>0</v>
      </c>
      <c r="J77" s="259">
        <f>SUM(J78:J79)</f>
        <v>0</v>
      </c>
      <c r="K77" s="115">
        <f t="shared" ref="K77:L77" si="76">SUM(K78:K79)</f>
        <v>0</v>
      </c>
      <c r="L77" s="136">
        <f t="shared" si="76"/>
        <v>0</v>
      </c>
      <c r="M77" s="49">
        <f>SUM(M78:M79)</f>
        <v>0</v>
      </c>
      <c r="N77" s="115">
        <f t="shared" ref="N77:O77" si="77">SUM(N78:N79)</f>
        <v>0</v>
      </c>
      <c r="O77" s="116">
        <f t="shared" si="77"/>
        <v>0</v>
      </c>
      <c r="P77" s="106"/>
      <c r="R77" s="202"/>
    </row>
    <row r="78" spans="1:18" hidden="1" x14ac:dyDescent="0.25">
      <c r="A78" s="38">
        <v>2111</v>
      </c>
      <c r="B78" s="53" t="s">
        <v>68</v>
      </c>
      <c r="C78" s="54">
        <f t="shared" si="4"/>
        <v>0</v>
      </c>
      <c r="D78" s="226">
        <v>0</v>
      </c>
      <c r="E78" s="56"/>
      <c r="F78" s="143">
        <f t="shared" ref="F78:F79" si="78">D78+E78</f>
        <v>0</v>
      </c>
      <c r="G78" s="226"/>
      <c r="H78" s="257"/>
      <c r="I78" s="110">
        <f t="shared" ref="I78:I79" si="79">G78+H78</f>
        <v>0</v>
      </c>
      <c r="J78" s="257"/>
      <c r="K78" s="56"/>
      <c r="L78" s="132">
        <f t="shared" ref="L78:L79" si="80">J78+K78</f>
        <v>0</v>
      </c>
      <c r="M78" s="317"/>
      <c r="N78" s="56"/>
      <c r="O78" s="110">
        <f t="shared" ref="O78:O79" si="81">M78+N78</f>
        <v>0</v>
      </c>
      <c r="P78" s="107"/>
      <c r="R78" s="202"/>
    </row>
    <row r="79" spans="1:18" ht="24" hidden="1" x14ac:dyDescent="0.25">
      <c r="A79" s="38">
        <v>2112</v>
      </c>
      <c r="B79" s="53" t="s">
        <v>69</v>
      </c>
      <c r="C79" s="54">
        <f t="shared" si="4"/>
        <v>0</v>
      </c>
      <c r="D79" s="226">
        <v>0</v>
      </c>
      <c r="E79" s="56"/>
      <c r="F79" s="143">
        <f t="shared" si="78"/>
        <v>0</v>
      </c>
      <c r="G79" s="226"/>
      <c r="H79" s="257"/>
      <c r="I79" s="110">
        <f t="shared" si="79"/>
        <v>0</v>
      </c>
      <c r="J79" s="257"/>
      <c r="K79" s="56"/>
      <c r="L79" s="132">
        <f t="shared" si="80"/>
        <v>0</v>
      </c>
      <c r="M79" s="317"/>
      <c r="N79" s="56"/>
      <c r="O79" s="110">
        <f t="shared" si="81"/>
        <v>0</v>
      </c>
      <c r="P79" s="107"/>
      <c r="R79" s="202"/>
    </row>
    <row r="80" spans="1:18" ht="24" hidden="1" x14ac:dyDescent="0.25">
      <c r="A80" s="108">
        <v>2120</v>
      </c>
      <c r="B80" s="53" t="s">
        <v>70</v>
      </c>
      <c r="C80" s="54">
        <f t="shared" si="4"/>
        <v>0</v>
      </c>
      <c r="D80" s="227">
        <f>SUM(D81:D82)</f>
        <v>0</v>
      </c>
      <c r="E80" s="109">
        <f t="shared" ref="E80:F80" si="82">SUM(E81:E82)</f>
        <v>0</v>
      </c>
      <c r="F80" s="143">
        <f t="shared" si="82"/>
        <v>0</v>
      </c>
      <c r="G80" s="227">
        <f>SUM(G81:G82)</f>
        <v>0</v>
      </c>
      <c r="H80" s="117">
        <f t="shared" ref="H80:I80" si="83">SUM(H81:H82)</f>
        <v>0</v>
      </c>
      <c r="I80" s="110">
        <f t="shared" si="83"/>
        <v>0</v>
      </c>
      <c r="J80" s="117">
        <f>SUM(J81:J82)</f>
        <v>0</v>
      </c>
      <c r="K80" s="109">
        <f t="shared" ref="K80:L80" si="84">SUM(K81:K82)</f>
        <v>0</v>
      </c>
      <c r="L80" s="132">
        <f t="shared" si="84"/>
        <v>0</v>
      </c>
      <c r="M80" s="54">
        <f>SUM(M81:M82)</f>
        <v>0</v>
      </c>
      <c r="N80" s="109">
        <f t="shared" ref="N80:O80" si="85">SUM(N81:N82)</f>
        <v>0</v>
      </c>
      <c r="O80" s="110">
        <f t="shared" si="85"/>
        <v>0</v>
      </c>
      <c r="P80" s="107"/>
      <c r="R80" s="202"/>
    </row>
    <row r="81" spans="1:18" hidden="1" x14ac:dyDescent="0.25">
      <c r="A81" s="38">
        <v>2121</v>
      </c>
      <c r="B81" s="53" t="s">
        <v>68</v>
      </c>
      <c r="C81" s="54">
        <f t="shared" si="4"/>
        <v>0</v>
      </c>
      <c r="D81" s="226">
        <v>0</v>
      </c>
      <c r="E81" s="56"/>
      <c r="F81" s="143">
        <f t="shared" ref="F81:F82" si="86">D81+E81</f>
        <v>0</v>
      </c>
      <c r="G81" s="226"/>
      <c r="H81" s="257"/>
      <c r="I81" s="110">
        <f t="shared" ref="I81:I82" si="87">G81+H81</f>
        <v>0</v>
      </c>
      <c r="J81" s="257"/>
      <c r="K81" s="56"/>
      <c r="L81" s="132">
        <f t="shared" ref="L81:L82" si="88">J81+K81</f>
        <v>0</v>
      </c>
      <c r="M81" s="317"/>
      <c r="N81" s="56"/>
      <c r="O81" s="110">
        <f t="shared" ref="O81:O82" si="89">M81+N81</f>
        <v>0</v>
      </c>
      <c r="P81" s="107"/>
      <c r="R81" s="202"/>
    </row>
    <row r="82" spans="1:18" ht="24" hidden="1" x14ac:dyDescent="0.25">
      <c r="A82" s="38">
        <v>2122</v>
      </c>
      <c r="B82" s="53" t="s">
        <v>69</v>
      </c>
      <c r="C82" s="54">
        <f t="shared" si="4"/>
        <v>0</v>
      </c>
      <c r="D82" s="226">
        <v>0</v>
      </c>
      <c r="E82" s="56"/>
      <c r="F82" s="143">
        <f t="shared" si="86"/>
        <v>0</v>
      </c>
      <c r="G82" s="226"/>
      <c r="H82" s="257"/>
      <c r="I82" s="110">
        <f t="shared" si="87"/>
        <v>0</v>
      </c>
      <c r="J82" s="257"/>
      <c r="K82" s="56"/>
      <c r="L82" s="132">
        <f t="shared" si="88"/>
        <v>0</v>
      </c>
      <c r="M82" s="317"/>
      <c r="N82" s="56"/>
      <c r="O82" s="110">
        <f t="shared" si="89"/>
        <v>0</v>
      </c>
      <c r="P82" s="107"/>
      <c r="R82" s="202"/>
    </row>
    <row r="83" spans="1:18" x14ac:dyDescent="0.25">
      <c r="A83" s="41">
        <v>2200</v>
      </c>
      <c r="B83" s="101" t="s">
        <v>71</v>
      </c>
      <c r="C83" s="42">
        <f t="shared" si="4"/>
        <v>2746</v>
      </c>
      <c r="D83" s="224">
        <f>SUM(D84,D89,D95,D103,D112,D116,D122,D128)</f>
        <v>3472</v>
      </c>
      <c r="E83" s="439">
        <f t="shared" ref="E83:F83" si="90">SUM(E84,E89,E95,E103,E112,E116,E122,E128)</f>
        <v>-726</v>
      </c>
      <c r="F83" s="406">
        <f t="shared" si="90"/>
        <v>2746</v>
      </c>
      <c r="G83" s="224">
        <f>SUM(G84,G89,G95,G103,G112,G116,G122,G128)</f>
        <v>0</v>
      </c>
      <c r="H83" s="122">
        <f t="shared" ref="H83:I83" si="91">SUM(H84,H89,H95,H103,H112,H116,H122,H128)</f>
        <v>0</v>
      </c>
      <c r="I83" s="406">
        <f t="shared" si="91"/>
        <v>0</v>
      </c>
      <c r="J83" s="102">
        <f>SUM(J84,J89,J95,J103,J112,J116,J122,J128)</f>
        <v>0</v>
      </c>
      <c r="K83" s="439">
        <f t="shared" ref="K83:L83" si="92">SUM(K84,K89,K95,K103,K112,K116,K122,K128)</f>
        <v>0</v>
      </c>
      <c r="L83" s="406">
        <f t="shared" si="92"/>
        <v>0</v>
      </c>
      <c r="M83" s="162">
        <f>SUM(M84,M89,M95,M103,M112,M116,M122,M128)</f>
        <v>0</v>
      </c>
      <c r="N83" s="163">
        <f t="shared" ref="N83:O83" si="93">SUM(N84,N89,N95,N103,N112,N116,N122,N128)</f>
        <v>0</v>
      </c>
      <c r="O83" s="164">
        <f t="shared" si="93"/>
        <v>0</v>
      </c>
      <c r="P83" s="341"/>
      <c r="R83" s="202"/>
    </row>
    <row r="84" spans="1:18" ht="24" hidden="1" x14ac:dyDescent="0.25">
      <c r="A84" s="103">
        <v>2210</v>
      </c>
      <c r="B84" s="74" t="s">
        <v>72</v>
      </c>
      <c r="C84" s="80">
        <f t="shared" si="4"/>
        <v>0</v>
      </c>
      <c r="D84" s="128">
        <f>SUM(D85:D88)</f>
        <v>0</v>
      </c>
      <c r="E84" s="104">
        <f t="shared" ref="E84:F84" si="94">SUM(E85:E88)</f>
        <v>0</v>
      </c>
      <c r="F84" s="280">
        <f t="shared" si="94"/>
        <v>0</v>
      </c>
      <c r="G84" s="128">
        <f>SUM(G85:G88)</f>
        <v>0</v>
      </c>
      <c r="H84" s="203">
        <f t="shared" ref="H84:I84" si="95">SUM(H85:H88)</f>
        <v>0</v>
      </c>
      <c r="I84" s="105">
        <f t="shared" si="95"/>
        <v>0</v>
      </c>
      <c r="J84" s="203">
        <f>SUM(J85:J88)</f>
        <v>0</v>
      </c>
      <c r="K84" s="104">
        <f t="shared" ref="K84:L84" si="96">SUM(K85:K88)</f>
        <v>0</v>
      </c>
      <c r="L84" s="133">
        <f t="shared" si="96"/>
        <v>0</v>
      </c>
      <c r="M84" s="80">
        <f>SUM(M85:M88)</f>
        <v>0</v>
      </c>
      <c r="N84" s="104">
        <f t="shared" ref="N84:O84" si="97">SUM(N85:N88)</f>
        <v>0</v>
      </c>
      <c r="O84" s="105">
        <f t="shared" si="97"/>
        <v>0</v>
      </c>
      <c r="P84" s="112"/>
      <c r="R84" s="202"/>
    </row>
    <row r="85" spans="1:18" ht="24" hidden="1" x14ac:dyDescent="0.25">
      <c r="A85" s="33">
        <v>2211</v>
      </c>
      <c r="B85" s="48" t="s">
        <v>73</v>
      </c>
      <c r="C85" s="49">
        <f t="shared" ref="C85:C148" si="98">F85+I85+L85+O85</f>
        <v>0</v>
      </c>
      <c r="D85" s="225">
        <v>0</v>
      </c>
      <c r="E85" s="51"/>
      <c r="F85" s="281">
        <f t="shared" ref="F85:F88" si="99">D85+E85</f>
        <v>0</v>
      </c>
      <c r="G85" s="225"/>
      <c r="H85" s="256"/>
      <c r="I85" s="116">
        <f t="shared" ref="I85:I88" si="100">G85+H85</f>
        <v>0</v>
      </c>
      <c r="J85" s="256"/>
      <c r="K85" s="51"/>
      <c r="L85" s="136">
        <f t="shared" ref="L85:L88" si="101">J85+K85</f>
        <v>0</v>
      </c>
      <c r="M85" s="316"/>
      <c r="N85" s="51"/>
      <c r="O85" s="116">
        <f t="shared" ref="O85:O88" si="102">M85+N85</f>
        <v>0</v>
      </c>
      <c r="P85" s="106"/>
      <c r="R85" s="202"/>
    </row>
    <row r="86" spans="1:18" ht="36" hidden="1" x14ac:dyDescent="0.25">
      <c r="A86" s="38">
        <v>2212</v>
      </c>
      <c r="B86" s="53" t="s">
        <v>74</v>
      </c>
      <c r="C86" s="54">
        <f t="shared" si="98"/>
        <v>0</v>
      </c>
      <c r="D86" s="226">
        <v>0</v>
      </c>
      <c r="E86" s="56"/>
      <c r="F86" s="143">
        <f t="shared" si="99"/>
        <v>0</v>
      </c>
      <c r="G86" s="226"/>
      <c r="H86" s="257"/>
      <c r="I86" s="110">
        <f t="shared" si="100"/>
        <v>0</v>
      </c>
      <c r="J86" s="257"/>
      <c r="K86" s="56"/>
      <c r="L86" s="132">
        <f t="shared" si="101"/>
        <v>0</v>
      </c>
      <c r="M86" s="317"/>
      <c r="N86" s="56"/>
      <c r="O86" s="110">
        <f t="shared" si="102"/>
        <v>0</v>
      </c>
      <c r="P86" s="107"/>
      <c r="R86" s="202"/>
    </row>
    <row r="87" spans="1:18" ht="24" hidden="1" x14ac:dyDescent="0.25">
      <c r="A87" s="38">
        <v>2214</v>
      </c>
      <c r="B87" s="53" t="s">
        <v>75</v>
      </c>
      <c r="C87" s="54">
        <f t="shared" si="98"/>
        <v>0</v>
      </c>
      <c r="D87" s="226">
        <v>0</v>
      </c>
      <c r="E87" s="56"/>
      <c r="F87" s="143">
        <f t="shared" si="99"/>
        <v>0</v>
      </c>
      <c r="G87" s="226"/>
      <c r="H87" s="257"/>
      <c r="I87" s="110">
        <f t="shared" si="100"/>
        <v>0</v>
      </c>
      <c r="J87" s="257"/>
      <c r="K87" s="56"/>
      <c r="L87" s="132">
        <f t="shared" si="101"/>
        <v>0</v>
      </c>
      <c r="M87" s="317"/>
      <c r="N87" s="56"/>
      <c r="O87" s="110">
        <f t="shared" si="102"/>
        <v>0</v>
      </c>
      <c r="P87" s="107"/>
      <c r="R87" s="202"/>
    </row>
    <row r="88" spans="1:18" hidden="1" x14ac:dyDescent="0.25">
      <c r="A88" s="38">
        <v>2219</v>
      </c>
      <c r="B88" s="53" t="s">
        <v>76</v>
      </c>
      <c r="C88" s="54">
        <f t="shared" si="98"/>
        <v>0</v>
      </c>
      <c r="D88" s="226">
        <v>0</v>
      </c>
      <c r="E88" s="56"/>
      <c r="F88" s="143">
        <f t="shared" si="99"/>
        <v>0</v>
      </c>
      <c r="G88" s="226"/>
      <c r="H88" s="257"/>
      <c r="I88" s="110">
        <f t="shared" si="100"/>
        <v>0</v>
      </c>
      <c r="J88" s="257"/>
      <c r="K88" s="56"/>
      <c r="L88" s="132">
        <f t="shared" si="101"/>
        <v>0</v>
      </c>
      <c r="M88" s="317"/>
      <c r="N88" s="56"/>
      <c r="O88" s="110">
        <f t="shared" si="102"/>
        <v>0</v>
      </c>
      <c r="P88" s="107"/>
      <c r="R88" s="202"/>
    </row>
    <row r="89" spans="1:18" ht="24" hidden="1" x14ac:dyDescent="0.25">
      <c r="A89" s="108">
        <v>2220</v>
      </c>
      <c r="B89" s="53" t="s">
        <v>77</v>
      </c>
      <c r="C89" s="54">
        <f t="shared" si="98"/>
        <v>0</v>
      </c>
      <c r="D89" s="227">
        <f>SUM(D90:D94)</f>
        <v>0</v>
      </c>
      <c r="E89" s="109">
        <f t="shared" ref="E89:F89" si="103">SUM(E90:E94)</f>
        <v>0</v>
      </c>
      <c r="F89" s="143">
        <f t="shared" si="103"/>
        <v>0</v>
      </c>
      <c r="G89" s="227">
        <f>SUM(G90:G94)</f>
        <v>0</v>
      </c>
      <c r="H89" s="117">
        <f t="shared" ref="H89:I89" si="104">SUM(H90:H94)</f>
        <v>0</v>
      </c>
      <c r="I89" s="110">
        <f t="shared" si="104"/>
        <v>0</v>
      </c>
      <c r="J89" s="117">
        <f>SUM(J90:J94)</f>
        <v>0</v>
      </c>
      <c r="K89" s="109">
        <f t="shared" ref="K89:L89" si="105">SUM(K90:K94)</f>
        <v>0</v>
      </c>
      <c r="L89" s="132">
        <f t="shared" si="105"/>
        <v>0</v>
      </c>
      <c r="M89" s="54">
        <f>SUM(M90:M94)</f>
        <v>0</v>
      </c>
      <c r="N89" s="109">
        <f t="shared" ref="N89:O89" si="106">SUM(N90:N94)</f>
        <v>0</v>
      </c>
      <c r="O89" s="110">
        <f t="shared" si="106"/>
        <v>0</v>
      </c>
      <c r="P89" s="107"/>
      <c r="R89" s="202"/>
    </row>
    <row r="90" spans="1:18" ht="24" hidden="1" x14ac:dyDescent="0.25">
      <c r="A90" s="38">
        <v>2221</v>
      </c>
      <c r="B90" s="53" t="s">
        <v>289</v>
      </c>
      <c r="C90" s="54">
        <f t="shared" si="98"/>
        <v>0</v>
      </c>
      <c r="D90" s="226">
        <v>0</v>
      </c>
      <c r="E90" s="56"/>
      <c r="F90" s="143">
        <f t="shared" ref="F90:F94" si="107">D90+E90</f>
        <v>0</v>
      </c>
      <c r="G90" s="226"/>
      <c r="H90" s="257"/>
      <c r="I90" s="110">
        <f t="shared" ref="I90:I94" si="108">G90+H90</f>
        <v>0</v>
      </c>
      <c r="J90" s="257"/>
      <c r="K90" s="56"/>
      <c r="L90" s="132">
        <f t="shared" ref="L90:L94" si="109">J90+K90</f>
        <v>0</v>
      </c>
      <c r="M90" s="317"/>
      <c r="N90" s="56"/>
      <c r="O90" s="110">
        <f t="shared" ref="O90:O94" si="110">M90+N90</f>
        <v>0</v>
      </c>
      <c r="P90" s="107"/>
      <c r="R90" s="202"/>
    </row>
    <row r="91" spans="1:18" hidden="1" x14ac:dyDescent="0.25">
      <c r="A91" s="38">
        <v>2222</v>
      </c>
      <c r="B91" s="53" t="s">
        <v>78</v>
      </c>
      <c r="C91" s="54">
        <f t="shared" si="98"/>
        <v>0</v>
      </c>
      <c r="D91" s="226">
        <v>0</v>
      </c>
      <c r="E91" s="56"/>
      <c r="F91" s="143">
        <f t="shared" si="107"/>
        <v>0</v>
      </c>
      <c r="G91" s="226"/>
      <c r="H91" s="257"/>
      <c r="I91" s="110">
        <f t="shared" si="108"/>
        <v>0</v>
      </c>
      <c r="J91" s="257"/>
      <c r="K91" s="56"/>
      <c r="L91" s="132">
        <f t="shared" si="109"/>
        <v>0</v>
      </c>
      <c r="M91" s="317"/>
      <c r="N91" s="56"/>
      <c r="O91" s="110">
        <f t="shared" si="110"/>
        <v>0</v>
      </c>
      <c r="P91" s="107"/>
      <c r="R91" s="202"/>
    </row>
    <row r="92" spans="1:18" hidden="1" x14ac:dyDescent="0.25">
      <c r="A92" s="38">
        <v>2223</v>
      </c>
      <c r="B92" s="53" t="s">
        <v>79</v>
      </c>
      <c r="C92" s="54">
        <f t="shared" si="98"/>
        <v>0</v>
      </c>
      <c r="D92" s="226">
        <v>0</v>
      </c>
      <c r="E92" s="56"/>
      <c r="F92" s="143">
        <f t="shared" si="107"/>
        <v>0</v>
      </c>
      <c r="G92" s="226"/>
      <c r="H92" s="257"/>
      <c r="I92" s="110">
        <f t="shared" si="108"/>
        <v>0</v>
      </c>
      <c r="J92" s="257"/>
      <c r="K92" s="56"/>
      <c r="L92" s="132">
        <f t="shared" si="109"/>
        <v>0</v>
      </c>
      <c r="M92" s="317"/>
      <c r="N92" s="56"/>
      <c r="O92" s="110">
        <f t="shared" si="110"/>
        <v>0</v>
      </c>
      <c r="P92" s="107"/>
      <c r="R92" s="202"/>
    </row>
    <row r="93" spans="1:18" ht="48" hidden="1" x14ac:dyDescent="0.25">
      <c r="A93" s="38">
        <v>2224</v>
      </c>
      <c r="B93" s="53" t="s">
        <v>299</v>
      </c>
      <c r="C93" s="54">
        <f t="shared" si="98"/>
        <v>0</v>
      </c>
      <c r="D93" s="226">
        <v>0</v>
      </c>
      <c r="E93" s="56"/>
      <c r="F93" s="143">
        <f t="shared" si="107"/>
        <v>0</v>
      </c>
      <c r="G93" s="226"/>
      <c r="H93" s="257"/>
      <c r="I93" s="110">
        <f t="shared" si="108"/>
        <v>0</v>
      </c>
      <c r="J93" s="257"/>
      <c r="K93" s="56"/>
      <c r="L93" s="132">
        <f t="shared" si="109"/>
        <v>0</v>
      </c>
      <c r="M93" s="317"/>
      <c r="N93" s="56"/>
      <c r="O93" s="110">
        <f t="shared" si="110"/>
        <v>0</v>
      </c>
      <c r="P93" s="107"/>
      <c r="R93" s="202"/>
    </row>
    <row r="94" spans="1:18" ht="24" hidden="1" x14ac:dyDescent="0.25">
      <c r="A94" s="38">
        <v>2229</v>
      </c>
      <c r="B94" s="53" t="s">
        <v>80</v>
      </c>
      <c r="C94" s="54">
        <f t="shared" si="98"/>
        <v>0</v>
      </c>
      <c r="D94" s="226">
        <v>0</v>
      </c>
      <c r="E94" s="56"/>
      <c r="F94" s="143">
        <f t="shared" si="107"/>
        <v>0</v>
      </c>
      <c r="G94" s="226"/>
      <c r="H94" s="257"/>
      <c r="I94" s="110">
        <f t="shared" si="108"/>
        <v>0</v>
      </c>
      <c r="J94" s="257"/>
      <c r="K94" s="56"/>
      <c r="L94" s="132">
        <f t="shared" si="109"/>
        <v>0</v>
      </c>
      <c r="M94" s="317"/>
      <c r="N94" s="56"/>
      <c r="O94" s="110">
        <f t="shared" si="110"/>
        <v>0</v>
      </c>
      <c r="P94" s="107"/>
      <c r="R94" s="202"/>
    </row>
    <row r="95" spans="1:18" ht="36" hidden="1" x14ac:dyDescent="0.25">
      <c r="A95" s="108">
        <v>2230</v>
      </c>
      <c r="B95" s="53" t="s">
        <v>81</v>
      </c>
      <c r="C95" s="54">
        <f t="shared" si="98"/>
        <v>0</v>
      </c>
      <c r="D95" s="227">
        <f>SUM(D96:D102)</f>
        <v>0</v>
      </c>
      <c r="E95" s="109">
        <f t="shared" ref="E95:F95" si="111">SUM(E96:E102)</f>
        <v>0</v>
      </c>
      <c r="F95" s="143">
        <f t="shared" si="111"/>
        <v>0</v>
      </c>
      <c r="G95" s="227">
        <f>SUM(G96:G102)</f>
        <v>0</v>
      </c>
      <c r="H95" s="117">
        <f t="shared" ref="H95:I95" si="112">SUM(H96:H102)</f>
        <v>0</v>
      </c>
      <c r="I95" s="110">
        <f t="shared" si="112"/>
        <v>0</v>
      </c>
      <c r="J95" s="117">
        <f>SUM(J96:J102)</f>
        <v>0</v>
      </c>
      <c r="K95" s="109">
        <f t="shared" ref="K95:L95" si="113">SUM(K96:K102)</f>
        <v>0</v>
      </c>
      <c r="L95" s="132">
        <f t="shared" si="113"/>
        <v>0</v>
      </c>
      <c r="M95" s="54">
        <f>SUM(M96:M102)</f>
        <v>0</v>
      </c>
      <c r="N95" s="109">
        <f t="shared" ref="N95:O95" si="114">SUM(N96:N102)</f>
        <v>0</v>
      </c>
      <c r="O95" s="110">
        <f t="shared" si="114"/>
        <v>0</v>
      </c>
      <c r="P95" s="107"/>
      <c r="R95" s="202"/>
    </row>
    <row r="96" spans="1:18" ht="24" hidden="1" x14ac:dyDescent="0.25">
      <c r="A96" s="38">
        <v>2231</v>
      </c>
      <c r="B96" s="53" t="s">
        <v>82</v>
      </c>
      <c r="C96" s="54">
        <f t="shared" si="98"/>
        <v>0</v>
      </c>
      <c r="D96" s="226">
        <v>0</v>
      </c>
      <c r="E96" s="56"/>
      <c r="F96" s="143">
        <f t="shared" ref="F96:F102" si="115">D96+E96</f>
        <v>0</v>
      </c>
      <c r="G96" s="226"/>
      <c r="H96" s="257"/>
      <c r="I96" s="110">
        <f t="shared" ref="I96:I102" si="116">G96+H96</f>
        <v>0</v>
      </c>
      <c r="J96" s="257"/>
      <c r="K96" s="56"/>
      <c r="L96" s="132">
        <f t="shared" ref="L96:L102" si="117">J96+K96</f>
        <v>0</v>
      </c>
      <c r="M96" s="317"/>
      <c r="N96" s="56"/>
      <c r="O96" s="110">
        <f t="shared" ref="O96:O102" si="118">M96+N96</f>
        <v>0</v>
      </c>
      <c r="P96" s="107"/>
      <c r="R96" s="202"/>
    </row>
    <row r="97" spans="1:18" ht="24.75" hidden="1" customHeight="1" x14ac:dyDescent="0.25">
      <c r="A97" s="38">
        <v>2232</v>
      </c>
      <c r="B97" s="53" t="s">
        <v>83</v>
      </c>
      <c r="C97" s="54">
        <f t="shared" si="98"/>
        <v>0</v>
      </c>
      <c r="D97" s="226">
        <v>0</v>
      </c>
      <c r="E97" s="56"/>
      <c r="F97" s="143">
        <f t="shared" si="115"/>
        <v>0</v>
      </c>
      <c r="G97" s="226"/>
      <c r="H97" s="257"/>
      <c r="I97" s="110">
        <f t="shared" si="116"/>
        <v>0</v>
      </c>
      <c r="J97" s="257"/>
      <c r="K97" s="56"/>
      <c r="L97" s="132">
        <f t="shared" si="117"/>
        <v>0</v>
      </c>
      <c r="M97" s="317"/>
      <c r="N97" s="56"/>
      <c r="O97" s="110">
        <f t="shared" si="118"/>
        <v>0</v>
      </c>
      <c r="P97" s="107"/>
      <c r="R97" s="202"/>
    </row>
    <row r="98" spans="1:18" ht="24" hidden="1" x14ac:dyDescent="0.25">
      <c r="A98" s="33">
        <v>2233</v>
      </c>
      <c r="B98" s="48" t="s">
        <v>84</v>
      </c>
      <c r="C98" s="49">
        <f t="shared" si="98"/>
        <v>0</v>
      </c>
      <c r="D98" s="225">
        <v>0</v>
      </c>
      <c r="E98" s="51"/>
      <c r="F98" s="281">
        <f t="shared" si="115"/>
        <v>0</v>
      </c>
      <c r="G98" s="225"/>
      <c r="H98" s="256"/>
      <c r="I98" s="116">
        <f t="shared" si="116"/>
        <v>0</v>
      </c>
      <c r="J98" s="256"/>
      <c r="K98" s="51"/>
      <c r="L98" s="136">
        <f t="shared" si="117"/>
        <v>0</v>
      </c>
      <c r="M98" s="316"/>
      <c r="N98" s="51"/>
      <c r="O98" s="116">
        <f t="shared" si="118"/>
        <v>0</v>
      </c>
      <c r="P98" s="106"/>
      <c r="R98" s="202"/>
    </row>
    <row r="99" spans="1:18" ht="36" hidden="1" x14ac:dyDescent="0.25">
      <c r="A99" s="38">
        <v>2234</v>
      </c>
      <c r="B99" s="53" t="s">
        <v>85</v>
      </c>
      <c r="C99" s="54">
        <f t="shared" si="98"/>
        <v>0</v>
      </c>
      <c r="D99" s="226">
        <v>0</v>
      </c>
      <c r="E99" s="56"/>
      <c r="F99" s="143">
        <f t="shared" si="115"/>
        <v>0</v>
      </c>
      <c r="G99" s="226"/>
      <c r="H99" s="257"/>
      <c r="I99" s="110">
        <f t="shared" si="116"/>
        <v>0</v>
      </c>
      <c r="J99" s="257"/>
      <c r="K99" s="56"/>
      <c r="L99" s="132">
        <f t="shared" si="117"/>
        <v>0</v>
      </c>
      <c r="M99" s="317"/>
      <c r="N99" s="56"/>
      <c r="O99" s="110">
        <f t="shared" si="118"/>
        <v>0</v>
      </c>
      <c r="P99" s="107"/>
      <c r="R99" s="202"/>
    </row>
    <row r="100" spans="1:18" ht="24" hidden="1" x14ac:dyDescent="0.25">
      <c r="A100" s="38">
        <v>2235</v>
      </c>
      <c r="B100" s="53" t="s">
        <v>86</v>
      </c>
      <c r="C100" s="54">
        <f t="shared" si="98"/>
        <v>0</v>
      </c>
      <c r="D100" s="226">
        <v>0</v>
      </c>
      <c r="E100" s="56"/>
      <c r="F100" s="143">
        <f t="shared" si="115"/>
        <v>0</v>
      </c>
      <c r="G100" s="226"/>
      <c r="H100" s="257"/>
      <c r="I100" s="110">
        <f t="shared" si="116"/>
        <v>0</v>
      </c>
      <c r="J100" s="257"/>
      <c r="K100" s="56"/>
      <c r="L100" s="132">
        <f t="shared" si="117"/>
        <v>0</v>
      </c>
      <c r="M100" s="317"/>
      <c r="N100" s="56"/>
      <c r="O100" s="110">
        <f t="shared" si="118"/>
        <v>0</v>
      </c>
      <c r="P100" s="107"/>
      <c r="R100" s="202"/>
    </row>
    <row r="101" spans="1:18" hidden="1" x14ac:dyDescent="0.25">
      <c r="A101" s="38">
        <v>2236</v>
      </c>
      <c r="B101" s="53" t="s">
        <v>87</v>
      </c>
      <c r="C101" s="54">
        <f t="shared" si="98"/>
        <v>0</v>
      </c>
      <c r="D101" s="226">
        <v>0</v>
      </c>
      <c r="E101" s="56"/>
      <c r="F101" s="143">
        <f t="shared" si="115"/>
        <v>0</v>
      </c>
      <c r="G101" s="226"/>
      <c r="H101" s="257"/>
      <c r="I101" s="110">
        <f t="shared" si="116"/>
        <v>0</v>
      </c>
      <c r="J101" s="257"/>
      <c r="K101" s="56"/>
      <c r="L101" s="132">
        <f t="shared" si="117"/>
        <v>0</v>
      </c>
      <c r="M101" s="317"/>
      <c r="N101" s="56"/>
      <c r="O101" s="110">
        <f t="shared" si="118"/>
        <v>0</v>
      </c>
      <c r="P101" s="107"/>
      <c r="R101" s="202"/>
    </row>
    <row r="102" spans="1:18" ht="24" hidden="1" x14ac:dyDescent="0.25">
      <c r="A102" s="38">
        <v>2239</v>
      </c>
      <c r="B102" s="53" t="s">
        <v>88</v>
      </c>
      <c r="C102" s="54">
        <f t="shared" si="98"/>
        <v>0</v>
      </c>
      <c r="D102" s="226">
        <v>0</v>
      </c>
      <c r="E102" s="56"/>
      <c r="F102" s="143">
        <f t="shared" si="115"/>
        <v>0</v>
      </c>
      <c r="G102" s="226"/>
      <c r="H102" s="257"/>
      <c r="I102" s="110">
        <f t="shared" si="116"/>
        <v>0</v>
      </c>
      <c r="J102" s="257"/>
      <c r="K102" s="56"/>
      <c r="L102" s="132">
        <f t="shared" si="117"/>
        <v>0</v>
      </c>
      <c r="M102" s="317"/>
      <c r="N102" s="56"/>
      <c r="O102" s="110">
        <f t="shared" si="118"/>
        <v>0</v>
      </c>
      <c r="P102" s="107"/>
      <c r="R102" s="202"/>
    </row>
    <row r="103" spans="1:18" ht="36" x14ac:dyDescent="0.25">
      <c r="A103" s="108">
        <v>2240</v>
      </c>
      <c r="B103" s="53" t="s">
        <v>89</v>
      </c>
      <c r="C103" s="54">
        <f t="shared" si="98"/>
        <v>1500</v>
      </c>
      <c r="D103" s="227">
        <f>SUM(D104:D111)</f>
        <v>1500</v>
      </c>
      <c r="E103" s="445">
        <f t="shared" ref="E103:F103" si="119">SUM(E104:E111)</f>
        <v>0</v>
      </c>
      <c r="F103" s="401">
        <f t="shared" si="119"/>
        <v>1500</v>
      </c>
      <c r="G103" s="227">
        <f>SUM(G104:G111)</f>
        <v>0</v>
      </c>
      <c r="H103" s="132">
        <f t="shared" ref="H103:I103" si="120">SUM(H104:H111)</f>
        <v>0</v>
      </c>
      <c r="I103" s="401">
        <f t="shared" si="120"/>
        <v>0</v>
      </c>
      <c r="J103" s="117">
        <f>SUM(J104:J111)</f>
        <v>0</v>
      </c>
      <c r="K103" s="445">
        <f t="shared" ref="K103:L103" si="121">SUM(K104:K111)</f>
        <v>0</v>
      </c>
      <c r="L103" s="401">
        <f t="shared" si="121"/>
        <v>0</v>
      </c>
      <c r="M103" s="54">
        <f>SUM(M104:M111)</f>
        <v>0</v>
      </c>
      <c r="N103" s="109">
        <f t="shared" ref="N103:O103" si="122">SUM(N104:N111)</f>
        <v>0</v>
      </c>
      <c r="O103" s="110">
        <f t="shared" si="122"/>
        <v>0</v>
      </c>
      <c r="P103" s="107"/>
      <c r="R103" s="202"/>
    </row>
    <row r="104" spans="1:18" hidden="1" x14ac:dyDescent="0.25">
      <c r="A104" s="38">
        <v>2241</v>
      </c>
      <c r="B104" s="53" t="s">
        <v>90</v>
      </c>
      <c r="C104" s="54">
        <f t="shared" si="98"/>
        <v>0</v>
      </c>
      <c r="D104" s="226">
        <v>0</v>
      </c>
      <c r="E104" s="56"/>
      <c r="F104" s="143">
        <f t="shared" ref="F104:F111" si="123">D104+E104</f>
        <v>0</v>
      </c>
      <c r="G104" s="226"/>
      <c r="H104" s="257"/>
      <c r="I104" s="110">
        <f t="shared" ref="I104:I111" si="124">G104+H104</f>
        <v>0</v>
      </c>
      <c r="J104" s="257"/>
      <c r="K104" s="56"/>
      <c r="L104" s="132">
        <f t="shared" ref="L104:L111" si="125">J104+K104</f>
        <v>0</v>
      </c>
      <c r="M104" s="317"/>
      <c r="N104" s="56"/>
      <c r="O104" s="110">
        <f t="shared" ref="O104:O111" si="126">M104+N104</f>
        <v>0</v>
      </c>
      <c r="P104" s="107"/>
      <c r="R104" s="202"/>
    </row>
    <row r="105" spans="1:18" ht="24" hidden="1" x14ac:dyDescent="0.25">
      <c r="A105" s="38">
        <v>2242</v>
      </c>
      <c r="B105" s="53" t="s">
        <v>91</v>
      </c>
      <c r="C105" s="54">
        <f t="shared" si="98"/>
        <v>0</v>
      </c>
      <c r="D105" s="226">
        <v>0</v>
      </c>
      <c r="E105" s="56"/>
      <c r="F105" s="143">
        <f t="shared" si="123"/>
        <v>0</v>
      </c>
      <c r="G105" s="226"/>
      <c r="H105" s="257"/>
      <c r="I105" s="110">
        <f t="shared" si="124"/>
        <v>0</v>
      </c>
      <c r="J105" s="257"/>
      <c r="K105" s="56"/>
      <c r="L105" s="132">
        <f t="shared" si="125"/>
        <v>0</v>
      </c>
      <c r="M105" s="317"/>
      <c r="N105" s="56"/>
      <c r="O105" s="110">
        <f t="shared" si="126"/>
        <v>0</v>
      </c>
      <c r="P105" s="107"/>
      <c r="R105" s="202"/>
    </row>
    <row r="106" spans="1:18" ht="24" x14ac:dyDescent="0.25">
      <c r="A106" s="38">
        <v>2243</v>
      </c>
      <c r="B106" s="53" t="s">
        <v>92</v>
      </c>
      <c r="C106" s="54">
        <f t="shared" si="98"/>
        <v>1500</v>
      </c>
      <c r="D106" s="226">
        <v>1500</v>
      </c>
      <c r="E106" s="444"/>
      <c r="F106" s="401">
        <f t="shared" si="123"/>
        <v>1500</v>
      </c>
      <c r="G106" s="226"/>
      <c r="H106" s="580"/>
      <c r="I106" s="401">
        <f t="shared" si="124"/>
        <v>0</v>
      </c>
      <c r="J106" s="257"/>
      <c r="K106" s="444"/>
      <c r="L106" s="401">
        <f t="shared" si="125"/>
        <v>0</v>
      </c>
      <c r="M106" s="317"/>
      <c r="N106" s="56"/>
      <c r="O106" s="110">
        <f t="shared" si="126"/>
        <v>0</v>
      </c>
      <c r="P106" s="107"/>
      <c r="R106" s="202"/>
    </row>
    <row r="107" spans="1:18" hidden="1" x14ac:dyDescent="0.25">
      <c r="A107" s="38">
        <v>2244</v>
      </c>
      <c r="B107" s="53" t="s">
        <v>93</v>
      </c>
      <c r="C107" s="54">
        <f t="shared" si="98"/>
        <v>0</v>
      </c>
      <c r="D107" s="226">
        <v>0</v>
      </c>
      <c r="E107" s="56"/>
      <c r="F107" s="143">
        <f t="shared" si="123"/>
        <v>0</v>
      </c>
      <c r="G107" s="226"/>
      <c r="H107" s="257"/>
      <c r="I107" s="110">
        <f t="shared" si="124"/>
        <v>0</v>
      </c>
      <c r="J107" s="257"/>
      <c r="K107" s="56"/>
      <c r="L107" s="132">
        <f t="shared" si="125"/>
        <v>0</v>
      </c>
      <c r="M107" s="317"/>
      <c r="N107" s="56"/>
      <c r="O107" s="110">
        <f t="shared" si="126"/>
        <v>0</v>
      </c>
      <c r="P107" s="107"/>
      <c r="R107" s="202"/>
    </row>
    <row r="108" spans="1:18" ht="24" hidden="1" x14ac:dyDescent="0.25">
      <c r="A108" s="38">
        <v>2246</v>
      </c>
      <c r="B108" s="53" t="s">
        <v>94</v>
      </c>
      <c r="C108" s="54">
        <f t="shared" si="98"/>
        <v>0</v>
      </c>
      <c r="D108" s="226">
        <v>0</v>
      </c>
      <c r="E108" s="56"/>
      <c r="F108" s="143">
        <f t="shared" si="123"/>
        <v>0</v>
      </c>
      <c r="G108" s="226"/>
      <c r="H108" s="257"/>
      <c r="I108" s="110">
        <f t="shared" si="124"/>
        <v>0</v>
      </c>
      <c r="J108" s="257"/>
      <c r="K108" s="56"/>
      <c r="L108" s="132">
        <f t="shared" si="125"/>
        <v>0</v>
      </c>
      <c r="M108" s="317"/>
      <c r="N108" s="56"/>
      <c r="O108" s="110">
        <f t="shared" si="126"/>
        <v>0</v>
      </c>
      <c r="P108" s="107"/>
      <c r="R108" s="202"/>
    </row>
    <row r="109" spans="1:18" hidden="1" x14ac:dyDescent="0.25">
      <c r="A109" s="38">
        <v>2247</v>
      </c>
      <c r="B109" s="53" t="s">
        <v>95</v>
      </c>
      <c r="C109" s="54">
        <f t="shared" si="98"/>
        <v>0</v>
      </c>
      <c r="D109" s="226">
        <v>0</v>
      </c>
      <c r="E109" s="56"/>
      <c r="F109" s="143">
        <f t="shared" si="123"/>
        <v>0</v>
      </c>
      <c r="G109" s="226"/>
      <c r="H109" s="257"/>
      <c r="I109" s="110">
        <f t="shared" si="124"/>
        <v>0</v>
      </c>
      <c r="J109" s="257"/>
      <c r="K109" s="56"/>
      <c r="L109" s="132">
        <f t="shared" si="125"/>
        <v>0</v>
      </c>
      <c r="M109" s="317"/>
      <c r="N109" s="56"/>
      <c r="O109" s="110">
        <f t="shared" si="126"/>
        <v>0</v>
      </c>
      <c r="P109" s="107"/>
      <c r="R109" s="202"/>
    </row>
    <row r="110" spans="1:18" ht="24" hidden="1" x14ac:dyDescent="0.25">
      <c r="A110" s="38">
        <v>2248</v>
      </c>
      <c r="B110" s="53" t="s">
        <v>300</v>
      </c>
      <c r="C110" s="54">
        <f t="shared" si="98"/>
        <v>0</v>
      </c>
      <c r="D110" s="226">
        <v>0</v>
      </c>
      <c r="E110" s="56"/>
      <c r="F110" s="143">
        <f t="shared" si="123"/>
        <v>0</v>
      </c>
      <c r="G110" s="226"/>
      <c r="H110" s="257"/>
      <c r="I110" s="110">
        <f t="shared" si="124"/>
        <v>0</v>
      </c>
      <c r="J110" s="257"/>
      <c r="K110" s="56"/>
      <c r="L110" s="132">
        <f t="shared" si="125"/>
        <v>0</v>
      </c>
      <c r="M110" s="317"/>
      <c r="N110" s="56"/>
      <c r="O110" s="110">
        <f t="shared" si="126"/>
        <v>0</v>
      </c>
      <c r="P110" s="107"/>
      <c r="R110" s="202"/>
    </row>
    <row r="111" spans="1:18" ht="24" hidden="1" x14ac:dyDescent="0.25">
      <c r="A111" s="38">
        <v>2249</v>
      </c>
      <c r="B111" s="53" t="s">
        <v>96</v>
      </c>
      <c r="C111" s="54">
        <f t="shared" si="98"/>
        <v>0</v>
      </c>
      <c r="D111" s="226">
        <v>0</v>
      </c>
      <c r="E111" s="56"/>
      <c r="F111" s="143">
        <f t="shared" si="123"/>
        <v>0</v>
      </c>
      <c r="G111" s="226"/>
      <c r="H111" s="257"/>
      <c r="I111" s="110">
        <f t="shared" si="124"/>
        <v>0</v>
      </c>
      <c r="J111" s="257"/>
      <c r="K111" s="56"/>
      <c r="L111" s="132">
        <f t="shared" si="125"/>
        <v>0</v>
      </c>
      <c r="M111" s="317"/>
      <c r="N111" s="56"/>
      <c r="O111" s="110">
        <f t="shared" si="126"/>
        <v>0</v>
      </c>
      <c r="P111" s="107"/>
      <c r="R111" s="202"/>
    </row>
    <row r="112" spans="1:18" hidden="1" x14ac:dyDescent="0.25">
      <c r="A112" s="108">
        <v>2250</v>
      </c>
      <c r="B112" s="53" t="s">
        <v>97</v>
      </c>
      <c r="C112" s="54">
        <f t="shared" si="98"/>
        <v>0</v>
      </c>
      <c r="D112" s="227">
        <f>SUM(D113:D115)</f>
        <v>0</v>
      </c>
      <c r="E112" s="109">
        <f t="shared" ref="E112:F112" si="127">SUM(E113:E115)</f>
        <v>0</v>
      </c>
      <c r="F112" s="143">
        <f t="shared" si="127"/>
        <v>0</v>
      </c>
      <c r="G112" s="227">
        <f>SUM(G113:G115)</f>
        <v>0</v>
      </c>
      <c r="H112" s="117">
        <f t="shared" ref="H112:I112" si="128">SUM(H113:H115)</f>
        <v>0</v>
      </c>
      <c r="I112" s="110">
        <f t="shared" si="128"/>
        <v>0</v>
      </c>
      <c r="J112" s="117">
        <f>SUM(J113:J115)</f>
        <v>0</v>
      </c>
      <c r="K112" s="109">
        <f t="shared" ref="K112:L112" si="129">SUM(K113:K115)</f>
        <v>0</v>
      </c>
      <c r="L112" s="132">
        <f t="shared" si="129"/>
        <v>0</v>
      </c>
      <c r="M112" s="54">
        <f>SUM(M113:M115)</f>
        <v>0</v>
      </c>
      <c r="N112" s="109">
        <f t="shared" ref="N112:O112" si="130">SUM(N113:N115)</f>
        <v>0</v>
      </c>
      <c r="O112" s="110">
        <f t="shared" si="130"/>
        <v>0</v>
      </c>
      <c r="P112" s="107"/>
      <c r="R112" s="202"/>
    </row>
    <row r="113" spans="1:18" hidden="1" x14ac:dyDescent="0.25">
      <c r="A113" s="38">
        <v>2251</v>
      </c>
      <c r="B113" s="53" t="s">
        <v>98</v>
      </c>
      <c r="C113" s="54">
        <f t="shared" si="98"/>
        <v>0</v>
      </c>
      <c r="D113" s="226">
        <v>0</v>
      </c>
      <c r="E113" s="56"/>
      <c r="F113" s="143">
        <f t="shared" ref="F113:F115" si="131">D113+E113</f>
        <v>0</v>
      </c>
      <c r="G113" s="226"/>
      <c r="H113" s="257"/>
      <c r="I113" s="110">
        <f t="shared" ref="I113:I115" si="132">G113+H113</f>
        <v>0</v>
      </c>
      <c r="J113" s="257"/>
      <c r="K113" s="56"/>
      <c r="L113" s="132">
        <f t="shared" ref="L113:L115" si="133">J113+K113</f>
        <v>0</v>
      </c>
      <c r="M113" s="317"/>
      <c r="N113" s="56"/>
      <c r="O113" s="110">
        <f t="shared" ref="O113:O115" si="134">M113+N113</f>
        <v>0</v>
      </c>
      <c r="P113" s="107"/>
      <c r="R113" s="202"/>
    </row>
    <row r="114" spans="1:18" ht="24" hidden="1" x14ac:dyDescent="0.25">
      <c r="A114" s="38">
        <v>2252</v>
      </c>
      <c r="B114" s="53" t="s">
        <v>99</v>
      </c>
      <c r="C114" s="54">
        <f t="shared" si="98"/>
        <v>0</v>
      </c>
      <c r="D114" s="226">
        <v>0</v>
      </c>
      <c r="E114" s="56"/>
      <c r="F114" s="143">
        <f t="shared" si="131"/>
        <v>0</v>
      </c>
      <c r="G114" s="226"/>
      <c r="H114" s="257"/>
      <c r="I114" s="110">
        <f t="shared" si="132"/>
        <v>0</v>
      </c>
      <c r="J114" s="257"/>
      <c r="K114" s="56"/>
      <c r="L114" s="132">
        <f t="shared" si="133"/>
        <v>0</v>
      </c>
      <c r="M114" s="317"/>
      <c r="N114" s="56"/>
      <c r="O114" s="110">
        <f t="shared" si="134"/>
        <v>0</v>
      </c>
      <c r="P114" s="107"/>
      <c r="R114" s="202"/>
    </row>
    <row r="115" spans="1:18" ht="24" hidden="1" x14ac:dyDescent="0.25">
      <c r="A115" s="38">
        <v>2259</v>
      </c>
      <c r="B115" s="53" t="s">
        <v>100</v>
      </c>
      <c r="C115" s="54">
        <f t="shared" si="98"/>
        <v>0</v>
      </c>
      <c r="D115" s="226">
        <v>0</v>
      </c>
      <c r="E115" s="56"/>
      <c r="F115" s="143">
        <f t="shared" si="131"/>
        <v>0</v>
      </c>
      <c r="G115" s="226"/>
      <c r="H115" s="257"/>
      <c r="I115" s="110">
        <f t="shared" si="132"/>
        <v>0</v>
      </c>
      <c r="J115" s="257"/>
      <c r="K115" s="56"/>
      <c r="L115" s="132">
        <f t="shared" si="133"/>
        <v>0</v>
      </c>
      <c r="M115" s="317"/>
      <c r="N115" s="56"/>
      <c r="O115" s="110">
        <f t="shared" si="134"/>
        <v>0</v>
      </c>
      <c r="P115" s="107"/>
      <c r="R115" s="202"/>
    </row>
    <row r="116" spans="1:18" hidden="1" x14ac:dyDescent="0.25">
      <c r="A116" s="108">
        <v>2260</v>
      </c>
      <c r="B116" s="53" t="s">
        <v>101</v>
      </c>
      <c r="C116" s="54">
        <f t="shared" si="98"/>
        <v>0</v>
      </c>
      <c r="D116" s="227">
        <f>SUM(D117:D121)</f>
        <v>0</v>
      </c>
      <c r="E116" s="109">
        <f t="shared" ref="E116:F116" si="135">SUM(E117:E121)</f>
        <v>0</v>
      </c>
      <c r="F116" s="143">
        <f t="shared" si="135"/>
        <v>0</v>
      </c>
      <c r="G116" s="227">
        <f>SUM(G117:G121)</f>
        <v>0</v>
      </c>
      <c r="H116" s="117">
        <f t="shared" ref="H116:I116" si="136">SUM(H117:H121)</f>
        <v>0</v>
      </c>
      <c r="I116" s="110">
        <f t="shared" si="136"/>
        <v>0</v>
      </c>
      <c r="J116" s="117">
        <f>SUM(J117:J121)</f>
        <v>0</v>
      </c>
      <c r="K116" s="109">
        <f t="shared" ref="K116:L116" si="137">SUM(K117:K121)</f>
        <v>0</v>
      </c>
      <c r="L116" s="132">
        <f t="shared" si="137"/>
        <v>0</v>
      </c>
      <c r="M116" s="54">
        <f>SUM(M117:M121)</f>
        <v>0</v>
      </c>
      <c r="N116" s="109">
        <f t="shared" ref="N116:O116" si="138">SUM(N117:N121)</f>
        <v>0</v>
      </c>
      <c r="O116" s="110">
        <f t="shared" si="138"/>
        <v>0</v>
      </c>
      <c r="P116" s="107"/>
      <c r="R116" s="202"/>
    </row>
    <row r="117" spans="1:18" hidden="1" x14ac:dyDescent="0.25">
      <c r="A117" s="38">
        <v>2261</v>
      </c>
      <c r="B117" s="53" t="s">
        <v>102</v>
      </c>
      <c r="C117" s="54">
        <f t="shared" si="98"/>
        <v>0</v>
      </c>
      <c r="D117" s="226">
        <v>0</v>
      </c>
      <c r="E117" s="56"/>
      <c r="F117" s="143">
        <f t="shared" ref="F117:F121" si="139">D117+E117</f>
        <v>0</v>
      </c>
      <c r="G117" s="226"/>
      <c r="H117" s="257"/>
      <c r="I117" s="110">
        <f t="shared" ref="I117:I121" si="140">G117+H117</f>
        <v>0</v>
      </c>
      <c r="J117" s="257"/>
      <c r="K117" s="56"/>
      <c r="L117" s="132">
        <f t="shared" ref="L117:L121" si="141">J117+K117</f>
        <v>0</v>
      </c>
      <c r="M117" s="317"/>
      <c r="N117" s="56"/>
      <c r="O117" s="110">
        <f t="shared" ref="O117:O121" si="142">M117+N117</f>
        <v>0</v>
      </c>
      <c r="P117" s="107"/>
      <c r="R117" s="202"/>
    </row>
    <row r="118" spans="1:18" hidden="1" x14ac:dyDescent="0.25">
      <c r="A118" s="38">
        <v>2262</v>
      </c>
      <c r="B118" s="53" t="s">
        <v>103</v>
      </c>
      <c r="C118" s="54">
        <f t="shared" si="98"/>
        <v>0</v>
      </c>
      <c r="D118" s="226">
        <v>0</v>
      </c>
      <c r="E118" s="56"/>
      <c r="F118" s="143">
        <f t="shared" si="139"/>
        <v>0</v>
      </c>
      <c r="G118" s="226"/>
      <c r="H118" s="257"/>
      <c r="I118" s="110">
        <f t="shared" si="140"/>
        <v>0</v>
      </c>
      <c r="J118" s="257"/>
      <c r="K118" s="56"/>
      <c r="L118" s="132">
        <f t="shared" si="141"/>
        <v>0</v>
      </c>
      <c r="M118" s="317"/>
      <c r="N118" s="56"/>
      <c r="O118" s="110">
        <f t="shared" si="142"/>
        <v>0</v>
      </c>
      <c r="P118" s="107"/>
      <c r="R118" s="202"/>
    </row>
    <row r="119" spans="1:18" hidden="1" x14ac:dyDescent="0.25">
      <c r="A119" s="38">
        <v>2263</v>
      </c>
      <c r="B119" s="53" t="s">
        <v>104</v>
      </c>
      <c r="C119" s="54">
        <f t="shared" si="98"/>
        <v>0</v>
      </c>
      <c r="D119" s="226">
        <v>0</v>
      </c>
      <c r="E119" s="56"/>
      <c r="F119" s="143">
        <f t="shared" si="139"/>
        <v>0</v>
      </c>
      <c r="G119" s="226"/>
      <c r="H119" s="257"/>
      <c r="I119" s="110">
        <f t="shared" si="140"/>
        <v>0</v>
      </c>
      <c r="J119" s="257"/>
      <c r="K119" s="56"/>
      <c r="L119" s="132">
        <f t="shared" si="141"/>
        <v>0</v>
      </c>
      <c r="M119" s="317"/>
      <c r="N119" s="56"/>
      <c r="O119" s="110">
        <f t="shared" si="142"/>
        <v>0</v>
      </c>
      <c r="P119" s="107"/>
      <c r="R119" s="202"/>
    </row>
    <row r="120" spans="1:18" ht="24" hidden="1" x14ac:dyDescent="0.25">
      <c r="A120" s="38">
        <v>2264</v>
      </c>
      <c r="B120" s="53" t="s">
        <v>105</v>
      </c>
      <c r="C120" s="54">
        <f t="shared" si="98"/>
        <v>0</v>
      </c>
      <c r="D120" s="226">
        <v>0</v>
      </c>
      <c r="E120" s="56"/>
      <c r="F120" s="143">
        <f t="shared" si="139"/>
        <v>0</v>
      </c>
      <c r="G120" s="226"/>
      <c r="H120" s="257"/>
      <c r="I120" s="110">
        <f t="shared" si="140"/>
        <v>0</v>
      </c>
      <c r="J120" s="257"/>
      <c r="K120" s="56"/>
      <c r="L120" s="132">
        <f t="shared" si="141"/>
        <v>0</v>
      </c>
      <c r="M120" s="317"/>
      <c r="N120" s="56"/>
      <c r="O120" s="110">
        <f t="shared" si="142"/>
        <v>0</v>
      </c>
      <c r="P120" s="107"/>
      <c r="R120" s="202"/>
    </row>
    <row r="121" spans="1:18" hidden="1" x14ac:dyDescent="0.25">
      <c r="A121" s="38">
        <v>2269</v>
      </c>
      <c r="B121" s="53" t="s">
        <v>106</v>
      </c>
      <c r="C121" s="54">
        <f t="shared" si="98"/>
        <v>0</v>
      </c>
      <c r="D121" s="226">
        <v>0</v>
      </c>
      <c r="E121" s="56"/>
      <c r="F121" s="143">
        <f t="shared" si="139"/>
        <v>0</v>
      </c>
      <c r="G121" s="226"/>
      <c r="H121" s="257"/>
      <c r="I121" s="110">
        <f t="shared" si="140"/>
        <v>0</v>
      </c>
      <c r="J121" s="257"/>
      <c r="K121" s="56"/>
      <c r="L121" s="132">
        <f t="shared" si="141"/>
        <v>0</v>
      </c>
      <c r="M121" s="317"/>
      <c r="N121" s="56"/>
      <c r="O121" s="110">
        <f t="shared" si="142"/>
        <v>0</v>
      </c>
      <c r="P121" s="107"/>
      <c r="R121" s="202"/>
    </row>
    <row r="122" spans="1:18" x14ac:dyDescent="0.25">
      <c r="A122" s="108">
        <v>2270</v>
      </c>
      <c r="B122" s="53" t="s">
        <v>107</v>
      </c>
      <c r="C122" s="54">
        <f t="shared" si="98"/>
        <v>1246</v>
      </c>
      <c r="D122" s="227">
        <f>SUM(D123:D127)</f>
        <v>1972</v>
      </c>
      <c r="E122" s="445">
        <f t="shared" ref="E122:F122" si="143">SUM(E123:E127)</f>
        <v>-726</v>
      </c>
      <c r="F122" s="401">
        <f t="shared" si="143"/>
        <v>1246</v>
      </c>
      <c r="G122" s="227">
        <f>SUM(G123:G127)</f>
        <v>0</v>
      </c>
      <c r="H122" s="132">
        <f t="shared" ref="H122:I122" si="144">SUM(H123:H127)</f>
        <v>0</v>
      </c>
      <c r="I122" s="401">
        <f t="shared" si="144"/>
        <v>0</v>
      </c>
      <c r="J122" s="117">
        <f>SUM(J123:J127)</f>
        <v>0</v>
      </c>
      <c r="K122" s="445">
        <f t="shared" ref="K122:L122" si="145">SUM(K123:K127)</f>
        <v>0</v>
      </c>
      <c r="L122" s="401">
        <f t="shared" si="145"/>
        <v>0</v>
      </c>
      <c r="M122" s="54">
        <f>SUM(M123:M127)</f>
        <v>0</v>
      </c>
      <c r="N122" s="109">
        <f t="shared" ref="N122:O122" si="146">SUM(N123:N127)</f>
        <v>0</v>
      </c>
      <c r="O122" s="110">
        <f t="shared" si="146"/>
        <v>0</v>
      </c>
      <c r="P122" s="107"/>
      <c r="R122" s="202"/>
    </row>
    <row r="123" spans="1:18" hidden="1" x14ac:dyDescent="0.25">
      <c r="A123" s="38">
        <v>2272</v>
      </c>
      <c r="B123" s="142" t="s">
        <v>108</v>
      </c>
      <c r="C123" s="54">
        <f t="shared" si="98"/>
        <v>0</v>
      </c>
      <c r="D123" s="226">
        <v>0</v>
      </c>
      <c r="E123" s="56"/>
      <c r="F123" s="143">
        <f t="shared" ref="F123:F127" si="147">D123+E123</f>
        <v>0</v>
      </c>
      <c r="G123" s="226"/>
      <c r="H123" s="257"/>
      <c r="I123" s="110">
        <f t="shared" ref="I123:I127" si="148">G123+H123</f>
        <v>0</v>
      </c>
      <c r="J123" s="257"/>
      <c r="K123" s="56"/>
      <c r="L123" s="132">
        <f t="shared" ref="L123:L127" si="149">J123+K123</f>
        <v>0</v>
      </c>
      <c r="M123" s="317"/>
      <c r="N123" s="56"/>
      <c r="O123" s="110">
        <f t="shared" ref="O123:O127" si="150">M123+N123</f>
        <v>0</v>
      </c>
      <c r="P123" s="107"/>
      <c r="R123" s="202"/>
    </row>
    <row r="124" spans="1:18" ht="24" hidden="1" x14ac:dyDescent="0.25">
      <c r="A124" s="38">
        <v>2274</v>
      </c>
      <c r="B124" s="182" t="s">
        <v>290</v>
      </c>
      <c r="C124" s="54">
        <f t="shared" si="98"/>
        <v>0</v>
      </c>
      <c r="D124" s="226">
        <v>0</v>
      </c>
      <c r="E124" s="56"/>
      <c r="F124" s="143">
        <f t="shared" si="147"/>
        <v>0</v>
      </c>
      <c r="G124" s="226"/>
      <c r="H124" s="257"/>
      <c r="I124" s="110">
        <f t="shared" si="148"/>
        <v>0</v>
      </c>
      <c r="J124" s="257"/>
      <c r="K124" s="56"/>
      <c r="L124" s="132">
        <f t="shared" si="149"/>
        <v>0</v>
      </c>
      <c r="M124" s="317"/>
      <c r="N124" s="56"/>
      <c r="O124" s="110">
        <f t="shared" si="150"/>
        <v>0</v>
      </c>
      <c r="P124" s="107"/>
      <c r="R124" s="202"/>
    </row>
    <row r="125" spans="1:18" ht="24" x14ac:dyDescent="0.25">
      <c r="A125" s="38">
        <v>2275</v>
      </c>
      <c r="B125" s="53" t="s">
        <v>109</v>
      </c>
      <c r="C125" s="54">
        <f t="shared" si="98"/>
        <v>534</v>
      </c>
      <c r="D125" s="226">
        <v>1260</v>
      </c>
      <c r="E125" s="444">
        <v>-726</v>
      </c>
      <c r="F125" s="401">
        <f t="shared" si="147"/>
        <v>534</v>
      </c>
      <c r="G125" s="226"/>
      <c r="H125" s="580"/>
      <c r="I125" s="401">
        <f t="shared" si="148"/>
        <v>0</v>
      </c>
      <c r="J125" s="257"/>
      <c r="K125" s="444"/>
      <c r="L125" s="401">
        <f t="shared" si="149"/>
        <v>0</v>
      </c>
      <c r="M125" s="317"/>
      <c r="N125" s="56"/>
      <c r="O125" s="110">
        <f t="shared" si="150"/>
        <v>0</v>
      </c>
      <c r="P125" s="107"/>
      <c r="R125" s="202"/>
    </row>
    <row r="126" spans="1:18" ht="36" hidden="1" x14ac:dyDescent="0.25">
      <c r="A126" s="38">
        <v>2276</v>
      </c>
      <c r="B126" s="53" t="s">
        <v>110</v>
      </c>
      <c r="C126" s="54">
        <f t="shared" si="98"/>
        <v>0</v>
      </c>
      <c r="D126" s="226">
        <v>0</v>
      </c>
      <c r="E126" s="56"/>
      <c r="F126" s="143">
        <f t="shared" si="147"/>
        <v>0</v>
      </c>
      <c r="G126" s="226"/>
      <c r="H126" s="257"/>
      <c r="I126" s="110">
        <f t="shared" si="148"/>
        <v>0</v>
      </c>
      <c r="J126" s="257"/>
      <c r="K126" s="56"/>
      <c r="L126" s="132">
        <f t="shared" si="149"/>
        <v>0</v>
      </c>
      <c r="M126" s="317"/>
      <c r="N126" s="56"/>
      <c r="O126" s="110">
        <f t="shared" si="150"/>
        <v>0</v>
      </c>
      <c r="P126" s="107"/>
      <c r="R126" s="202"/>
    </row>
    <row r="127" spans="1:18" ht="24" x14ac:dyDescent="0.25">
      <c r="A127" s="38">
        <v>2279</v>
      </c>
      <c r="B127" s="53" t="s">
        <v>111</v>
      </c>
      <c r="C127" s="54">
        <f t="shared" si="98"/>
        <v>712</v>
      </c>
      <c r="D127" s="226">
        <v>712</v>
      </c>
      <c r="E127" s="444"/>
      <c r="F127" s="401">
        <f t="shared" si="147"/>
        <v>712</v>
      </c>
      <c r="G127" s="226"/>
      <c r="H127" s="580"/>
      <c r="I127" s="401">
        <f t="shared" si="148"/>
        <v>0</v>
      </c>
      <c r="J127" s="257"/>
      <c r="K127" s="444"/>
      <c r="L127" s="401">
        <f t="shared" si="149"/>
        <v>0</v>
      </c>
      <c r="M127" s="317"/>
      <c r="N127" s="56"/>
      <c r="O127" s="110">
        <f t="shared" si="150"/>
        <v>0</v>
      </c>
      <c r="P127" s="107"/>
      <c r="R127" s="202"/>
    </row>
    <row r="128" spans="1:18" ht="24" hidden="1" x14ac:dyDescent="0.25">
      <c r="A128" s="565">
        <v>2280</v>
      </c>
      <c r="B128" s="48" t="s">
        <v>301</v>
      </c>
      <c r="C128" s="49">
        <f t="shared" si="98"/>
        <v>0</v>
      </c>
      <c r="D128" s="229">
        <f t="shared" ref="D128:O128" si="151">SUM(D129)</f>
        <v>0</v>
      </c>
      <c r="E128" s="115">
        <f t="shared" si="151"/>
        <v>0</v>
      </c>
      <c r="F128" s="281">
        <f t="shared" si="151"/>
        <v>0</v>
      </c>
      <c r="G128" s="229">
        <f t="shared" si="151"/>
        <v>0</v>
      </c>
      <c r="H128" s="259">
        <f t="shared" si="151"/>
        <v>0</v>
      </c>
      <c r="I128" s="116">
        <f t="shared" si="151"/>
        <v>0</v>
      </c>
      <c r="J128" s="259">
        <f t="shared" si="151"/>
        <v>0</v>
      </c>
      <c r="K128" s="115">
        <f t="shared" si="151"/>
        <v>0</v>
      </c>
      <c r="L128" s="136">
        <f t="shared" si="151"/>
        <v>0</v>
      </c>
      <c r="M128" s="54">
        <f t="shared" si="151"/>
        <v>0</v>
      </c>
      <c r="N128" s="109">
        <f t="shared" si="151"/>
        <v>0</v>
      </c>
      <c r="O128" s="110">
        <f t="shared" si="151"/>
        <v>0</v>
      </c>
      <c r="P128" s="107"/>
      <c r="R128" s="202"/>
    </row>
    <row r="129" spans="1:18" ht="24" hidden="1" x14ac:dyDescent="0.25">
      <c r="A129" s="38">
        <v>2283</v>
      </c>
      <c r="B129" s="53" t="s">
        <v>112</v>
      </c>
      <c r="C129" s="54">
        <f t="shared" si="98"/>
        <v>0</v>
      </c>
      <c r="D129" s="226">
        <v>0</v>
      </c>
      <c r="E129" s="56"/>
      <c r="F129" s="143">
        <f>D129+E129</f>
        <v>0</v>
      </c>
      <c r="G129" s="226"/>
      <c r="H129" s="257"/>
      <c r="I129" s="110">
        <f>G129+H129</f>
        <v>0</v>
      </c>
      <c r="J129" s="257"/>
      <c r="K129" s="56"/>
      <c r="L129" s="132">
        <f>J129+K129</f>
        <v>0</v>
      </c>
      <c r="M129" s="317"/>
      <c r="N129" s="56"/>
      <c r="O129" s="110">
        <f>M129+N129</f>
        <v>0</v>
      </c>
      <c r="P129" s="107"/>
      <c r="R129" s="202"/>
    </row>
    <row r="130" spans="1:18" ht="38.25" customHeight="1" x14ac:dyDescent="0.25">
      <c r="A130" s="41">
        <v>2300</v>
      </c>
      <c r="B130" s="101" t="s">
        <v>113</v>
      </c>
      <c r="C130" s="42">
        <f t="shared" si="98"/>
        <v>1540</v>
      </c>
      <c r="D130" s="224">
        <f>SUM(D131,D136,D140,D141,D144,D151,D159,D160,D163)</f>
        <v>1540</v>
      </c>
      <c r="E130" s="439">
        <f t="shared" ref="E130:F130" si="152">SUM(E131,E136,E140,E141,E144,E151,E159,E160,E163)</f>
        <v>0</v>
      </c>
      <c r="F130" s="406">
        <f t="shared" si="152"/>
        <v>1540</v>
      </c>
      <c r="G130" s="224">
        <f>SUM(G131,G136,G140,G141,G144,G151,G159,G160,G163)</f>
        <v>0</v>
      </c>
      <c r="H130" s="122">
        <f t="shared" ref="H130:I130" si="153">SUM(H131,H136,H140,H141,H144,H151,H159,H160,H163)</f>
        <v>0</v>
      </c>
      <c r="I130" s="406">
        <f t="shared" si="153"/>
        <v>0</v>
      </c>
      <c r="J130" s="102">
        <f>SUM(J131,J136,J140,J141,J144,J151,J159,J160,J163)</f>
        <v>0</v>
      </c>
      <c r="K130" s="439">
        <f t="shared" ref="K130:L130" si="154">SUM(K131,K136,K140,K141,K144,K151,K159,K160,K163)</f>
        <v>0</v>
      </c>
      <c r="L130" s="406">
        <f t="shared" si="154"/>
        <v>0</v>
      </c>
      <c r="M130" s="42">
        <f>SUM(M131,M136,M140,M141,M144,M151,M159,M160,M163)</f>
        <v>0</v>
      </c>
      <c r="N130" s="46">
        <f t="shared" ref="N130:O130" si="155">SUM(N131,N136,N140,N141,N144,N151,N159,N160,N163)</f>
        <v>0</v>
      </c>
      <c r="O130" s="113">
        <f t="shared" si="155"/>
        <v>0</v>
      </c>
      <c r="P130" s="119"/>
      <c r="R130" s="202"/>
    </row>
    <row r="131" spans="1:18" ht="24" x14ac:dyDescent="0.25">
      <c r="A131" s="565">
        <v>2310</v>
      </c>
      <c r="B131" s="48" t="s">
        <v>114</v>
      </c>
      <c r="C131" s="49">
        <f t="shared" si="98"/>
        <v>827</v>
      </c>
      <c r="D131" s="229">
        <f t="shared" ref="D131:O131" si="156">SUM(D132:D135)</f>
        <v>827</v>
      </c>
      <c r="E131" s="447">
        <f t="shared" si="156"/>
        <v>0</v>
      </c>
      <c r="F131" s="443">
        <f t="shared" si="156"/>
        <v>827</v>
      </c>
      <c r="G131" s="229">
        <f t="shared" si="156"/>
        <v>0</v>
      </c>
      <c r="H131" s="136">
        <f t="shared" si="156"/>
        <v>0</v>
      </c>
      <c r="I131" s="443">
        <f t="shared" si="156"/>
        <v>0</v>
      </c>
      <c r="J131" s="259">
        <f t="shared" si="156"/>
        <v>0</v>
      </c>
      <c r="K131" s="447">
        <f t="shared" si="156"/>
        <v>0</v>
      </c>
      <c r="L131" s="443">
        <f t="shared" si="156"/>
        <v>0</v>
      </c>
      <c r="M131" s="49">
        <f t="shared" si="156"/>
        <v>0</v>
      </c>
      <c r="N131" s="115">
        <f t="shared" si="156"/>
        <v>0</v>
      </c>
      <c r="O131" s="116">
        <f t="shared" si="156"/>
        <v>0</v>
      </c>
      <c r="P131" s="106"/>
      <c r="R131" s="202"/>
    </row>
    <row r="132" spans="1:18" hidden="1" x14ac:dyDescent="0.25">
      <c r="A132" s="38">
        <v>2311</v>
      </c>
      <c r="B132" s="53" t="s">
        <v>115</v>
      </c>
      <c r="C132" s="54">
        <f t="shared" si="98"/>
        <v>0</v>
      </c>
      <c r="D132" s="226">
        <v>0</v>
      </c>
      <c r="E132" s="56"/>
      <c r="F132" s="143">
        <f t="shared" ref="F132:F135" si="157">D132+E132</f>
        <v>0</v>
      </c>
      <c r="G132" s="226"/>
      <c r="H132" s="257"/>
      <c r="I132" s="110">
        <f t="shared" ref="I132:I135" si="158">G132+H132</f>
        <v>0</v>
      </c>
      <c r="J132" s="257"/>
      <c r="K132" s="56"/>
      <c r="L132" s="132">
        <f t="shared" ref="L132:L135" si="159">J132+K132</f>
        <v>0</v>
      </c>
      <c r="M132" s="317"/>
      <c r="N132" s="56"/>
      <c r="O132" s="110">
        <f t="shared" ref="O132:O135" si="160">M132+N132</f>
        <v>0</v>
      </c>
      <c r="P132" s="107"/>
      <c r="R132" s="202"/>
    </row>
    <row r="133" spans="1:18" hidden="1" x14ac:dyDescent="0.25">
      <c r="A133" s="38">
        <v>2312</v>
      </c>
      <c r="B133" s="53" t="s">
        <v>116</v>
      </c>
      <c r="C133" s="54">
        <f t="shared" si="98"/>
        <v>0</v>
      </c>
      <c r="D133" s="226">
        <v>0</v>
      </c>
      <c r="E133" s="56"/>
      <c r="F133" s="143">
        <f t="shared" si="157"/>
        <v>0</v>
      </c>
      <c r="G133" s="226"/>
      <c r="H133" s="257"/>
      <c r="I133" s="110">
        <f t="shared" si="158"/>
        <v>0</v>
      </c>
      <c r="J133" s="257"/>
      <c r="K133" s="56"/>
      <c r="L133" s="132">
        <f t="shared" si="159"/>
        <v>0</v>
      </c>
      <c r="M133" s="317"/>
      <c r="N133" s="56"/>
      <c r="O133" s="110">
        <f t="shared" si="160"/>
        <v>0</v>
      </c>
      <c r="P133" s="107"/>
      <c r="R133" s="202"/>
    </row>
    <row r="134" spans="1:18" hidden="1" x14ac:dyDescent="0.25">
      <c r="A134" s="38">
        <v>2313</v>
      </c>
      <c r="B134" s="53" t="s">
        <v>117</v>
      </c>
      <c r="C134" s="54">
        <f t="shared" si="98"/>
        <v>0</v>
      </c>
      <c r="D134" s="226">
        <v>0</v>
      </c>
      <c r="E134" s="56"/>
      <c r="F134" s="143">
        <f t="shared" si="157"/>
        <v>0</v>
      </c>
      <c r="G134" s="226"/>
      <c r="H134" s="257"/>
      <c r="I134" s="110">
        <f t="shared" si="158"/>
        <v>0</v>
      </c>
      <c r="J134" s="257"/>
      <c r="K134" s="56"/>
      <c r="L134" s="132">
        <f t="shared" si="159"/>
        <v>0</v>
      </c>
      <c r="M134" s="317"/>
      <c r="N134" s="56"/>
      <c r="O134" s="110">
        <f t="shared" si="160"/>
        <v>0</v>
      </c>
      <c r="P134" s="107"/>
      <c r="R134" s="202"/>
    </row>
    <row r="135" spans="1:18" ht="36" customHeight="1" x14ac:dyDescent="0.25">
      <c r="A135" s="38">
        <v>2314</v>
      </c>
      <c r="B135" s="53" t="s">
        <v>291</v>
      </c>
      <c r="C135" s="54">
        <f t="shared" si="98"/>
        <v>827</v>
      </c>
      <c r="D135" s="226">
        <v>827</v>
      </c>
      <c r="E135" s="444"/>
      <c r="F135" s="401">
        <f t="shared" si="157"/>
        <v>827</v>
      </c>
      <c r="G135" s="226"/>
      <c r="H135" s="580"/>
      <c r="I135" s="401">
        <f t="shared" si="158"/>
        <v>0</v>
      </c>
      <c r="J135" s="257"/>
      <c r="K135" s="444"/>
      <c r="L135" s="401">
        <f t="shared" si="159"/>
        <v>0</v>
      </c>
      <c r="M135" s="317"/>
      <c r="N135" s="56"/>
      <c r="O135" s="110">
        <f t="shared" si="160"/>
        <v>0</v>
      </c>
      <c r="P135" s="107"/>
      <c r="R135" s="202"/>
    </row>
    <row r="136" spans="1:18" hidden="1" x14ac:dyDescent="0.25">
      <c r="A136" s="108">
        <v>2320</v>
      </c>
      <c r="B136" s="53" t="s">
        <v>118</v>
      </c>
      <c r="C136" s="54">
        <f t="shared" si="98"/>
        <v>0</v>
      </c>
      <c r="D136" s="227">
        <f>SUM(D137:D139)</f>
        <v>0</v>
      </c>
      <c r="E136" s="109">
        <f t="shared" ref="E136:F136" si="161">SUM(E137:E139)</f>
        <v>0</v>
      </c>
      <c r="F136" s="143">
        <f t="shared" si="161"/>
        <v>0</v>
      </c>
      <c r="G136" s="227">
        <f>SUM(G137:G139)</f>
        <v>0</v>
      </c>
      <c r="H136" s="117">
        <f t="shared" ref="H136:I136" si="162">SUM(H137:H139)</f>
        <v>0</v>
      </c>
      <c r="I136" s="110">
        <f t="shared" si="162"/>
        <v>0</v>
      </c>
      <c r="J136" s="117">
        <f>SUM(J137:J139)</f>
        <v>0</v>
      </c>
      <c r="K136" s="109">
        <f t="shared" ref="K136:L136" si="163">SUM(K137:K139)</f>
        <v>0</v>
      </c>
      <c r="L136" s="132">
        <f t="shared" si="163"/>
        <v>0</v>
      </c>
      <c r="M136" s="54">
        <f>SUM(M137:M139)</f>
        <v>0</v>
      </c>
      <c r="N136" s="109">
        <f t="shared" ref="N136:O136" si="164">SUM(N137:N139)</f>
        <v>0</v>
      </c>
      <c r="O136" s="110">
        <f t="shared" si="164"/>
        <v>0</v>
      </c>
      <c r="P136" s="107"/>
      <c r="R136" s="202"/>
    </row>
    <row r="137" spans="1:18" hidden="1" x14ac:dyDescent="0.25">
      <c r="A137" s="38">
        <v>2321</v>
      </c>
      <c r="B137" s="53" t="s">
        <v>119</v>
      </c>
      <c r="C137" s="54">
        <f t="shared" si="98"/>
        <v>0</v>
      </c>
      <c r="D137" s="226">
        <v>0</v>
      </c>
      <c r="E137" s="56"/>
      <c r="F137" s="143">
        <f t="shared" ref="F137:F140" si="165">D137+E137</f>
        <v>0</v>
      </c>
      <c r="G137" s="226"/>
      <c r="H137" s="257"/>
      <c r="I137" s="110">
        <f t="shared" ref="I137:I140" si="166">G137+H137</f>
        <v>0</v>
      </c>
      <c r="J137" s="257"/>
      <c r="K137" s="56"/>
      <c r="L137" s="132">
        <f t="shared" ref="L137:L140" si="167">J137+K137</f>
        <v>0</v>
      </c>
      <c r="M137" s="317"/>
      <c r="N137" s="56"/>
      <c r="O137" s="110">
        <f t="shared" ref="O137:O140" si="168">M137+N137</f>
        <v>0</v>
      </c>
      <c r="P137" s="107"/>
      <c r="R137" s="202"/>
    </row>
    <row r="138" spans="1:18" hidden="1" x14ac:dyDescent="0.25">
      <c r="A138" s="38">
        <v>2322</v>
      </c>
      <c r="B138" s="53" t="s">
        <v>120</v>
      </c>
      <c r="C138" s="54">
        <f t="shared" si="98"/>
        <v>0</v>
      </c>
      <c r="D138" s="226">
        <v>0</v>
      </c>
      <c r="E138" s="56"/>
      <c r="F138" s="143">
        <f t="shared" si="165"/>
        <v>0</v>
      </c>
      <c r="G138" s="226"/>
      <c r="H138" s="257"/>
      <c r="I138" s="110">
        <f t="shared" si="166"/>
        <v>0</v>
      </c>
      <c r="J138" s="257"/>
      <c r="K138" s="56"/>
      <c r="L138" s="132">
        <f t="shared" si="167"/>
        <v>0</v>
      </c>
      <c r="M138" s="317"/>
      <c r="N138" s="56"/>
      <c r="O138" s="110">
        <f t="shared" si="168"/>
        <v>0</v>
      </c>
      <c r="P138" s="107"/>
      <c r="R138" s="202"/>
    </row>
    <row r="139" spans="1:18" ht="10.5" hidden="1" customHeight="1" x14ac:dyDescent="0.25">
      <c r="A139" s="38">
        <v>2329</v>
      </c>
      <c r="B139" s="53" t="s">
        <v>121</v>
      </c>
      <c r="C139" s="54">
        <f t="shared" si="98"/>
        <v>0</v>
      </c>
      <c r="D139" s="226">
        <v>0</v>
      </c>
      <c r="E139" s="56"/>
      <c r="F139" s="143">
        <f t="shared" si="165"/>
        <v>0</v>
      </c>
      <c r="G139" s="226"/>
      <c r="H139" s="257"/>
      <c r="I139" s="110">
        <f t="shared" si="166"/>
        <v>0</v>
      </c>
      <c r="J139" s="257"/>
      <c r="K139" s="56"/>
      <c r="L139" s="132">
        <f t="shared" si="167"/>
        <v>0</v>
      </c>
      <c r="M139" s="317"/>
      <c r="N139" s="56"/>
      <c r="O139" s="110">
        <f t="shared" si="168"/>
        <v>0</v>
      </c>
      <c r="P139" s="107"/>
      <c r="R139" s="202"/>
    </row>
    <row r="140" spans="1:18" hidden="1" x14ac:dyDescent="0.25">
      <c r="A140" s="108">
        <v>2330</v>
      </c>
      <c r="B140" s="53" t="s">
        <v>122</v>
      </c>
      <c r="C140" s="54">
        <f t="shared" si="98"/>
        <v>0</v>
      </c>
      <c r="D140" s="226">
        <v>0</v>
      </c>
      <c r="E140" s="56"/>
      <c r="F140" s="143">
        <f t="shared" si="165"/>
        <v>0</v>
      </c>
      <c r="G140" s="226"/>
      <c r="H140" s="257"/>
      <c r="I140" s="110">
        <f t="shared" si="166"/>
        <v>0</v>
      </c>
      <c r="J140" s="257"/>
      <c r="K140" s="56"/>
      <c r="L140" s="132">
        <f t="shared" si="167"/>
        <v>0</v>
      </c>
      <c r="M140" s="317"/>
      <c r="N140" s="56"/>
      <c r="O140" s="110">
        <f t="shared" si="168"/>
        <v>0</v>
      </c>
      <c r="P140" s="107"/>
      <c r="R140" s="202"/>
    </row>
    <row r="141" spans="1:18" ht="48" hidden="1" x14ac:dyDescent="0.25">
      <c r="A141" s="108">
        <v>2340</v>
      </c>
      <c r="B141" s="53" t="s">
        <v>302</v>
      </c>
      <c r="C141" s="54">
        <f t="shared" si="98"/>
        <v>0</v>
      </c>
      <c r="D141" s="227">
        <f>SUM(D142:D143)</f>
        <v>0</v>
      </c>
      <c r="E141" s="109">
        <f t="shared" ref="E141:F141" si="169">SUM(E142:E143)</f>
        <v>0</v>
      </c>
      <c r="F141" s="143">
        <f t="shared" si="169"/>
        <v>0</v>
      </c>
      <c r="G141" s="227">
        <f>SUM(G142:G143)</f>
        <v>0</v>
      </c>
      <c r="H141" s="117">
        <f t="shared" ref="H141:I141" si="170">SUM(H142:H143)</f>
        <v>0</v>
      </c>
      <c r="I141" s="110">
        <f t="shared" si="170"/>
        <v>0</v>
      </c>
      <c r="J141" s="117">
        <f>SUM(J142:J143)</f>
        <v>0</v>
      </c>
      <c r="K141" s="109">
        <f t="shared" ref="K141:L141" si="171">SUM(K142:K143)</f>
        <v>0</v>
      </c>
      <c r="L141" s="132">
        <f t="shared" si="171"/>
        <v>0</v>
      </c>
      <c r="M141" s="54">
        <f>SUM(M142:M143)</f>
        <v>0</v>
      </c>
      <c r="N141" s="109">
        <f t="shared" ref="N141:O141" si="172">SUM(N142:N143)</f>
        <v>0</v>
      </c>
      <c r="O141" s="110">
        <f t="shared" si="172"/>
        <v>0</v>
      </c>
      <c r="P141" s="107"/>
      <c r="R141" s="202"/>
    </row>
    <row r="142" spans="1:18" hidden="1" x14ac:dyDescent="0.25">
      <c r="A142" s="38">
        <v>2341</v>
      </c>
      <c r="B142" s="53" t="s">
        <v>123</v>
      </c>
      <c r="C142" s="54">
        <f t="shared" si="98"/>
        <v>0</v>
      </c>
      <c r="D142" s="226">
        <v>0</v>
      </c>
      <c r="E142" s="56"/>
      <c r="F142" s="143">
        <f t="shared" ref="F142:F143" si="173">D142+E142</f>
        <v>0</v>
      </c>
      <c r="G142" s="226"/>
      <c r="H142" s="257"/>
      <c r="I142" s="110">
        <f t="shared" ref="I142:I143" si="174">G142+H142</f>
        <v>0</v>
      </c>
      <c r="J142" s="257"/>
      <c r="K142" s="56"/>
      <c r="L142" s="132">
        <f t="shared" ref="L142:L143" si="175">J142+K142</f>
        <v>0</v>
      </c>
      <c r="M142" s="317"/>
      <c r="N142" s="56"/>
      <c r="O142" s="110">
        <f t="shared" ref="O142:O143" si="176">M142+N142</f>
        <v>0</v>
      </c>
      <c r="P142" s="107"/>
      <c r="R142" s="202"/>
    </row>
    <row r="143" spans="1:18" ht="24" hidden="1" x14ac:dyDescent="0.25">
      <c r="A143" s="38">
        <v>2344</v>
      </c>
      <c r="B143" s="53" t="s">
        <v>124</v>
      </c>
      <c r="C143" s="54">
        <f t="shared" si="98"/>
        <v>0</v>
      </c>
      <c r="D143" s="226">
        <v>0</v>
      </c>
      <c r="E143" s="56"/>
      <c r="F143" s="143">
        <f t="shared" si="173"/>
        <v>0</v>
      </c>
      <c r="G143" s="226"/>
      <c r="H143" s="257"/>
      <c r="I143" s="110">
        <f t="shared" si="174"/>
        <v>0</v>
      </c>
      <c r="J143" s="257"/>
      <c r="K143" s="56"/>
      <c r="L143" s="132">
        <f t="shared" si="175"/>
        <v>0</v>
      </c>
      <c r="M143" s="317"/>
      <c r="N143" s="56"/>
      <c r="O143" s="110">
        <f t="shared" si="176"/>
        <v>0</v>
      </c>
      <c r="P143" s="107"/>
      <c r="R143" s="202"/>
    </row>
    <row r="144" spans="1:18" ht="24" hidden="1" x14ac:dyDescent="0.25">
      <c r="A144" s="103">
        <v>2350</v>
      </c>
      <c r="B144" s="74" t="s">
        <v>125</v>
      </c>
      <c r="C144" s="80">
        <f t="shared" si="98"/>
        <v>0</v>
      </c>
      <c r="D144" s="128">
        <f>SUM(D145:D150)</f>
        <v>0</v>
      </c>
      <c r="E144" s="104">
        <f t="shared" ref="E144:F144" si="177">SUM(E145:E150)</f>
        <v>0</v>
      </c>
      <c r="F144" s="280">
        <f t="shared" si="177"/>
        <v>0</v>
      </c>
      <c r="G144" s="128">
        <f>SUM(G145:G150)</f>
        <v>0</v>
      </c>
      <c r="H144" s="203">
        <f t="shared" ref="H144:I144" si="178">SUM(H145:H150)</f>
        <v>0</v>
      </c>
      <c r="I144" s="105">
        <f t="shared" si="178"/>
        <v>0</v>
      </c>
      <c r="J144" s="203">
        <f>SUM(J145:J150)</f>
        <v>0</v>
      </c>
      <c r="K144" s="104">
        <f t="shared" ref="K144:L144" si="179">SUM(K145:K150)</f>
        <v>0</v>
      </c>
      <c r="L144" s="133">
        <f t="shared" si="179"/>
        <v>0</v>
      </c>
      <c r="M144" s="80">
        <f>SUM(M145:M150)</f>
        <v>0</v>
      </c>
      <c r="N144" s="104">
        <f t="shared" ref="N144:O144" si="180">SUM(N145:N150)</f>
        <v>0</v>
      </c>
      <c r="O144" s="105">
        <f t="shared" si="180"/>
        <v>0</v>
      </c>
      <c r="P144" s="112"/>
      <c r="R144" s="202"/>
    </row>
    <row r="145" spans="1:18" hidden="1" x14ac:dyDescent="0.25">
      <c r="A145" s="33">
        <v>2351</v>
      </c>
      <c r="B145" s="48" t="s">
        <v>126</v>
      </c>
      <c r="C145" s="49">
        <f t="shared" si="98"/>
        <v>0</v>
      </c>
      <c r="D145" s="225">
        <v>0</v>
      </c>
      <c r="E145" s="51"/>
      <c r="F145" s="281">
        <f t="shared" ref="F145:F150" si="181">D145+E145</f>
        <v>0</v>
      </c>
      <c r="G145" s="225"/>
      <c r="H145" s="256"/>
      <c r="I145" s="116">
        <f t="shared" ref="I145:I150" si="182">G145+H145</f>
        <v>0</v>
      </c>
      <c r="J145" s="256"/>
      <c r="K145" s="51"/>
      <c r="L145" s="136">
        <f t="shared" ref="L145:L150" si="183">J145+K145</f>
        <v>0</v>
      </c>
      <c r="M145" s="316"/>
      <c r="N145" s="51"/>
      <c r="O145" s="116">
        <f t="shared" ref="O145:O150" si="184">M145+N145</f>
        <v>0</v>
      </c>
      <c r="P145" s="106"/>
      <c r="R145" s="202"/>
    </row>
    <row r="146" spans="1:18" hidden="1" x14ac:dyDescent="0.25">
      <c r="A146" s="38">
        <v>2352</v>
      </c>
      <c r="B146" s="53" t="s">
        <v>127</v>
      </c>
      <c r="C146" s="54">
        <f t="shared" si="98"/>
        <v>0</v>
      </c>
      <c r="D146" s="226">
        <v>0</v>
      </c>
      <c r="E146" s="56"/>
      <c r="F146" s="143">
        <f t="shared" si="181"/>
        <v>0</v>
      </c>
      <c r="G146" s="226"/>
      <c r="H146" s="257"/>
      <c r="I146" s="110">
        <f t="shared" si="182"/>
        <v>0</v>
      </c>
      <c r="J146" s="257"/>
      <c r="K146" s="56"/>
      <c r="L146" s="132">
        <f t="shared" si="183"/>
        <v>0</v>
      </c>
      <c r="M146" s="317"/>
      <c r="N146" s="56"/>
      <c r="O146" s="110">
        <f t="shared" si="184"/>
        <v>0</v>
      </c>
      <c r="P146" s="107"/>
      <c r="R146" s="202"/>
    </row>
    <row r="147" spans="1:18" ht="24" hidden="1" x14ac:dyDescent="0.25">
      <c r="A147" s="38">
        <v>2353</v>
      </c>
      <c r="B147" s="53" t="s">
        <v>128</v>
      </c>
      <c r="C147" s="54">
        <f t="shared" si="98"/>
        <v>0</v>
      </c>
      <c r="D147" s="226">
        <v>0</v>
      </c>
      <c r="E147" s="56"/>
      <c r="F147" s="143">
        <f t="shared" si="181"/>
        <v>0</v>
      </c>
      <c r="G147" s="226"/>
      <c r="H147" s="257"/>
      <c r="I147" s="110">
        <f t="shared" si="182"/>
        <v>0</v>
      </c>
      <c r="J147" s="257"/>
      <c r="K147" s="56"/>
      <c r="L147" s="132">
        <f t="shared" si="183"/>
        <v>0</v>
      </c>
      <c r="M147" s="317"/>
      <c r="N147" s="56"/>
      <c r="O147" s="110">
        <f t="shared" si="184"/>
        <v>0</v>
      </c>
      <c r="P147" s="107"/>
      <c r="R147" s="202"/>
    </row>
    <row r="148" spans="1:18" ht="24" hidden="1" x14ac:dyDescent="0.25">
      <c r="A148" s="38">
        <v>2354</v>
      </c>
      <c r="B148" s="53" t="s">
        <v>129</v>
      </c>
      <c r="C148" s="54">
        <f t="shared" si="98"/>
        <v>0</v>
      </c>
      <c r="D148" s="226">
        <v>0</v>
      </c>
      <c r="E148" s="56"/>
      <c r="F148" s="143">
        <f t="shared" si="181"/>
        <v>0</v>
      </c>
      <c r="G148" s="226"/>
      <c r="H148" s="257"/>
      <c r="I148" s="110">
        <f t="shared" si="182"/>
        <v>0</v>
      </c>
      <c r="J148" s="257"/>
      <c r="K148" s="56"/>
      <c r="L148" s="132">
        <f t="shared" si="183"/>
        <v>0</v>
      </c>
      <c r="M148" s="317"/>
      <c r="N148" s="56"/>
      <c r="O148" s="110">
        <f t="shared" si="184"/>
        <v>0</v>
      </c>
      <c r="P148" s="107"/>
      <c r="R148" s="202"/>
    </row>
    <row r="149" spans="1:18" ht="24" hidden="1" x14ac:dyDescent="0.25">
      <c r="A149" s="38">
        <v>2355</v>
      </c>
      <c r="B149" s="53" t="s">
        <v>130</v>
      </c>
      <c r="C149" s="54">
        <f t="shared" ref="C149:C212" si="185">F149+I149+L149+O149</f>
        <v>0</v>
      </c>
      <c r="D149" s="226">
        <v>0</v>
      </c>
      <c r="E149" s="56"/>
      <c r="F149" s="143">
        <f t="shared" si="181"/>
        <v>0</v>
      </c>
      <c r="G149" s="226"/>
      <c r="H149" s="257"/>
      <c r="I149" s="110">
        <f t="shared" si="182"/>
        <v>0</v>
      </c>
      <c r="J149" s="257"/>
      <c r="K149" s="56"/>
      <c r="L149" s="132">
        <f t="shared" si="183"/>
        <v>0</v>
      </c>
      <c r="M149" s="317"/>
      <c r="N149" s="56"/>
      <c r="O149" s="110">
        <f t="shared" si="184"/>
        <v>0</v>
      </c>
      <c r="P149" s="107"/>
      <c r="R149" s="202"/>
    </row>
    <row r="150" spans="1:18" ht="24" hidden="1" x14ac:dyDescent="0.25">
      <c r="A150" s="38">
        <v>2359</v>
      </c>
      <c r="B150" s="53" t="s">
        <v>131</v>
      </c>
      <c r="C150" s="54">
        <f t="shared" si="185"/>
        <v>0</v>
      </c>
      <c r="D150" s="226">
        <v>0</v>
      </c>
      <c r="E150" s="56"/>
      <c r="F150" s="143">
        <f t="shared" si="181"/>
        <v>0</v>
      </c>
      <c r="G150" s="226"/>
      <c r="H150" s="257"/>
      <c r="I150" s="110">
        <f t="shared" si="182"/>
        <v>0</v>
      </c>
      <c r="J150" s="257"/>
      <c r="K150" s="56"/>
      <c r="L150" s="132">
        <f t="shared" si="183"/>
        <v>0</v>
      </c>
      <c r="M150" s="317"/>
      <c r="N150" s="56"/>
      <c r="O150" s="110">
        <f t="shared" si="184"/>
        <v>0</v>
      </c>
      <c r="P150" s="107"/>
      <c r="R150" s="202"/>
    </row>
    <row r="151" spans="1:18" ht="24.75" customHeight="1" x14ac:dyDescent="0.25">
      <c r="A151" s="108">
        <v>2360</v>
      </c>
      <c r="B151" s="53" t="s">
        <v>132</v>
      </c>
      <c r="C151" s="54">
        <f t="shared" si="185"/>
        <v>713</v>
      </c>
      <c r="D151" s="227">
        <f>SUM(D152:D158)</f>
        <v>713</v>
      </c>
      <c r="E151" s="445">
        <f t="shared" ref="E151:F151" si="186">SUM(E152:E158)</f>
        <v>0</v>
      </c>
      <c r="F151" s="401">
        <f t="shared" si="186"/>
        <v>713</v>
      </c>
      <c r="G151" s="227">
        <f>SUM(G152:G158)</f>
        <v>0</v>
      </c>
      <c r="H151" s="132">
        <f t="shared" ref="H151:I151" si="187">SUM(H152:H158)</f>
        <v>0</v>
      </c>
      <c r="I151" s="401">
        <f t="shared" si="187"/>
        <v>0</v>
      </c>
      <c r="J151" s="117">
        <f>SUM(J152:J158)</f>
        <v>0</v>
      </c>
      <c r="K151" s="445">
        <f t="shared" ref="K151:L151" si="188">SUM(K152:K158)</f>
        <v>0</v>
      </c>
      <c r="L151" s="401">
        <f t="shared" si="188"/>
        <v>0</v>
      </c>
      <c r="M151" s="54">
        <f>SUM(M152:M158)</f>
        <v>0</v>
      </c>
      <c r="N151" s="109">
        <f t="shared" ref="N151:O151" si="189">SUM(N152:N158)</f>
        <v>0</v>
      </c>
      <c r="O151" s="110">
        <f t="shared" si="189"/>
        <v>0</v>
      </c>
      <c r="P151" s="107"/>
      <c r="R151" s="202"/>
    </row>
    <row r="152" spans="1:18" x14ac:dyDescent="0.25">
      <c r="A152" s="37">
        <v>2361</v>
      </c>
      <c r="B152" s="53" t="s">
        <v>133</v>
      </c>
      <c r="C152" s="54">
        <f t="shared" si="185"/>
        <v>713</v>
      </c>
      <c r="D152" s="226">
        <v>713</v>
      </c>
      <c r="E152" s="444"/>
      <c r="F152" s="401">
        <f t="shared" ref="F152:F159" si="190">D152+E152</f>
        <v>713</v>
      </c>
      <c r="G152" s="226"/>
      <c r="H152" s="580"/>
      <c r="I152" s="401">
        <f t="shared" ref="I152:I159" si="191">G152+H152</f>
        <v>0</v>
      </c>
      <c r="J152" s="257"/>
      <c r="K152" s="444"/>
      <c r="L152" s="401">
        <f t="shared" ref="L152:L159" si="192">J152+K152</f>
        <v>0</v>
      </c>
      <c r="M152" s="317"/>
      <c r="N152" s="56"/>
      <c r="O152" s="110">
        <f t="shared" ref="O152:O159" si="193">M152+N152</f>
        <v>0</v>
      </c>
      <c r="P152" s="107"/>
      <c r="R152" s="202"/>
    </row>
    <row r="153" spans="1:18" ht="24" hidden="1" x14ac:dyDescent="0.25">
      <c r="A153" s="37">
        <v>2362</v>
      </c>
      <c r="B153" s="53" t="s">
        <v>134</v>
      </c>
      <c r="C153" s="54">
        <f t="shared" si="185"/>
        <v>0</v>
      </c>
      <c r="D153" s="226">
        <v>0</v>
      </c>
      <c r="E153" s="56"/>
      <c r="F153" s="143">
        <f t="shared" si="190"/>
        <v>0</v>
      </c>
      <c r="G153" s="226"/>
      <c r="H153" s="257"/>
      <c r="I153" s="110">
        <f t="shared" si="191"/>
        <v>0</v>
      </c>
      <c r="J153" s="257"/>
      <c r="K153" s="56"/>
      <c r="L153" s="132">
        <f t="shared" si="192"/>
        <v>0</v>
      </c>
      <c r="M153" s="317"/>
      <c r="N153" s="56"/>
      <c r="O153" s="110">
        <f t="shared" si="193"/>
        <v>0</v>
      </c>
      <c r="P153" s="107"/>
      <c r="R153" s="202"/>
    </row>
    <row r="154" spans="1:18" hidden="1" x14ac:dyDescent="0.25">
      <c r="A154" s="37">
        <v>2363</v>
      </c>
      <c r="B154" s="53" t="s">
        <v>135</v>
      </c>
      <c r="C154" s="54">
        <f t="shared" si="185"/>
        <v>0</v>
      </c>
      <c r="D154" s="226">
        <v>0</v>
      </c>
      <c r="E154" s="56"/>
      <c r="F154" s="143">
        <f t="shared" si="190"/>
        <v>0</v>
      </c>
      <c r="G154" s="226"/>
      <c r="H154" s="257"/>
      <c r="I154" s="110">
        <f t="shared" si="191"/>
        <v>0</v>
      </c>
      <c r="J154" s="257"/>
      <c r="K154" s="56"/>
      <c r="L154" s="132">
        <f t="shared" si="192"/>
        <v>0</v>
      </c>
      <c r="M154" s="317"/>
      <c r="N154" s="56"/>
      <c r="O154" s="110">
        <f t="shared" si="193"/>
        <v>0</v>
      </c>
      <c r="P154" s="107"/>
      <c r="R154" s="202"/>
    </row>
    <row r="155" spans="1:18" hidden="1" x14ac:dyDescent="0.25">
      <c r="A155" s="37">
        <v>2364</v>
      </c>
      <c r="B155" s="53" t="s">
        <v>136</v>
      </c>
      <c r="C155" s="54">
        <f t="shared" si="185"/>
        <v>0</v>
      </c>
      <c r="D155" s="226">
        <v>0</v>
      </c>
      <c r="E155" s="56"/>
      <c r="F155" s="143">
        <f t="shared" si="190"/>
        <v>0</v>
      </c>
      <c r="G155" s="226"/>
      <c r="H155" s="257"/>
      <c r="I155" s="110">
        <f t="shared" si="191"/>
        <v>0</v>
      </c>
      <c r="J155" s="257"/>
      <c r="K155" s="56"/>
      <c r="L155" s="132">
        <f t="shared" si="192"/>
        <v>0</v>
      </c>
      <c r="M155" s="317"/>
      <c r="N155" s="56"/>
      <c r="O155" s="110">
        <f t="shared" si="193"/>
        <v>0</v>
      </c>
      <c r="P155" s="107"/>
      <c r="R155" s="202"/>
    </row>
    <row r="156" spans="1:18" ht="12.75" hidden="1" customHeight="1" x14ac:dyDescent="0.25">
      <c r="A156" s="37">
        <v>2365</v>
      </c>
      <c r="B156" s="53" t="s">
        <v>137</v>
      </c>
      <c r="C156" s="54">
        <f t="shared" si="185"/>
        <v>0</v>
      </c>
      <c r="D156" s="226">
        <v>0</v>
      </c>
      <c r="E156" s="56"/>
      <c r="F156" s="143">
        <f t="shared" si="190"/>
        <v>0</v>
      </c>
      <c r="G156" s="226"/>
      <c r="H156" s="257"/>
      <c r="I156" s="110">
        <f t="shared" si="191"/>
        <v>0</v>
      </c>
      <c r="J156" s="257"/>
      <c r="K156" s="56"/>
      <c r="L156" s="132">
        <f t="shared" si="192"/>
        <v>0</v>
      </c>
      <c r="M156" s="317"/>
      <c r="N156" s="56"/>
      <c r="O156" s="110">
        <f t="shared" si="193"/>
        <v>0</v>
      </c>
      <c r="P156" s="107"/>
      <c r="R156" s="202"/>
    </row>
    <row r="157" spans="1:18" ht="36" hidden="1" x14ac:dyDescent="0.25">
      <c r="A157" s="37">
        <v>2366</v>
      </c>
      <c r="B157" s="53" t="s">
        <v>138</v>
      </c>
      <c r="C157" s="54">
        <f t="shared" si="185"/>
        <v>0</v>
      </c>
      <c r="D157" s="226">
        <v>0</v>
      </c>
      <c r="E157" s="56"/>
      <c r="F157" s="143">
        <f t="shared" si="190"/>
        <v>0</v>
      </c>
      <c r="G157" s="226"/>
      <c r="H157" s="257"/>
      <c r="I157" s="110">
        <f t="shared" si="191"/>
        <v>0</v>
      </c>
      <c r="J157" s="257"/>
      <c r="K157" s="56"/>
      <c r="L157" s="132">
        <f t="shared" si="192"/>
        <v>0</v>
      </c>
      <c r="M157" s="317"/>
      <c r="N157" s="56"/>
      <c r="O157" s="110">
        <f t="shared" si="193"/>
        <v>0</v>
      </c>
      <c r="P157" s="107"/>
      <c r="R157" s="202"/>
    </row>
    <row r="158" spans="1:18" ht="48" hidden="1" x14ac:dyDescent="0.25">
      <c r="A158" s="37">
        <v>2369</v>
      </c>
      <c r="B158" s="53" t="s">
        <v>139</v>
      </c>
      <c r="C158" s="54">
        <f t="shared" si="185"/>
        <v>0</v>
      </c>
      <c r="D158" s="226">
        <v>0</v>
      </c>
      <c r="E158" s="56"/>
      <c r="F158" s="143">
        <f t="shared" si="190"/>
        <v>0</v>
      </c>
      <c r="G158" s="226"/>
      <c r="H158" s="257"/>
      <c r="I158" s="110">
        <f t="shared" si="191"/>
        <v>0</v>
      </c>
      <c r="J158" s="257"/>
      <c r="K158" s="56"/>
      <c r="L158" s="132">
        <f t="shared" si="192"/>
        <v>0</v>
      </c>
      <c r="M158" s="317"/>
      <c r="N158" s="56"/>
      <c r="O158" s="110">
        <f t="shared" si="193"/>
        <v>0</v>
      </c>
      <c r="P158" s="107"/>
      <c r="R158" s="202"/>
    </row>
    <row r="159" spans="1:18" hidden="1" x14ac:dyDescent="0.25">
      <c r="A159" s="103">
        <v>2370</v>
      </c>
      <c r="B159" s="74" t="s">
        <v>140</v>
      </c>
      <c r="C159" s="80">
        <f t="shared" si="185"/>
        <v>0</v>
      </c>
      <c r="D159" s="228">
        <v>0</v>
      </c>
      <c r="E159" s="111"/>
      <c r="F159" s="280">
        <f t="shared" si="190"/>
        <v>0</v>
      </c>
      <c r="G159" s="228"/>
      <c r="H159" s="258"/>
      <c r="I159" s="105">
        <f t="shared" si="191"/>
        <v>0</v>
      </c>
      <c r="J159" s="258"/>
      <c r="K159" s="111"/>
      <c r="L159" s="133">
        <f t="shared" si="192"/>
        <v>0</v>
      </c>
      <c r="M159" s="318"/>
      <c r="N159" s="111"/>
      <c r="O159" s="105">
        <f t="shared" si="193"/>
        <v>0</v>
      </c>
      <c r="P159" s="112"/>
      <c r="R159" s="202"/>
    </row>
    <row r="160" spans="1:18" hidden="1" x14ac:dyDescent="0.25">
      <c r="A160" s="103">
        <v>2380</v>
      </c>
      <c r="B160" s="74" t="s">
        <v>141</v>
      </c>
      <c r="C160" s="80">
        <f t="shared" si="185"/>
        <v>0</v>
      </c>
      <c r="D160" s="128">
        <f>SUM(D161:D162)</f>
        <v>0</v>
      </c>
      <c r="E160" s="104">
        <f t="shared" ref="E160:F160" si="194">SUM(E161:E162)</f>
        <v>0</v>
      </c>
      <c r="F160" s="280">
        <f t="shared" si="194"/>
        <v>0</v>
      </c>
      <c r="G160" s="128">
        <f>SUM(G161:G162)</f>
        <v>0</v>
      </c>
      <c r="H160" s="203">
        <f t="shared" ref="H160:I160" si="195">SUM(H161:H162)</f>
        <v>0</v>
      </c>
      <c r="I160" s="105">
        <f t="shared" si="195"/>
        <v>0</v>
      </c>
      <c r="J160" s="203">
        <f>SUM(J161:J162)</f>
        <v>0</v>
      </c>
      <c r="K160" s="104">
        <f t="shared" ref="K160:L160" si="196">SUM(K161:K162)</f>
        <v>0</v>
      </c>
      <c r="L160" s="133">
        <f t="shared" si="196"/>
        <v>0</v>
      </c>
      <c r="M160" s="80">
        <f>SUM(M161:M162)</f>
        <v>0</v>
      </c>
      <c r="N160" s="104">
        <f t="shared" ref="N160:O160" si="197">SUM(N161:N162)</f>
        <v>0</v>
      </c>
      <c r="O160" s="105">
        <f t="shared" si="197"/>
        <v>0</v>
      </c>
      <c r="P160" s="112"/>
      <c r="R160" s="202"/>
    </row>
    <row r="161" spans="1:18" hidden="1" x14ac:dyDescent="0.25">
      <c r="A161" s="32">
        <v>2381</v>
      </c>
      <c r="B161" s="48" t="s">
        <v>142</v>
      </c>
      <c r="C161" s="49">
        <f t="shared" si="185"/>
        <v>0</v>
      </c>
      <c r="D161" s="225">
        <v>0</v>
      </c>
      <c r="E161" s="51"/>
      <c r="F161" s="281">
        <f t="shared" ref="F161:F164" si="198">D161+E161</f>
        <v>0</v>
      </c>
      <c r="G161" s="225"/>
      <c r="H161" s="256"/>
      <c r="I161" s="116">
        <f t="shared" ref="I161:I164" si="199">G161+H161</f>
        <v>0</v>
      </c>
      <c r="J161" s="256"/>
      <c r="K161" s="51"/>
      <c r="L161" s="136">
        <f t="shared" ref="L161:L164" si="200">J161+K161</f>
        <v>0</v>
      </c>
      <c r="M161" s="316"/>
      <c r="N161" s="51"/>
      <c r="O161" s="116">
        <f t="shared" ref="O161:O164" si="201">M161+N161</f>
        <v>0</v>
      </c>
      <c r="P161" s="106"/>
      <c r="R161" s="202"/>
    </row>
    <row r="162" spans="1:18" ht="24" hidden="1" x14ac:dyDescent="0.25">
      <c r="A162" s="37">
        <v>2389</v>
      </c>
      <c r="B162" s="53" t="s">
        <v>143</v>
      </c>
      <c r="C162" s="54">
        <f t="shared" si="185"/>
        <v>0</v>
      </c>
      <c r="D162" s="226">
        <v>0</v>
      </c>
      <c r="E162" s="56"/>
      <c r="F162" s="143">
        <f t="shared" si="198"/>
        <v>0</v>
      </c>
      <c r="G162" s="226"/>
      <c r="H162" s="257"/>
      <c r="I162" s="110">
        <f t="shared" si="199"/>
        <v>0</v>
      </c>
      <c r="J162" s="257"/>
      <c r="K162" s="56"/>
      <c r="L162" s="132">
        <f t="shared" si="200"/>
        <v>0</v>
      </c>
      <c r="M162" s="317"/>
      <c r="N162" s="56"/>
      <c r="O162" s="110">
        <f t="shared" si="201"/>
        <v>0</v>
      </c>
      <c r="P162" s="107"/>
      <c r="R162" s="202"/>
    </row>
    <row r="163" spans="1:18" hidden="1" x14ac:dyDescent="0.25">
      <c r="A163" s="103">
        <v>2390</v>
      </c>
      <c r="B163" s="74" t="s">
        <v>144</v>
      </c>
      <c r="C163" s="80">
        <f t="shared" si="185"/>
        <v>0</v>
      </c>
      <c r="D163" s="228">
        <v>0</v>
      </c>
      <c r="E163" s="111"/>
      <c r="F163" s="280">
        <f t="shared" si="198"/>
        <v>0</v>
      </c>
      <c r="G163" s="228"/>
      <c r="H163" s="258"/>
      <c r="I163" s="105">
        <f t="shared" si="199"/>
        <v>0</v>
      </c>
      <c r="J163" s="258"/>
      <c r="K163" s="111"/>
      <c r="L163" s="133">
        <f t="shared" si="200"/>
        <v>0</v>
      </c>
      <c r="M163" s="318"/>
      <c r="N163" s="111"/>
      <c r="O163" s="105">
        <f t="shared" si="201"/>
        <v>0</v>
      </c>
      <c r="P163" s="112"/>
      <c r="R163" s="202"/>
    </row>
    <row r="164" spans="1:18" hidden="1" x14ac:dyDescent="0.25">
      <c r="A164" s="41">
        <v>2400</v>
      </c>
      <c r="B164" s="101" t="s">
        <v>145</v>
      </c>
      <c r="C164" s="42">
        <f t="shared" si="185"/>
        <v>0</v>
      </c>
      <c r="D164" s="230">
        <v>0</v>
      </c>
      <c r="E164" s="118"/>
      <c r="F164" s="279">
        <f t="shared" si="198"/>
        <v>0</v>
      </c>
      <c r="G164" s="230"/>
      <c r="H164" s="260"/>
      <c r="I164" s="113">
        <f t="shared" si="199"/>
        <v>0</v>
      </c>
      <c r="J164" s="260"/>
      <c r="K164" s="118"/>
      <c r="L164" s="122">
        <f t="shared" si="200"/>
        <v>0</v>
      </c>
      <c r="M164" s="319"/>
      <c r="N164" s="118"/>
      <c r="O164" s="113">
        <f t="shared" si="201"/>
        <v>0</v>
      </c>
      <c r="P164" s="119"/>
      <c r="R164" s="202"/>
    </row>
    <row r="165" spans="1:18" ht="24" hidden="1" x14ac:dyDescent="0.25">
      <c r="A165" s="41">
        <v>2500</v>
      </c>
      <c r="B165" s="101" t="s">
        <v>146</v>
      </c>
      <c r="C165" s="42">
        <f t="shared" si="185"/>
        <v>0</v>
      </c>
      <c r="D165" s="224">
        <f>SUM(D166,D171)</f>
        <v>0</v>
      </c>
      <c r="E165" s="46">
        <f t="shared" ref="E165:O165" si="202">SUM(E166,E171)</f>
        <v>0</v>
      </c>
      <c r="F165" s="279">
        <f t="shared" si="202"/>
        <v>0</v>
      </c>
      <c r="G165" s="224">
        <f t="shared" si="202"/>
        <v>0</v>
      </c>
      <c r="H165" s="102">
        <f t="shared" si="202"/>
        <v>0</v>
      </c>
      <c r="I165" s="113">
        <f t="shared" si="202"/>
        <v>0</v>
      </c>
      <c r="J165" s="102">
        <f t="shared" si="202"/>
        <v>0</v>
      </c>
      <c r="K165" s="46">
        <f t="shared" si="202"/>
        <v>0</v>
      </c>
      <c r="L165" s="122">
        <f t="shared" si="202"/>
        <v>0</v>
      </c>
      <c r="M165" s="126">
        <f t="shared" si="202"/>
        <v>0</v>
      </c>
      <c r="N165" s="127">
        <f t="shared" si="202"/>
        <v>0</v>
      </c>
      <c r="O165" s="287">
        <f t="shared" si="202"/>
        <v>0</v>
      </c>
      <c r="P165" s="340"/>
      <c r="R165" s="202"/>
    </row>
    <row r="166" spans="1:18" ht="16.5" hidden="1" customHeight="1" x14ac:dyDescent="0.25">
      <c r="A166" s="565">
        <v>2510</v>
      </c>
      <c r="B166" s="48" t="s">
        <v>147</v>
      </c>
      <c r="C166" s="49">
        <f t="shared" si="185"/>
        <v>0</v>
      </c>
      <c r="D166" s="229">
        <f>SUM(D167:D170)</f>
        <v>0</v>
      </c>
      <c r="E166" s="115">
        <f t="shared" ref="E166:O166" si="203">SUM(E167:E170)</f>
        <v>0</v>
      </c>
      <c r="F166" s="281">
        <f t="shared" si="203"/>
        <v>0</v>
      </c>
      <c r="G166" s="229">
        <f t="shared" si="203"/>
        <v>0</v>
      </c>
      <c r="H166" s="259">
        <f t="shared" si="203"/>
        <v>0</v>
      </c>
      <c r="I166" s="116">
        <f t="shared" si="203"/>
        <v>0</v>
      </c>
      <c r="J166" s="259">
        <f t="shared" si="203"/>
        <v>0</v>
      </c>
      <c r="K166" s="115">
        <f t="shared" si="203"/>
        <v>0</v>
      </c>
      <c r="L166" s="136">
        <f t="shared" si="203"/>
        <v>0</v>
      </c>
      <c r="M166" s="60">
        <f t="shared" si="203"/>
        <v>0</v>
      </c>
      <c r="N166" s="297">
        <f t="shared" si="203"/>
        <v>0</v>
      </c>
      <c r="O166" s="302">
        <f t="shared" si="203"/>
        <v>0</v>
      </c>
      <c r="P166" s="151"/>
      <c r="R166" s="202"/>
    </row>
    <row r="167" spans="1:18" ht="24" hidden="1" x14ac:dyDescent="0.25">
      <c r="A167" s="38">
        <v>2512</v>
      </c>
      <c r="B167" s="53" t="s">
        <v>148</v>
      </c>
      <c r="C167" s="54">
        <f t="shared" si="185"/>
        <v>0</v>
      </c>
      <c r="D167" s="226">
        <v>0</v>
      </c>
      <c r="E167" s="56"/>
      <c r="F167" s="143">
        <f t="shared" ref="F167:F172" si="204">D167+E167</f>
        <v>0</v>
      </c>
      <c r="G167" s="226"/>
      <c r="H167" s="257"/>
      <c r="I167" s="110">
        <f t="shared" ref="I167:I172" si="205">G167+H167</f>
        <v>0</v>
      </c>
      <c r="J167" s="257"/>
      <c r="K167" s="56"/>
      <c r="L167" s="132">
        <f t="shared" ref="L167:L172" si="206">J167+K167</f>
        <v>0</v>
      </c>
      <c r="M167" s="317"/>
      <c r="N167" s="56"/>
      <c r="O167" s="110">
        <f t="shared" ref="O167:O172" si="207">M167+N167</f>
        <v>0</v>
      </c>
      <c r="P167" s="107"/>
      <c r="R167" s="202"/>
    </row>
    <row r="168" spans="1:18" ht="36" hidden="1" x14ac:dyDescent="0.25">
      <c r="A168" s="38">
        <v>2513</v>
      </c>
      <c r="B168" s="53" t="s">
        <v>149</v>
      </c>
      <c r="C168" s="54">
        <f t="shared" si="185"/>
        <v>0</v>
      </c>
      <c r="D168" s="226">
        <v>0</v>
      </c>
      <c r="E168" s="56"/>
      <c r="F168" s="143">
        <f t="shared" si="204"/>
        <v>0</v>
      </c>
      <c r="G168" s="226"/>
      <c r="H168" s="257"/>
      <c r="I168" s="110">
        <f t="shared" si="205"/>
        <v>0</v>
      </c>
      <c r="J168" s="257"/>
      <c r="K168" s="56"/>
      <c r="L168" s="132">
        <f t="shared" si="206"/>
        <v>0</v>
      </c>
      <c r="M168" s="317"/>
      <c r="N168" s="56"/>
      <c r="O168" s="110">
        <f t="shared" si="207"/>
        <v>0</v>
      </c>
      <c r="P168" s="107"/>
      <c r="R168" s="202"/>
    </row>
    <row r="169" spans="1:18" ht="24" hidden="1" x14ac:dyDescent="0.25">
      <c r="A169" s="38">
        <v>2515</v>
      </c>
      <c r="B169" s="53" t="s">
        <v>150</v>
      </c>
      <c r="C169" s="54">
        <f t="shared" si="185"/>
        <v>0</v>
      </c>
      <c r="D169" s="226">
        <v>0</v>
      </c>
      <c r="E169" s="56"/>
      <c r="F169" s="143">
        <f t="shared" si="204"/>
        <v>0</v>
      </c>
      <c r="G169" s="226"/>
      <c r="H169" s="257"/>
      <c r="I169" s="110">
        <f t="shared" si="205"/>
        <v>0</v>
      </c>
      <c r="J169" s="257"/>
      <c r="K169" s="56"/>
      <c r="L169" s="132">
        <f t="shared" si="206"/>
        <v>0</v>
      </c>
      <c r="M169" s="317"/>
      <c r="N169" s="56"/>
      <c r="O169" s="110">
        <f t="shared" si="207"/>
        <v>0</v>
      </c>
      <c r="P169" s="107"/>
      <c r="R169" s="202"/>
    </row>
    <row r="170" spans="1:18" ht="24" hidden="1" x14ac:dyDescent="0.25">
      <c r="A170" s="38">
        <v>2519</v>
      </c>
      <c r="B170" s="53" t="s">
        <v>151</v>
      </c>
      <c r="C170" s="54">
        <f t="shared" si="185"/>
        <v>0</v>
      </c>
      <c r="D170" s="226">
        <v>0</v>
      </c>
      <c r="E170" s="56"/>
      <c r="F170" s="143">
        <f t="shared" si="204"/>
        <v>0</v>
      </c>
      <c r="G170" s="226"/>
      <c r="H170" s="257"/>
      <c r="I170" s="110">
        <f t="shared" si="205"/>
        <v>0</v>
      </c>
      <c r="J170" s="257"/>
      <c r="K170" s="56"/>
      <c r="L170" s="132">
        <f t="shared" si="206"/>
        <v>0</v>
      </c>
      <c r="M170" s="317"/>
      <c r="N170" s="56"/>
      <c r="O170" s="110">
        <f t="shared" si="207"/>
        <v>0</v>
      </c>
      <c r="P170" s="107"/>
      <c r="R170" s="202"/>
    </row>
    <row r="171" spans="1:18" ht="24" hidden="1" x14ac:dyDescent="0.25">
      <c r="A171" s="108">
        <v>2520</v>
      </c>
      <c r="B171" s="53" t="s">
        <v>152</v>
      </c>
      <c r="C171" s="54">
        <f t="shared" si="185"/>
        <v>0</v>
      </c>
      <c r="D171" s="226">
        <v>0</v>
      </c>
      <c r="E171" s="56"/>
      <c r="F171" s="143">
        <f t="shared" si="204"/>
        <v>0</v>
      </c>
      <c r="G171" s="226"/>
      <c r="H171" s="257"/>
      <c r="I171" s="110">
        <f t="shared" si="205"/>
        <v>0</v>
      </c>
      <c r="J171" s="257"/>
      <c r="K171" s="56"/>
      <c r="L171" s="132">
        <f t="shared" si="206"/>
        <v>0</v>
      </c>
      <c r="M171" s="317"/>
      <c r="N171" s="56"/>
      <c r="O171" s="110">
        <f t="shared" si="207"/>
        <v>0</v>
      </c>
      <c r="P171" s="107"/>
      <c r="R171" s="202"/>
    </row>
    <row r="172" spans="1:18" s="120" customFormat="1" ht="36" hidden="1" customHeight="1" x14ac:dyDescent="0.25">
      <c r="A172" s="17">
        <v>2800</v>
      </c>
      <c r="B172" s="48" t="s">
        <v>153</v>
      </c>
      <c r="C172" s="49">
        <f t="shared" si="185"/>
        <v>0</v>
      </c>
      <c r="D172" s="210">
        <v>0</v>
      </c>
      <c r="E172" s="35"/>
      <c r="F172" s="346">
        <f t="shared" si="204"/>
        <v>0</v>
      </c>
      <c r="G172" s="210"/>
      <c r="H172" s="244"/>
      <c r="I172" s="348">
        <f t="shared" si="205"/>
        <v>0</v>
      </c>
      <c r="J172" s="244"/>
      <c r="K172" s="35"/>
      <c r="L172" s="195">
        <f t="shared" si="206"/>
        <v>0</v>
      </c>
      <c r="M172" s="308"/>
      <c r="N172" s="35"/>
      <c r="O172" s="348">
        <f t="shared" si="207"/>
        <v>0</v>
      </c>
      <c r="P172" s="36"/>
      <c r="R172" s="202"/>
    </row>
    <row r="173" spans="1:18" x14ac:dyDescent="0.25">
      <c r="A173" s="97">
        <v>3000</v>
      </c>
      <c r="B173" s="97" t="s">
        <v>154</v>
      </c>
      <c r="C173" s="98">
        <f t="shared" si="185"/>
        <v>4740</v>
      </c>
      <c r="D173" s="223">
        <f>SUM(D174,D184)</f>
        <v>4740</v>
      </c>
      <c r="E173" s="437">
        <f t="shared" ref="E173:F173" si="208">SUM(E174,E184)</f>
        <v>0</v>
      </c>
      <c r="F173" s="438">
        <f t="shared" si="208"/>
        <v>4740</v>
      </c>
      <c r="G173" s="223">
        <f>SUM(G174,G184)</f>
        <v>0</v>
      </c>
      <c r="H173" s="134">
        <f t="shared" ref="H173:I173" si="209">SUM(H174,H184)</f>
        <v>0</v>
      </c>
      <c r="I173" s="438">
        <f t="shared" si="209"/>
        <v>0</v>
      </c>
      <c r="J173" s="255">
        <f>SUM(J174,J184)</f>
        <v>0</v>
      </c>
      <c r="K173" s="437">
        <f t="shared" ref="K173:L173" si="210">SUM(K174,K184)</f>
        <v>0</v>
      </c>
      <c r="L173" s="438">
        <f t="shared" si="210"/>
        <v>0</v>
      </c>
      <c r="M173" s="98">
        <f>SUM(M174,M184)</f>
        <v>0</v>
      </c>
      <c r="N173" s="99">
        <f t="shared" ref="N173:O173" si="211">SUM(N174,N184)</f>
        <v>0</v>
      </c>
      <c r="O173" s="100">
        <f t="shared" si="211"/>
        <v>0</v>
      </c>
      <c r="P173" s="339"/>
      <c r="R173" s="202"/>
    </row>
    <row r="174" spans="1:18" ht="24" x14ac:dyDescent="0.25">
      <c r="A174" s="41">
        <v>3200</v>
      </c>
      <c r="B174" s="121" t="s">
        <v>155</v>
      </c>
      <c r="C174" s="42">
        <f t="shared" si="185"/>
        <v>4740</v>
      </c>
      <c r="D174" s="224">
        <f>SUM(D175,D179)</f>
        <v>4740</v>
      </c>
      <c r="E174" s="439">
        <f t="shared" ref="E174:O174" si="212">SUM(E175,E179)</f>
        <v>0</v>
      </c>
      <c r="F174" s="406">
        <f t="shared" si="212"/>
        <v>4740</v>
      </c>
      <c r="G174" s="224">
        <f t="shared" si="212"/>
        <v>0</v>
      </c>
      <c r="H174" s="122">
        <f t="shared" si="212"/>
        <v>0</v>
      </c>
      <c r="I174" s="406">
        <f t="shared" si="212"/>
        <v>0</v>
      </c>
      <c r="J174" s="102">
        <f t="shared" si="212"/>
        <v>0</v>
      </c>
      <c r="K174" s="439">
        <f t="shared" si="212"/>
        <v>0</v>
      </c>
      <c r="L174" s="406">
        <f t="shared" si="212"/>
        <v>0</v>
      </c>
      <c r="M174" s="126">
        <f t="shared" si="212"/>
        <v>0</v>
      </c>
      <c r="N174" s="127">
        <f t="shared" si="212"/>
        <v>0</v>
      </c>
      <c r="O174" s="287">
        <f t="shared" si="212"/>
        <v>0</v>
      </c>
      <c r="P174" s="340"/>
      <c r="R174" s="202"/>
    </row>
    <row r="175" spans="1:18" ht="36" x14ac:dyDescent="0.25">
      <c r="A175" s="565">
        <v>3260</v>
      </c>
      <c r="B175" s="48" t="s">
        <v>156</v>
      </c>
      <c r="C175" s="49">
        <f t="shared" si="185"/>
        <v>4740</v>
      </c>
      <c r="D175" s="229">
        <f>SUM(D176:D178)</f>
        <v>4740</v>
      </c>
      <c r="E175" s="447">
        <f t="shared" ref="E175:F175" si="213">SUM(E176:E178)</f>
        <v>0</v>
      </c>
      <c r="F175" s="443">
        <f t="shared" si="213"/>
        <v>4740</v>
      </c>
      <c r="G175" s="229">
        <f>SUM(G176:G178)</f>
        <v>0</v>
      </c>
      <c r="H175" s="136">
        <f t="shared" ref="H175:I175" si="214">SUM(H176:H178)</f>
        <v>0</v>
      </c>
      <c r="I175" s="443">
        <f t="shared" si="214"/>
        <v>0</v>
      </c>
      <c r="J175" s="259">
        <f>SUM(J176:J178)</f>
        <v>0</v>
      </c>
      <c r="K175" s="447">
        <f t="shared" ref="K175:L175" si="215">SUM(K176:K178)</f>
        <v>0</v>
      </c>
      <c r="L175" s="443">
        <f t="shared" si="215"/>
        <v>0</v>
      </c>
      <c r="M175" s="49">
        <f>SUM(M176:M178)</f>
        <v>0</v>
      </c>
      <c r="N175" s="115">
        <f t="shared" ref="N175:O175" si="216">SUM(N176:N178)</f>
        <v>0</v>
      </c>
      <c r="O175" s="116">
        <f t="shared" si="216"/>
        <v>0</v>
      </c>
      <c r="P175" s="106"/>
      <c r="R175" s="202"/>
    </row>
    <row r="176" spans="1:18" ht="24" hidden="1" x14ac:dyDescent="0.25">
      <c r="A176" s="38">
        <v>3261</v>
      </c>
      <c r="B176" s="53" t="s">
        <v>157</v>
      </c>
      <c r="C176" s="54">
        <f t="shared" si="185"/>
        <v>0</v>
      </c>
      <c r="D176" s="226">
        <v>0</v>
      </c>
      <c r="E176" s="56"/>
      <c r="F176" s="143">
        <f t="shared" ref="F176:F178" si="217">D176+E176</f>
        <v>0</v>
      </c>
      <c r="G176" s="226"/>
      <c r="H176" s="257"/>
      <c r="I176" s="110">
        <f t="shared" ref="I176:I178" si="218">G176+H176</f>
        <v>0</v>
      </c>
      <c r="J176" s="257"/>
      <c r="K176" s="56"/>
      <c r="L176" s="132">
        <f t="shared" ref="L176:L178" si="219">J176+K176</f>
        <v>0</v>
      </c>
      <c r="M176" s="317"/>
      <c r="N176" s="56"/>
      <c r="O176" s="110">
        <f t="shared" ref="O176:O178" si="220">M176+N176</f>
        <v>0</v>
      </c>
      <c r="P176" s="107"/>
      <c r="R176" s="202"/>
    </row>
    <row r="177" spans="1:18" ht="36" hidden="1" x14ac:dyDescent="0.25">
      <c r="A177" s="38">
        <v>3262</v>
      </c>
      <c r="B177" s="53" t="s">
        <v>158</v>
      </c>
      <c r="C177" s="54">
        <f t="shared" si="185"/>
        <v>0</v>
      </c>
      <c r="D177" s="226">
        <v>0</v>
      </c>
      <c r="E177" s="56"/>
      <c r="F177" s="143">
        <f t="shared" si="217"/>
        <v>0</v>
      </c>
      <c r="G177" s="226"/>
      <c r="H177" s="257"/>
      <c r="I177" s="110">
        <f t="shared" si="218"/>
        <v>0</v>
      </c>
      <c r="J177" s="257"/>
      <c r="K177" s="56"/>
      <c r="L177" s="132">
        <f t="shared" si="219"/>
        <v>0</v>
      </c>
      <c r="M177" s="317"/>
      <c r="N177" s="56"/>
      <c r="O177" s="110">
        <f t="shared" si="220"/>
        <v>0</v>
      </c>
      <c r="P177" s="107"/>
      <c r="R177" s="202"/>
    </row>
    <row r="178" spans="1:18" ht="24" x14ac:dyDescent="0.25">
      <c r="A178" s="38">
        <v>3263</v>
      </c>
      <c r="B178" s="53" t="s">
        <v>159</v>
      </c>
      <c r="C178" s="54">
        <f t="shared" si="185"/>
        <v>4740</v>
      </c>
      <c r="D178" s="226">
        <v>4740</v>
      </c>
      <c r="E178" s="444"/>
      <c r="F178" s="401">
        <f t="shared" si="217"/>
        <v>4740</v>
      </c>
      <c r="G178" s="226"/>
      <c r="H178" s="580"/>
      <c r="I178" s="401">
        <f t="shared" si="218"/>
        <v>0</v>
      </c>
      <c r="J178" s="257"/>
      <c r="K178" s="444"/>
      <c r="L178" s="401">
        <f t="shared" si="219"/>
        <v>0</v>
      </c>
      <c r="M178" s="317"/>
      <c r="N178" s="56"/>
      <c r="O178" s="110">
        <f t="shared" si="220"/>
        <v>0</v>
      </c>
      <c r="P178" s="107"/>
      <c r="R178" s="202"/>
    </row>
    <row r="179" spans="1:18" ht="84" hidden="1" x14ac:dyDescent="0.25">
      <c r="A179" s="565">
        <v>3290</v>
      </c>
      <c r="B179" s="48" t="s">
        <v>286</v>
      </c>
      <c r="C179" s="123">
        <f t="shared" si="185"/>
        <v>0</v>
      </c>
      <c r="D179" s="229">
        <f>SUM(D180:D183)</f>
        <v>0</v>
      </c>
      <c r="E179" s="115">
        <f t="shared" ref="E179:O179" si="221">SUM(E180:E183)</f>
        <v>0</v>
      </c>
      <c r="F179" s="281">
        <f t="shared" si="221"/>
        <v>0</v>
      </c>
      <c r="G179" s="229">
        <f t="shared" si="221"/>
        <v>0</v>
      </c>
      <c r="H179" s="259">
        <f t="shared" si="221"/>
        <v>0</v>
      </c>
      <c r="I179" s="116">
        <f t="shared" si="221"/>
        <v>0</v>
      </c>
      <c r="J179" s="259">
        <f t="shared" si="221"/>
        <v>0</v>
      </c>
      <c r="K179" s="115">
        <f t="shared" si="221"/>
        <v>0</v>
      </c>
      <c r="L179" s="136">
        <f t="shared" si="221"/>
        <v>0</v>
      </c>
      <c r="M179" s="123">
        <f t="shared" si="221"/>
        <v>0</v>
      </c>
      <c r="N179" s="298">
        <f t="shared" si="221"/>
        <v>0</v>
      </c>
      <c r="O179" s="303">
        <f t="shared" si="221"/>
        <v>0</v>
      </c>
      <c r="P179" s="154"/>
      <c r="R179" s="202"/>
    </row>
    <row r="180" spans="1:18" ht="72" hidden="1" x14ac:dyDescent="0.25">
      <c r="A180" s="38">
        <v>3291</v>
      </c>
      <c r="B180" s="53" t="s">
        <v>160</v>
      </c>
      <c r="C180" s="54">
        <f t="shared" si="185"/>
        <v>0</v>
      </c>
      <c r="D180" s="226">
        <v>0</v>
      </c>
      <c r="E180" s="56"/>
      <c r="F180" s="143">
        <f t="shared" ref="F180:F183" si="222">D180+E180</f>
        <v>0</v>
      </c>
      <c r="G180" s="226"/>
      <c r="H180" s="257"/>
      <c r="I180" s="110">
        <f t="shared" ref="I180:I183" si="223">G180+H180</f>
        <v>0</v>
      </c>
      <c r="J180" s="257"/>
      <c r="K180" s="56"/>
      <c r="L180" s="132">
        <f t="shared" ref="L180:L183" si="224">J180+K180</f>
        <v>0</v>
      </c>
      <c r="M180" s="317"/>
      <c r="N180" s="56"/>
      <c r="O180" s="110">
        <f t="shared" ref="O180:O183" si="225">M180+N180</f>
        <v>0</v>
      </c>
      <c r="P180" s="107"/>
      <c r="R180" s="202"/>
    </row>
    <row r="181" spans="1:18" ht="72" hidden="1" x14ac:dyDescent="0.25">
      <c r="A181" s="38">
        <v>3292</v>
      </c>
      <c r="B181" s="53" t="s">
        <v>161</v>
      </c>
      <c r="C181" s="54">
        <f t="shared" si="185"/>
        <v>0</v>
      </c>
      <c r="D181" s="226">
        <v>0</v>
      </c>
      <c r="E181" s="56"/>
      <c r="F181" s="143">
        <f t="shared" si="222"/>
        <v>0</v>
      </c>
      <c r="G181" s="226"/>
      <c r="H181" s="257"/>
      <c r="I181" s="110">
        <f t="shared" si="223"/>
        <v>0</v>
      </c>
      <c r="J181" s="257"/>
      <c r="K181" s="56"/>
      <c r="L181" s="132">
        <f t="shared" si="224"/>
        <v>0</v>
      </c>
      <c r="M181" s="317"/>
      <c r="N181" s="56"/>
      <c r="O181" s="110">
        <f t="shared" si="225"/>
        <v>0</v>
      </c>
      <c r="P181" s="107"/>
      <c r="R181" s="202"/>
    </row>
    <row r="182" spans="1:18" ht="72" hidden="1" x14ac:dyDescent="0.25">
      <c r="A182" s="38">
        <v>3293</v>
      </c>
      <c r="B182" s="53" t="s">
        <v>162</v>
      </c>
      <c r="C182" s="54">
        <f t="shared" si="185"/>
        <v>0</v>
      </c>
      <c r="D182" s="226">
        <v>0</v>
      </c>
      <c r="E182" s="56"/>
      <c r="F182" s="143">
        <f t="shared" si="222"/>
        <v>0</v>
      </c>
      <c r="G182" s="226"/>
      <c r="H182" s="257"/>
      <c r="I182" s="110">
        <f t="shared" si="223"/>
        <v>0</v>
      </c>
      <c r="J182" s="257"/>
      <c r="K182" s="56"/>
      <c r="L182" s="132">
        <f t="shared" si="224"/>
        <v>0</v>
      </c>
      <c r="M182" s="317"/>
      <c r="N182" s="56"/>
      <c r="O182" s="110">
        <f t="shared" si="225"/>
        <v>0</v>
      </c>
      <c r="P182" s="107"/>
      <c r="R182" s="202"/>
    </row>
    <row r="183" spans="1:18" ht="60" hidden="1" x14ac:dyDescent="0.25">
      <c r="A183" s="124">
        <v>3294</v>
      </c>
      <c r="B183" s="53" t="s">
        <v>163</v>
      </c>
      <c r="C183" s="123">
        <f t="shared" si="185"/>
        <v>0</v>
      </c>
      <c r="D183" s="231">
        <v>0</v>
      </c>
      <c r="E183" s="125"/>
      <c r="F183" s="138">
        <f t="shared" si="222"/>
        <v>0</v>
      </c>
      <c r="G183" s="231"/>
      <c r="H183" s="261"/>
      <c r="I183" s="303">
        <f t="shared" si="223"/>
        <v>0</v>
      </c>
      <c r="J183" s="261"/>
      <c r="K183" s="125"/>
      <c r="L183" s="137">
        <f t="shared" si="224"/>
        <v>0</v>
      </c>
      <c r="M183" s="320"/>
      <c r="N183" s="125"/>
      <c r="O183" s="303">
        <f t="shared" si="225"/>
        <v>0</v>
      </c>
      <c r="P183" s="154"/>
      <c r="R183" s="202"/>
    </row>
    <row r="184" spans="1:18" ht="48" hidden="1" x14ac:dyDescent="0.25">
      <c r="A184" s="65">
        <v>3300</v>
      </c>
      <c r="B184" s="121" t="s">
        <v>164</v>
      </c>
      <c r="C184" s="126">
        <f t="shared" si="185"/>
        <v>0</v>
      </c>
      <c r="D184" s="232">
        <f>SUM(D185:D186)</f>
        <v>0</v>
      </c>
      <c r="E184" s="127">
        <f t="shared" ref="E184:O184" si="226">SUM(E185:E186)</f>
        <v>0</v>
      </c>
      <c r="F184" s="282">
        <f t="shared" si="226"/>
        <v>0</v>
      </c>
      <c r="G184" s="232">
        <f t="shared" si="226"/>
        <v>0</v>
      </c>
      <c r="H184" s="262">
        <f t="shared" si="226"/>
        <v>0</v>
      </c>
      <c r="I184" s="287">
        <f t="shared" si="226"/>
        <v>0</v>
      </c>
      <c r="J184" s="262">
        <f t="shared" si="226"/>
        <v>0</v>
      </c>
      <c r="K184" s="127">
        <f t="shared" si="226"/>
        <v>0</v>
      </c>
      <c r="L184" s="135">
        <f t="shared" si="226"/>
        <v>0</v>
      </c>
      <c r="M184" s="126">
        <f t="shared" si="226"/>
        <v>0</v>
      </c>
      <c r="N184" s="127">
        <f t="shared" si="226"/>
        <v>0</v>
      </c>
      <c r="O184" s="287">
        <f t="shared" si="226"/>
        <v>0</v>
      </c>
      <c r="P184" s="340"/>
      <c r="R184" s="202"/>
    </row>
    <row r="185" spans="1:18" ht="48" hidden="1" x14ac:dyDescent="0.25">
      <c r="A185" s="73">
        <v>3310</v>
      </c>
      <c r="B185" s="74" t="s">
        <v>165</v>
      </c>
      <c r="C185" s="80">
        <f t="shared" si="185"/>
        <v>0</v>
      </c>
      <c r="D185" s="228">
        <v>0</v>
      </c>
      <c r="E185" s="111"/>
      <c r="F185" s="280">
        <f t="shared" ref="F185:F186" si="227">D185+E185</f>
        <v>0</v>
      </c>
      <c r="G185" s="228"/>
      <c r="H185" s="258"/>
      <c r="I185" s="105">
        <f t="shared" ref="I185:I186" si="228">G185+H185</f>
        <v>0</v>
      </c>
      <c r="J185" s="258"/>
      <c r="K185" s="111"/>
      <c r="L185" s="133">
        <f t="shared" ref="L185:L186" si="229">J185+K185</f>
        <v>0</v>
      </c>
      <c r="M185" s="318"/>
      <c r="N185" s="111"/>
      <c r="O185" s="105">
        <f t="shared" ref="O185:O186" si="230">M185+N185</f>
        <v>0</v>
      </c>
      <c r="P185" s="112"/>
      <c r="R185" s="202"/>
    </row>
    <row r="186" spans="1:18" ht="48.75" hidden="1" customHeight="1" x14ac:dyDescent="0.25">
      <c r="A186" s="33">
        <v>3320</v>
      </c>
      <c r="B186" s="48" t="s">
        <v>166</v>
      </c>
      <c r="C186" s="49">
        <f t="shared" si="185"/>
        <v>0</v>
      </c>
      <c r="D186" s="225">
        <v>0</v>
      </c>
      <c r="E186" s="51"/>
      <c r="F186" s="281">
        <f t="shared" si="227"/>
        <v>0</v>
      </c>
      <c r="G186" s="225"/>
      <c r="H186" s="256"/>
      <c r="I186" s="116">
        <f t="shared" si="228"/>
        <v>0</v>
      </c>
      <c r="J186" s="256"/>
      <c r="K186" s="51"/>
      <c r="L186" s="136">
        <f t="shared" si="229"/>
        <v>0</v>
      </c>
      <c r="M186" s="316"/>
      <c r="N186" s="51"/>
      <c r="O186" s="116">
        <f t="shared" si="230"/>
        <v>0</v>
      </c>
      <c r="P186" s="106"/>
      <c r="R186" s="202"/>
    </row>
    <row r="187" spans="1:18" hidden="1" x14ac:dyDescent="0.25">
      <c r="A187" s="129">
        <v>4000</v>
      </c>
      <c r="B187" s="97" t="s">
        <v>167</v>
      </c>
      <c r="C187" s="98">
        <f t="shared" si="185"/>
        <v>0</v>
      </c>
      <c r="D187" s="223">
        <f>SUM(D188,D191)</f>
        <v>0</v>
      </c>
      <c r="E187" s="99">
        <f t="shared" ref="E187:F187" si="231">SUM(E188,E191)</f>
        <v>0</v>
      </c>
      <c r="F187" s="278">
        <f t="shared" si="231"/>
        <v>0</v>
      </c>
      <c r="G187" s="223">
        <f>SUM(G188,G191)</f>
        <v>0</v>
      </c>
      <c r="H187" s="255">
        <f t="shared" ref="H187:I187" si="232">SUM(H188,H191)</f>
        <v>0</v>
      </c>
      <c r="I187" s="100">
        <f t="shared" si="232"/>
        <v>0</v>
      </c>
      <c r="J187" s="255">
        <f>SUM(J188,J191)</f>
        <v>0</v>
      </c>
      <c r="K187" s="99">
        <f t="shared" ref="K187:L187" si="233">SUM(K188,K191)</f>
        <v>0</v>
      </c>
      <c r="L187" s="134">
        <f t="shared" si="233"/>
        <v>0</v>
      </c>
      <c r="M187" s="98">
        <f>SUM(M188,M191)</f>
        <v>0</v>
      </c>
      <c r="N187" s="99">
        <f t="shared" ref="N187:O187" si="234">SUM(N188,N191)</f>
        <v>0</v>
      </c>
      <c r="O187" s="100">
        <f t="shared" si="234"/>
        <v>0</v>
      </c>
      <c r="P187" s="339"/>
      <c r="R187" s="202"/>
    </row>
    <row r="188" spans="1:18" ht="24" hidden="1" x14ac:dyDescent="0.25">
      <c r="A188" s="130">
        <v>4200</v>
      </c>
      <c r="B188" s="101" t="s">
        <v>168</v>
      </c>
      <c r="C188" s="42">
        <f t="shared" si="185"/>
        <v>0</v>
      </c>
      <c r="D188" s="224">
        <f>SUM(D189,D190)</f>
        <v>0</v>
      </c>
      <c r="E188" s="46">
        <f t="shared" ref="E188:F188" si="235">SUM(E189,E190)</f>
        <v>0</v>
      </c>
      <c r="F188" s="279">
        <f t="shared" si="235"/>
        <v>0</v>
      </c>
      <c r="G188" s="224">
        <f>SUM(G189,G190)</f>
        <v>0</v>
      </c>
      <c r="H188" s="102">
        <f t="shared" ref="H188:I188" si="236">SUM(H189,H190)</f>
        <v>0</v>
      </c>
      <c r="I188" s="113">
        <f t="shared" si="236"/>
        <v>0</v>
      </c>
      <c r="J188" s="102">
        <f>SUM(J189,J190)</f>
        <v>0</v>
      </c>
      <c r="K188" s="46">
        <f t="shared" ref="K188:L188" si="237">SUM(K189,K190)</f>
        <v>0</v>
      </c>
      <c r="L188" s="122">
        <f t="shared" si="237"/>
        <v>0</v>
      </c>
      <c r="M188" s="42">
        <f>SUM(M189,M190)</f>
        <v>0</v>
      </c>
      <c r="N188" s="46">
        <f t="shared" ref="N188:O188" si="238">SUM(N189,N190)</f>
        <v>0</v>
      </c>
      <c r="O188" s="113">
        <f t="shared" si="238"/>
        <v>0</v>
      </c>
      <c r="P188" s="119"/>
      <c r="R188" s="202"/>
    </row>
    <row r="189" spans="1:18" ht="36" hidden="1" x14ac:dyDescent="0.25">
      <c r="A189" s="565">
        <v>4240</v>
      </c>
      <c r="B189" s="48" t="s">
        <v>169</v>
      </c>
      <c r="C189" s="49">
        <f t="shared" si="185"/>
        <v>0</v>
      </c>
      <c r="D189" s="225">
        <v>0</v>
      </c>
      <c r="E189" s="51"/>
      <c r="F189" s="281">
        <f t="shared" ref="F189:F190" si="239">D189+E189</f>
        <v>0</v>
      </c>
      <c r="G189" s="225"/>
      <c r="H189" s="256"/>
      <c r="I189" s="116">
        <f t="shared" ref="I189:I190" si="240">G189+H189</f>
        <v>0</v>
      </c>
      <c r="J189" s="256"/>
      <c r="K189" s="51"/>
      <c r="L189" s="136">
        <f t="shared" ref="L189:L190" si="241">J189+K189</f>
        <v>0</v>
      </c>
      <c r="M189" s="316"/>
      <c r="N189" s="51"/>
      <c r="O189" s="116">
        <f t="shared" ref="O189:O190" si="242">M189+N189</f>
        <v>0</v>
      </c>
      <c r="P189" s="106"/>
      <c r="R189" s="202"/>
    </row>
    <row r="190" spans="1:18" ht="24" hidden="1" x14ac:dyDescent="0.25">
      <c r="A190" s="108">
        <v>4250</v>
      </c>
      <c r="B190" s="53" t="s">
        <v>170</v>
      </c>
      <c r="C190" s="54">
        <f t="shared" si="185"/>
        <v>0</v>
      </c>
      <c r="D190" s="226">
        <v>0</v>
      </c>
      <c r="E190" s="56"/>
      <c r="F190" s="143">
        <f t="shared" si="239"/>
        <v>0</v>
      </c>
      <c r="G190" s="226"/>
      <c r="H190" s="257"/>
      <c r="I190" s="110">
        <f t="shared" si="240"/>
        <v>0</v>
      </c>
      <c r="J190" s="257"/>
      <c r="K190" s="56"/>
      <c r="L190" s="132">
        <f t="shared" si="241"/>
        <v>0</v>
      </c>
      <c r="M190" s="317"/>
      <c r="N190" s="56"/>
      <c r="O190" s="110">
        <f t="shared" si="242"/>
        <v>0</v>
      </c>
      <c r="P190" s="107"/>
      <c r="R190" s="202"/>
    </row>
    <row r="191" spans="1:18" hidden="1" x14ac:dyDescent="0.25">
      <c r="A191" s="41">
        <v>4300</v>
      </c>
      <c r="B191" s="101" t="s">
        <v>171</v>
      </c>
      <c r="C191" s="42">
        <f t="shared" si="185"/>
        <v>0</v>
      </c>
      <c r="D191" s="224">
        <f>SUM(D192)</f>
        <v>0</v>
      </c>
      <c r="E191" s="46">
        <f t="shared" ref="E191:F191" si="243">SUM(E192)</f>
        <v>0</v>
      </c>
      <c r="F191" s="279">
        <f t="shared" si="243"/>
        <v>0</v>
      </c>
      <c r="G191" s="224">
        <f>SUM(G192)</f>
        <v>0</v>
      </c>
      <c r="H191" s="102">
        <f t="shared" ref="H191:I191" si="244">SUM(H192)</f>
        <v>0</v>
      </c>
      <c r="I191" s="113">
        <f t="shared" si="244"/>
        <v>0</v>
      </c>
      <c r="J191" s="102">
        <f>SUM(J192)</f>
        <v>0</v>
      </c>
      <c r="K191" s="46">
        <f t="shared" ref="K191:L191" si="245">SUM(K192)</f>
        <v>0</v>
      </c>
      <c r="L191" s="122">
        <f t="shared" si="245"/>
        <v>0</v>
      </c>
      <c r="M191" s="42">
        <f>SUM(M192)</f>
        <v>0</v>
      </c>
      <c r="N191" s="46">
        <f t="shared" ref="N191:O191" si="246">SUM(N192)</f>
        <v>0</v>
      </c>
      <c r="O191" s="113">
        <f t="shared" si="246"/>
        <v>0</v>
      </c>
      <c r="P191" s="119"/>
      <c r="R191" s="202"/>
    </row>
    <row r="192" spans="1:18" ht="24" hidden="1" x14ac:dyDescent="0.25">
      <c r="A192" s="565">
        <v>4310</v>
      </c>
      <c r="B192" s="48" t="s">
        <v>172</v>
      </c>
      <c r="C192" s="49">
        <f t="shared" si="185"/>
        <v>0</v>
      </c>
      <c r="D192" s="229">
        <f>SUM(D193:D193)</f>
        <v>0</v>
      </c>
      <c r="E192" s="115">
        <f t="shared" ref="E192:F192" si="247">SUM(E193:E193)</f>
        <v>0</v>
      </c>
      <c r="F192" s="281">
        <f t="shared" si="247"/>
        <v>0</v>
      </c>
      <c r="G192" s="229">
        <f>SUM(G193:G193)</f>
        <v>0</v>
      </c>
      <c r="H192" s="259">
        <f t="shared" ref="H192:I192" si="248">SUM(H193:H193)</f>
        <v>0</v>
      </c>
      <c r="I192" s="116">
        <f t="shared" si="248"/>
        <v>0</v>
      </c>
      <c r="J192" s="259">
        <f>SUM(J193:J193)</f>
        <v>0</v>
      </c>
      <c r="K192" s="115">
        <f t="shared" ref="K192:L192" si="249">SUM(K193:K193)</f>
        <v>0</v>
      </c>
      <c r="L192" s="136">
        <f t="shared" si="249"/>
        <v>0</v>
      </c>
      <c r="M192" s="49">
        <f>SUM(M193:M193)</f>
        <v>0</v>
      </c>
      <c r="N192" s="115">
        <f t="shared" ref="N192:O192" si="250">SUM(N193:N193)</f>
        <v>0</v>
      </c>
      <c r="O192" s="116">
        <f t="shared" si="250"/>
        <v>0</v>
      </c>
      <c r="P192" s="106"/>
      <c r="R192" s="202"/>
    </row>
    <row r="193" spans="1:18" ht="36" hidden="1" x14ac:dyDescent="0.25">
      <c r="A193" s="38">
        <v>4311</v>
      </c>
      <c r="B193" s="53" t="s">
        <v>173</v>
      </c>
      <c r="C193" s="54">
        <f t="shared" si="185"/>
        <v>0</v>
      </c>
      <c r="D193" s="226">
        <v>0</v>
      </c>
      <c r="E193" s="56"/>
      <c r="F193" s="143">
        <f>D193+E193</f>
        <v>0</v>
      </c>
      <c r="G193" s="226"/>
      <c r="H193" s="257"/>
      <c r="I193" s="110">
        <f>G193+H193</f>
        <v>0</v>
      </c>
      <c r="J193" s="257"/>
      <c r="K193" s="56"/>
      <c r="L193" s="132">
        <f>J193+K193</f>
        <v>0</v>
      </c>
      <c r="M193" s="317"/>
      <c r="N193" s="56"/>
      <c r="O193" s="110">
        <f>M193+N193</f>
        <v>0</v>
      </c>
      <c r="P193" s="107"/>
      <c r="R193" s="202"/>
    </row>
    <row r="194" spans="1:18" s="21" customFormat="1" ht="24" hidden="1" x14ac:dyDescent="0.25">
      <c r="A194" s="131"/>
      <c r="B194" s="17" t="s">
        <v>174</v>
      </c>
      <c r="C194" s="94">
        <f t="shared" si="185"/>
        <v>0</v>
      </c>
      <c r="D194" s="222">
        <f>SUM(D195,D230,D269)</f>
        <v>0</v>
      </c>
      <c r="E194" s="95">
        <f t="shared" ref="E194:F194" si="251">SUM(E195,E230,E269)</f>
        <v>0</v>
      </c>
      <c r="F194" s="277">
        <f t="shared" si="251"/>
        <v>0</v>
      </c>
      <c r="G194" s="222">
        <f>SUM(G195,G230,G269)</f>
        <v>0</v>
      </c>
      <c r="H194" s="254">
        <f t="shared" ref="H194:I194" si="252">SUM(H195,H230,H269)</f>
        <v>0</v>
      </c>
      <c r="I194" s="96">
        <f t="shared" si="252"/>
        <v>0</v>
      </c>
      <c r="J194" s="254">
        <f>SUM(J195,J230,J269)</f>
        <v>0</v>
      </c>
      <c r="K194" s="95">
        <f t="shared" ref="K194:L194" si="253">SUM(K195,K230,K269)</f>
        <v>0</v>
      </c>
      <c r="L194" s="202">
        <f t="shared" si="253"/>
        <v>0</v>
      </c>
      <c r="M194" s="321">
        <f>SUM(M195,M230,M269)</f>
        <v>0</v>
      </c>
      <c r="N194" s="299">
        <f t="shared" ref="N194:O194" si="254">SUM(N195,N230,N269)</f>
        <v>0</v>
      </c>
      <c r="O194" s="304">
        <f t="shared" si="254"/>
        <v>0</v>
      </c>
      <c r="P194" s="342"/>
      <c r="R194" s="202"/>
    </row>
    <row r="195" spans="1:18" hidden="1" x14ac:dyDescent="0.25">
      <c r="A195" s="97">
        <v>5000</v>
      </c>
      <c r="B195" s="97" t="s">
        <v>175</v>
      </c>
      <c r="C195" s="98">
        <f t="shared" si="185"/>
        <v>0</v>
      </c>
      <c r="D195" s="223">
        <f>D196+D204</f>
        <v>0</v>
      </c>
      <c r="E195" s="99">
        <f t="shared" ref="E195:F195" si="255">E196+E204</f>
        <v>0</v>
      </c>
      <c r="F195" s="278">
        <f t="shared" si="255"/>
        <v>0</v>
      </c>
      <c r="G195" s="223">
        <f>G196+G204</f>
        <v>0</v>
      </c>
      <c r="H195" s="255">
        <f t="shared" ref="H195:I195" si="256">H196+H204</f>
        <v>0</v>
      </c>
      <c r="I195" s="100">
        <f t="shared" si="256"/>
        <v>0</v>
      </c>
      <c r="J195" s="255">
        <f>J196+J204</f>
        <v>0</v>
      </c>
      <c r="K195" s="99">
        <f t="shared" ref="K195:L195" si="257">K196+K204</f>
        <v>0</v>
      </c>
      <c r="L195" s="134">
        <f t="shared" si="257"/>
        <v>0</v>
      </c>
      <c r="M195" s="98">
        <f>M196+M204</f>
        <v>0</v>
      </c>
      <c r="N195" s="99">
        <f t="shared" ref="N195:O195" si="258">N196+N204</f>
        <v>0</v>
      </c>
      <c r="O195" s="100">
        <f t="shared" si="258"/>
        <v>0</v>
      </c>
      <c r="P195" s="339"/>
      <c r="R195" s="202"/>
    </row>
    <row r="196" spans="1:18" hidden="1" x14ac:dyDescent="0.25">
      <c r="A196" s="41">
        <v>5100</v>
      </c>
      <c r="B196" s="101" t="s">
        <v>176</v>
      </c>
      <c r="C196" s="42">
        <f t="shared" si="185"/>
        <v>0</v>
      </c>
      <c r="D196" s="224">
        <f>D197+D198+D201+D202+D203</f>
        <v>0</v>
      </c>
      <c r="E196" s="46">
        <f t="shared" ref="E196:F196" si="259">E197+E198+E201+E202+E203</f>
        <v>0</v>
      </c>
      <c r="F196" s="279">
        <f t="shared" si="259"/>
        <v>0</v>
      </c>
      <c r="G196" s="224">
        <f>G197+G198+G201+G202+G203</f>
        <v>0</v>
      </c>
      <c r="H196" s="102">
        <f t="shared" ref="H196:I196" si="260">H197+H198+H201+H202+H203</f>
        <v>0</v>
      </c>
      <c r="I196" s="113">
        <f t="shared" si="260"/>
        <v>0</v>
      </c>
      <c r="J196" s="102">
        <f>J197+J198+J201+J202+J203</f>
        <v>0</v>
      </c>
      <c r="K196" s="46">
        <f t="shared" ref="K196:L196" si="261">K197+K198+K201+K202+K203</f>
        <v>0</v>
      </c>
      <c r="L196" s="122">
        <f t="shared" si="261"/>
        <v>0</v>
      </c>
      <c r="M196" s="42">
        <f>M197+M198+M201+M202+M203</f>
        <v>0</v>
      </c>
      <c r="N196" s="46">
        <f t="shared" ref="N196:O196" si="262">N197+N198+N201+N202+N203</f>
        <v>0</v>
      </c>
      <c r="O196" s="113">
        <f t="shared" si="262"/>
        <v>0</v>
      </c>
      <c r="P196" s="119"/>
      <c r="R196" s="202"/>
    </row>
    <row r="197" spans="1:18" hidden="1" x14ac:dyDescent="0.25">
      <c r="A197" s="565">
        <v>5110</v>
      </c>
      <c r="B197" s="48" t="s">
        <v>177</v>
      </c>
      <c r="C197" s="49">
        <f t="shared" si="185"/>
        <v>0</v>
      </c>
      <c r="D197" s="225">
        <v>0</v>
      </c>
      <c r="E197" s="51"/>
      <c r="F197" s="281">
        <f>D197+E197</f>
        <v>0</v>
      </c>
      <c r="G197" s="225"/>
      <c r="H197" s="256"/>
      <c r="I197" s="116">
        <f>G197+H197</f>
        <v>0</v>
      </c>
      <c r="J197" s="256"/>
      <c r="K197" s="51"/>
      <c r="L197" s="136">
        <f>J197+K197</f>
        <v>0</v>
      </c>
      <c r="M197" s="316"/>
      <c r="N197" s="51"/>
      <c r="O197" s="116">
        <f>M197+N197</f>
        <v>0</v>
      </c>
      <c r="P197" s="106"/>
      <c r="R197" s="202"/>
    </row>
    <row r="198" spans="1:18" ht="24" hidden="1" x14ac:dyDescent="0.25">
      <c r="A198" s="108">
        <v>5120</v>
      </c>
      <c r="B198" s="53" t="s">
        <v>178</v>
      </c>
      <c r="C198" s="54">
        <f t="shared" si="185"/>
        <v>0</v>
      </c>
      <c r="D198" s="227">
        <f>D199+D200</f>
        <v>0</v>
      </c>
      <c r="E198" s="109">
        <f t="shared" ref="E198:F198" si="263">E199+E200</f>
        <v>0</v>
      </c>
      <c r="F198" s="143">
        <f t="shared" si="263"/>
        <v>0</v>
      </c>
      <c r="G198" s="227">
        <f>G199+G200</f>
        <v>0</v>
      </c>
      <c r="H198" s="117">
        <f t="shared" ref="H198:I198" si="264">H199+H200</f>
        <v>0</v>
      </c>
      <c r="I198" s="110">
        <f t="shared" si="264"/>
        <v>0</v>
      </c>
      <c r="J198" s="117">
        <f>J199+J200</f>
        <v>0</v>
      </c>
      <c r="K198" s="109">
        <f t="shared" ref="K198:L198" si="265">K199+K200</f>
        <v>0</v>
      </c>
      <c r="L198" s="132">
        <f t="shared" si="265"/>
        <v>0</v>
      </c>
      <c r="M198" s="54">
        <f>M199+M200</f>
        <v>0</v>
      </c>
      <c r="N198" s="109">
        <f t="shared" ref="N198:O198" si="266">N199+N200</f>
        <v>0</v>
      </c>
      <c r="O198" s="110">
        <f t="shared" si="266"/>
        <v>0</v>
      </c>
      <c r="P198" s="107"/>
      <c r="R198" s="202"/>
    </row>
    <row r="199" spans="1:18" hidden="1" x14ac:dyDescent="0.25">
      <c r="A199" s="38">
        <v>5121</v>
      </c>
      <c r="B199" s="53" t="s">
        <v>179</v>
      </c>
      <c r="C199" s="54">
        <f t="shared" si="185"/>
        <v>0</v>
      </c>
      <c r="D199" s="226">
        <v>0</v>
      </c>
      <c r="E199" s="56"/>
      <c r="F199" s="143">
        <f t="shared" ref="F199:F203" si="267">D199+E199</f>
        <v>0</v>
      </c>
      <c r="G199" s="226"/>
      <c r="H199" s="257"/>
      <c r="I199" s="110">
        <f t="shared" ref="I199:I203" si="268">G199+H199</f>
        <v>0</v>
      </c>
      <c r="J199" s="257"/>
      <c r="K199" s="56"/>
      <c r="L199" s="132">
        <f t="shared" ref="L199:L203" si="269">J199+K199</f>
        <v>0</v>
      </c>
      <c r="M199" s="317"/>
      <c r="N199" s="56"/>
      <c r="O199" s="110">
        <f t="shared" ref="O199:O203" si="270">M199+N199</f>
        <v>0</v>
      </c>
      <c r="P199" s="107"/>
      <c r="R199" s="202"/>
    </row>
    <row r="200" spans="1:18" ht="24" hidden="1" x14ac:dyDescent="0.25">
      <c r="A200" s="38">
        <v>5129</v>
      </c>
      <c r="B200" s="53" t="s">
        <v>180</v>
      </c>
      <c r="C200" s="54">
        <f t="shared" si="185"/>
        <v>0</v>
      </c>
      <c r="D200" s="226">
        <v>0</v>
      </c>
      <c r="E200" s="56"/>
      <c r="F200" s="143">
        <f t="shared" si="267"/>
        <v>0</v>
      </c>
      <c r="G200" s="226"/>
      <c r="H200" s="257"/>
      <c r="I200" s="110">
        <f t="shared" si="268"/>
        <v>0</v>
      </c>
      <c r="J200" s="257"/>
      <c r="K200" s="56"/>
      <c r="L200" s="132">
        <f t="shared" si="269"/>
        <v>0</v>
      </c>
      <c r="M200" s="317"/>
      <c r="N200" s="56"/>
      <c r="O200" s="110">
        <f t="shared" si="270"/>
        <v>0</v>
      </c>
      <c r="P200" s="107"/>
      <c r="R200" s="202"/>
    </row>
    <row r="201" spans="1:18" hidden="1" x14ac:dyDescent="0.25">
      <c r="A201" s="108">
        <v>5130</v>
      </c>
      <c r="B201" s="53" t="s">
        <v>181</v>
      </c>
      <c r="C201" s="54">
        <f t="shared" si="185"/>
        <v>0</v>
      </c>
      <c r="D201" s="226">
        <v>0</v>
      </c>
      <c r="E201" s="56"/>
      <c r="F201" s="143">
        <f t="shared" si="267"/>
        <v>0</v>
      </c>
      <c r="G201" s="226"/>
      <c r="H201" s="257"/>
      <c r="I201" s="110">
        <f t="shared" si="268"/>
        <v>0</v>
      </c>
      <c r="J201" s="257"/>
      <c r="K201" s="56"/>
      <c r="L201" s="132">
        <f t="shared" si="269"/>
        <v>0</v>
      </c>
      <c r="M201" s="317"/>
      <c r="N201" s="56"/>
      <c r="O201" s="110">
        <f t="shared" si="270"/>
        <v>0</v>
      </c>
      <c r="P201" s="107"/>
      <c r="R201" s="202"/>
    </row>
    <row r="202" spans="1:18" hidden="1" x14ac:dyDescent="0.25">
      <c r="A202" s="108">
        <v>5140</v>
      </c>
      <c r="B202" s="53" t="s">
        <v>182</v>
      </c>
      <c r="C202" s="54">
        <f t="shared" si="185"/>
        <v>0</v>
      </c>
      <c r="D202" s="226">
        <v>0</v>
      </c>
      <c r="E202" s="56"/>
      <c r="F202" s="143">
        <f t="shared" si="267"/>
        <v>0</v>
      </c>
      <c r="G202" s="226"/>
      <c r="H202" s="257"/>
      <c r="I202" s="110">
        <f t="shared" si="268"/>
        <v>0</v>
      </c>
      <c r="J202" s="257"/>
      <c r="K202" s="56"/>
      <c r="L202" s="132">
        <f t="shared" si="269"/>
        <v>0</v>
      </c>
      <c r="M202" s="317"/>
      <c r="N202" s="56"/>
      <c r="O202" s="110">
        <f t="shared" si="270"/>
        <v>0</v>
      </c>
      <c r="P202" s="107"/>
      <c r="R202" s="202"/>
    </row>
    <row r="203" spans="1:18" ht="24" hidden="1" x14ac:dyDescent="0.25">
      <c r="A203" s="108">
        <v>5170</v>
      </c>
      <c r="B203" s="53" t="s">
        <v>183</v>
      </c>
      <c r="C203" s="54">
        <f t="shared" si="185"/>
        <v>0</v>
      </c>
      <c r="D203" s="226">
        <v>0</v>
      </c>
      <c r="E203" s="56"/>
      <c r="F203" s="143">
        <f t="shared" si="267"/>
        <v>0</v>
      </c>
      <c r="G203" s="226"/>
      <c r="H203" s="257"/>
      <c r="I203" s="110">
        <f t="shared" si="268"/>
        <v>0</v>
      </c>
      <c r="J203" s="257"/>
      <c r="K203" s="56"/>
      <c r="L203" s="132">
        <f t="shared" si="269"/>
        <v>0</v>
      </c>
      <c r="M203" s="317"/>
      <c r="N203" s="56"/>
      <c r="O203" s="110">
        <f t="shared" si="270"/>
        <v>0</v>
      </c>
      <c r="P203" s="107"/>
      <c r="R203" s="202"/>
    </row>
    <row r="204" spans="1:18" hidden="1" x14ac:dyDescent="0.25">
      <c r="A204" s="41">
        <v>5200</v>
      </c>
      <c r="B204" s="101" t="s">
        <v>184</v>
      </c>
      <c r="C204" s="42">
        <f t="shared" si="185"/>
        <v>0</v>
      </c>
      <c r="D204" s="224">
        <f>D205+D215+D216+D225+D226+D227+D229</f>
        <v>0</v>
      </c>
      <c r="E204" s="46">
        <f t="shared" ref="E204:F204" si="271">E205+E215+E216+E225+E226+E227+E229</f>
        <v>0</v>
      </c>
      <c r="F204" s="279">
        <f t="shared" si="271"/>
        <v>0</v>
      </c>
      <c r="G204" s="224">
        <f>G205+G215+G216+G225+G226+G227+G229</f>
        <v>0</v>
      </c>
      <c r="H204" s="102">
        <f t="shared" ref="H204:I204" si="272">H205+H215+H216+H225+H226+H227+H229</f>
        <v>0</v>
      </c>
      <c r="I204" s="113">
        <f t="shared" si="272"/>
        <v>0</v>
      </c>
      <c r="J204" s="102">
        <f>J205+J215+J216+J225+J226+J227+J229</f>
        <v>0</v>
      </c>
      <c r="K204" s="46">
        <f t="shared" ref="K204:L204" si="273">K205+K215+K216+K225+K226+K227+K229</f>
        <v>0</v>
      </c>
      <c r="L204" s="122">
        <f t="shared" si="273"/>
        <v>0</v>
      </c>
      <c r="M204" s="42">
        <f>M205+M215+M216+M225+M226+M227+M229</f>
        <v>0</v>
      </c>
      <c r="N204" s="46">
        <f t="shared" ref="N204:O204" si="274">N205+N215+N216+N225+N226+N227+N229</f>
        <v>0</v>
      </c>
      <c r="O204" s="113">
        <f t="shared" si="274"/>
        <v>0</v>
      </c>
      <c r="P204" s="119"/>
      <c r="R204" s="202"/>
    </row>
    <row r="205" spans="1:18" hidden="1" x14ac:dyDescent="0.25">
      <c r="A205" s="103">
        <v>5210</v>
      </c>
      <c r="B205" s="74" t="s">
        <v>185</v>
      </c>
      <c r="C205" s="80">
        <f t="shared" si="185"/>
        <v>0</v>
      </c>
      <c r="D205" s="128">
        <f>SUM(D206:D214)</f>
        <v>0</v>
      </c>
      <c r="E205" s="104">
        <f t="shared" ref="E205:F205" si="275">SUM(E206:E214)</f>
        <v>0</v>
      </c>
      <c r="F205" s="280">
        <f t="shared" si="275"/>
        <v>0</v>
      </c>
      <c r="G205" s="128">
        <f>SUM(G206:G214)</f>
        <v>0</v>
      </c>
      <c r="H205" s="203">
        <f t="shared" ref="H205:I205" si="276">SUM(H206:H214)</f>
        <v>0</v>
      </c>
      <c r="I205" s="105">
        <f t="shared" si="276"/>
        <v>0</v>
      </c>
      <c r="J205" s="203">
        <f>SUM(J206:J214)</f>
        <v>0</v>
      </c>
      <c r="K205" s="104">
        <f t="shared" ref="K205:L205" si="277">SUM(K206:K214)</f>
        <v>0</v>
      </c>
      <c r="L205" s="133">
        <f t="shared" si="277"/>
        <v>0</v>
      </c>
      <c r="M205" s="80">
        <f>SUM(M206:M214)</f>
        <v>0</v>
      </c>
      <c r="N205" s="104">
        <f t="shared" ref="N205:O205" si="278">SUM(N206:N214)</f>
        <v>0</v>
      </c>
      <c r="O205" s="105">
        <f t="shared" si="278"/>
        <v>0</v>
      </c>
      <c r="P205" s="112"/>
      <c r="R205" s="202"/>
    </row>
    <row r="206" spans="1:18" hidden="1" x14ac:dyDescent="0.25">
      <c r="A206" s="33">
        <v>5211</v>
      </c>
      <c r="B206" s="48" t="s">
        <v>186</v>
      </c>
      <c r="C206" s="49">
        <f t="shared" si="185"/>
        <v>0</v>
      </c>
      <c r="D206" s="225">
        <v>0</v>
      </c>
      <c r="E206" s="51"/>
      <c r="F206" s="281">
        <f t="shared" ref="F206:F215" si="279">D206+E206</f>
        <v>0</v>
      </c>
      <c r="G206" s="225"/>
      <c r="H206" s="256"/>
      <c r="I206" s="116">
        <f t="shared" ref="I206:I215" si="280">G206+H206</f>
        <v>0</v>
      </c>
      <c r="J206" s="256"/>
      <c r="K206" s="51"/>
      <c r="L206" s="136">
        <f t="shared" ref="L206:L215" si="281">J206+K206</f>
        <v>0</v>
      </c>
      <c r="M206" s="316"/>
      <c r="N206" s="51"/>
      <c r="O206" s="116">
        <f t="shared" ref="O206:O215" si="282">M206+N206</f>
        <v>0</v>
      </c>
      <c r="P206" s="106"/>
      <c r="R206" s="202"/>
    </row>
    <row r="207" spans="1:18" hidden="1" x14ac:dyDescent="0.25">
      <c r="A207" s="38">
        <v>5212</v>
      </c>
      <c r="B207" s="53" t="s">
        <v>187</v>
      </c>
      <c r="C207" s="54">
        <f t="shared" si="185"/>
        <v>0</v>
      </c>
      <c r="D207" s="226">
        <v>0</v>
      </c>
      <c r="E207" s="56"/>
      <c r="F207" s="143">
        <f t="shared" si="279"/>
        <v>0</v>
      </c>
      <c r="G207" s="226"/>
      <c r="H207" s="257"/>
      <c r="I207" s="110">
        <f t="shared" si="280"/>
        <v>0</v>
      </c>
      <c r="J207" s="257"/>
      <c r="K207" s="56"/>
      <c r="L207" s="132">
        <f t="shared" si="281"/>
        <v>0</v>
      </c>
      <c r="M207" s="317"/>
      <c r="N207" s="56"/>
      <c r="O207" s="110">
        <f t="shared" si="282"/>
        <v>0</v>
      </c>
      <c r="P207" s="107"/>
      <c r="R207" s="202"/>
    </row>
    <row r="208" spans="1:18" hidden="1" x14ac:dyDescent="0.25">
      <c r="A208" s="38">
        <v>5213</v>
      </c>
      <c r="B208" s="53" t="s">
        <v>188</v>
      </c>
      <c r="C208" s="54">
        <f t="shared" si="185"/>
        <v>0</v>
      </c>
      <c r="D208" s="226">
        <v>0</v>
      </c>
      <c r="E208" s="56"/>
      <c r="F208" s="143">
        <f t="shared" si="279"/>
        <v>0</v>
      </c>
      <c r="G208" s="226"/>
      <c r="H208" s="257"/>
      <c r="I208" s="110">
        <f t="shared" si="280"/>
        <v>0</v>
      </c>
      <c r="J208" s="257"/>
      <c r="K208" s="56"/>
      <c r="L208" s="132">
        <f t="shared" si="281"/>
        <v>0</v>
      </c>
      <c r="M208" s="317"/>
      <c r="N208" s="56"/>
      <c r="O208" s="110">
        <f t="shared" si="282"/>
        <v>0</v>
      </c>
      <c r="P208" s="107"/>
      <c r="R208" s="202"/>
    </row>
    <row r="209" spans="1:18" hidden="1" x14ac:dyDescent="0.25">
      <c r="A209" s="38">
        <v>5214</v>
      </c>
      <c r="B209" s="53" t="s">
        <v>189</v>
      </c>
      <c r="C209" s="54">
        <f t="shared" si="185"/>
        <v>0</v>
      </c>
      <c r="D209" s="226">
        <v>0</v>
      </c>
      <c r="E209" s="56"/>
      <c r="F209" s="143">
        <f t="shared" si="279"/>
        <v>0</v>
      </c>
      <c r="G209" s="226"/>
      <c r="H209" s="257"/>
      <c r="I209" s="110">
        <f t="shared" si="280"/>
        <v>0</v>
      </c>
      <c r="J209" s="257"/>
      <c r="K209" s="56"/>
      <c r="L209" s="132">
        <f t="shared" si="281"/>
        <v>0</v>
      </c>
      <c r="M209" s="317"/>
      <c r="N209" s="56"/>
      <c r="O209" s="110">
        <f t="shared" si="282"/>
        <v>0</v>
      </c>
      <c r="P209" s="107"/>
      <c r="R209" s="202"/>
    </row>
    <row r="210" spans="1:18" hidden="1" x14ac:dyDescent="0.25">
      <c r="A210" s="38">
        <v>5215</v>
      </c>
      <c r="B210" s="53" t="s">
        <v>190</v>
      </c>
      <c r="C210" s="54">
        <f t="shared" si="185"/>
        <v>0</v>
      </c>
      <c r="D210" s="226">
        <v>0</v>
      </c>
      <c r="E210" s="56"/>
      <c r="F210" s="143">
        <f t="shared" si="279"/>
        <v>0</v>
      </c>
      <c r="G210" s="226"/>
      <c r="H210" s="257"/>
      <c r="I210" s="110">
        <f t="shared" si="280"/>
        <v>0</v>
      </c>
      <c r="J210" s="257"/>
      <c r="K210" s="56"/>
      <c r="L210" s="132">
        <f t="shared" si="281"/>
        <v>0</v>
      </c>
      <c r="M210" s="317"/>
      <c r="N210" s="56"/>
      <c r="O210" s="110">
        <f t="shared" si="282"/>
        <v>0</v>
      </c>
      <c r="P210" s="107"/>
      <c r="R210" s="202"/>
    </row>
    <row r="211" spans="1:18" ht="14.25" hidden="1" customHeight="1" x14ac:dyDescent="0.25">
      <c r="A211" s="38">
        <v>5216</v>
      </c>
      <c r="B211" s="53" t="s">
        <v>191</v>
      </c>
      <c r="C211" s="54">
        <f t="shared" si="185"/>
        <v>0</v>
      </c>
      <c r="D211" s="226">
        <v>0</v>
      </c>
      <c r="E211" s="56"/>
      <c r="F211" s="143">
        <f t="shared" si="279"/>
        <v>0</v>
      </c>
      <c r="G211" s="226"/>
      <c r="H211" s="257"/>
      <c r="I211" s="110">
        <f t="shared" si="280"/>
        <v>0</v>
      </c>
      <c r="J211" s="257"/>
      <c r="K211" s="56"/>
      <c r="L211" s="132">
        <f t="shared" si="281"/>
        <v>0</v>
      </c>
      <c r="M211" s="317"/>
      <c r="N211" s="56"/>
      <c r="O211" s="110">
        <f t="shared" si="282"/>
        <v>0</v>
      </c>
      <c r="P211" s="107"/>
      <c r="R211" s="202"/>
    </row>
    <row r="212" spans="1:18" hidden="1" x14ac:dyDescent="0.25">
      <c r="A212" s="38">
        <v>5217</v>
      </c>
      <c r="B212" s="53" t="s">
        <v>192</v>
      </c>
      <c r="C212" s="54">
        <f t="shared" si="185"/>
        <v>0</v>
      </c>
      <c r="D212" s="226">
        <v>0</v>
      </c>
      <c r="E212" s="56"/>
      <c r="F212" s="143">
        <f t="shared" si="279"/>
        <v>0</v>
      </c>
      <c r="G212" s="226"/>
      <c r="H212" s="257"/>
      <c r="I212" s="110">
        <f t="shared" si="280"/>
        <v>0</v>
      </c>
      <c r="J212" s="257"/>
      <c r="K212" s="56"/>
      <c r="L212" s="132">
        <f t="shared" si="281"/>
        <v>0</v>
      </c>
      <c r="M212" s="317"/>
      <c r="N212" s="56"/>
      <c r="O212" s="110">
        <f t="shared" si="282"/>
        <v>0</v>
      </c>
      <c r="P212" s="107"/>
      <c r="R212" s="202"/>
    </row>
    <row r="213" spans="1:18" hidden="1" x14ac:dyDescent="0.25">
      <c r="A213" s="38">
        <v>5218</v>
      </c>
      <c r="B213" s="53" t="s">
        <v>193</v>
      </c>
      <c r="C213" s="54">
        <f t="shared" ref="C213:C276" si="283">F213+I213+L213+O213</f>
        <v>0</v>
      </c>
      <c r="D213" s="226">
        <v>0</v>
      </c>
      <c r="E213" s="56"/>
      <c r="F213" s="143">
        <f t="shared" si="279"/>
        <v>0</v>
      </c>
      <c r="G213" s="226"/>
      <c r="H213" s="257"/>
      <c r="I213" s="110">
        <f t="shared" si="280"/>
        <v>0</v>
      </c>
      <c r="J213" s="257"/>
      <c r="K213" s="56"/>
      <c r="L213" s="132">
        <f t="shared" si="281"/>
        <v>0</v>
      </c>
      <c r="M213" s="317"/>
      <c r="N213" s="56"/>
      <c r="O213" s="110">
        <f t="shared" si="282"/>
        <v>0</v>
      </c>
      <c r="P213" s="107"/>
      <c r="R213" s="202"/>
    </row>
    <row r="214" spans="1:18" hidden="1" x14ac:dyDescent="0.25">
      <c r="A214" s="38">
        <v>5219</v>
      </c>
      <c r="B214" s="53" t="s">
        <v>194</v>
      </c>
      <c r="C214" s="54">
        <f t="shared" si="283"/>
        <v>0</v>
      </c>
      <c r="D214" s="226">
        <v>0</v>
      </c>
      <c r="E214" s="56"/>
      <c r="F214" s="143">
        <f t="shared" si="279"/>
        <v>0</v>
      </c>
      <c r="G214" s="226"/>
      <c r="H214" s="257"/>
      <c r="I214" s="110">
        <f t="shared" si="280"/>
        <v>0</v>
      </c>
      <c r="J214" s="257"/>
      <c r="K214" s="56"/>
      <c r="L214" s="132">
        <f t="shared" si="281"/>
        <v>0</v>
      </c>
      <c r="M214" s="317"/>
      <c r="N214" s="56"/>
      <c r="O214" s="110">
        <f t="shared" si="282"/>
        <v>0</v>
      </c>
      <c r="P214" s="107"/>
      <c r="R214" s="202"/>
    </row>
    <row r="215" spans="1:18" ht="13.5" hidden="1" customHeight="1" x14ac:dyDescent="0.25">
      <c r="A215" s="108">
        <v>5220</v>
      </c>
      <c r="B215" s="53" t="s">
        <v>195</v>
      </c>
      <c r="C215" s="54">
        <f t="shared" si="283"/>
        <v>0</v>
      </c>
      <c r="D215" s="226">
        <v>0</v>
      </c>
      <c r="E215" s="56"/>
      <c r="F215" s="143">
        <f t="shared" si="279"/>
        <v>0</v>
      </c>
      <c r="G215" s="226"/>
      <c r="H215" s="257"/>
      <c r="I215" s="110">
        <f t="shared" si="280"/>
        <v>0</v>
      </c>
      <c r="J215" s="257"/>
      <c r="K215" s="56"/>
      <c r="L215" s="132">
        <f t="shared" si="281"/>
        <v>0</v>
      </c>
      <c r="M215" s="317"/>
      <c r="N215" s="56"/>
      <c r="O215" s="110">
        <f t="shared" si="282"/>
        <v>0</v>
      </c>
      <c r="P215" s="107"/>
      <c r="R215" s="202"/>
    </row>
    <row r="216" spans="1:18" hidden="1" x14ac:dyDescent="0.25">
      <c r="A216" s="108">
        <v>5230</v>
      </c>
      <c r="B216" s="53" t="s">
        <v>196</v>
      </c>
      <c r="C216" s="54">
        <f t="shared" si="283"/>
        <v>0</v>
      </c>
      <c r="D216" s="227">
        <f>SUM(D217:D224)</f>
        <v>0</v>
      </c>
      <c r="E216" s="109">
        <f t="shared" ref="E216:F216" si="284">SUM(E217:E224)</f>
        <v>0</v>
      </c>
      <c r="F216" s="143">
        <f t="shared" si="284"/>
        <v>0</v>
      </c>
      <c r="G216" s="227">
        <f>SUM(G217:G224)</f>
        <v>0</v>
      </c>
      <c r="H216" s="117">
        <f t="shared" ref="H216:I216" si="285">SUM(H217:H224)</f>
        <v>0</v>
      </c>
      <c r="I216" s="110">
        <f t="shared" si="285"/>
        <v>0</v>
      </c>
      <c r="J216" s="117">
        <f>SUM(J217:J224)</f>
        <v>0</v>
      </c>
      <c r="K216" s="109">
        <f t="shared" ref="K216:L216" si="286">SUM(K217:K224)</f>
        <v>0</v>
      </c>
      <c r="L216" s="132">
        <f t="shared" si="286"/>
        <v>0</v>
      </c>
      <c r="M216" s="54">
        <f>SUM(M217:M224)</f>
        <v>0</v>
      </c>
      <c r="N216" s="109">
        <f t="shared" ref="N216:O216" si="287">SUM(N217:N224)</f>
        <v>0</v>
      </c>
      <c r="O216" s="110">
        <f t="shared" si="287"/>
        <v>0</v>
      </c>
      <c r="P216" s="107"/>
      <c r="R216" s="202"/>
    </row>
    <row r="217" spans="1:18" hidden="1" x14ac:dyDescent="0.25">
      <c r="A217" s="38">
        <v>5231</v>
      </c>
      <c r="B217" s="53" t="s">
        <v>197</v>
      </c>
      <c r="C217" s="54">
        <f t="shared" si="283"/>
        <v>0</v>
      </c>
      <c r="D217" s="226">
        <v>0</v>
      </c>
      <c r="E217" s="56"/>
      <c r="F217" s="143">
        <f t="shared" ref="F217:F226" si="288">D217+E217</f>
        <v>0</v>
      </c>
      <c r="G217" s="226"/>
      <c r="H217" s="257"/>
      <c r="I217" s="110">
        <f t="shared" ref="I217:I226" si="289">G217+H217</f>
        <v>0</v>
      </c>
      <c r="J217" s="257"/>
      <c r="K217" s="56"/>
      <c r="L217" s="132">
        <f t="shared" ref="L217:L226" si="290">J217+K217</f>
        <v>0</v>
      </c>
      <c r="M217" s="317"/>
      <c r="N217" s="56"/>
      <c r="O217" s="110">
        <f t="shared" ref="O217:O226" si="291">M217+N217</f>
        <v>0</v>
      </c>
      <c r="P217" s="107"/>
      <c r="R217" s="202"/>
    </row>
    <row r="218" spans="1:18" hidden="1" x14ac:dyDescent="0.25">
      <c r="A218" s="38">
        <v>5232</v>
      </c>
      <c r="B218" s="53" t="s">
        <v>198</v>
      </c>
      <c r="C218" s="54">
        <f t="shared" si="283"/>
        <v>0</v>
      </c>
      <c r="D218" s="226">
        <v>0</v>
      </c>
      <c r="E218" s="56"/>
      <c r="F218" s="143">
        <f t="shared" si="288"/>
        <v>0</v>
      </c>
      <c r="G218" s="226"/>
      <c r="H218" s="257"/>
      <c r="I218" s="110">
        <f t="shared" si="289"/>
        <v>0</v>
      </c>
      <c r="J218" s="257"/>
      <c r="K218" s="56"/>
      <c r="L218" s="132">
        <f t="shared" si="290"/>
        <v>0</v>
      </c>
      <c r="M218" s="317"/>
      <c r="N218" s="56"/>
      <c r="O218" s="110">
        <f t="shared" si="291"/>
        <v>0</v>
      </c>
      <c r="P218" s="107"/>
      <c r="R218" s="202"/>
    </row>
    <row r="219" spans="1:18" hidden="1" x14ac:dyDescent="0.25">
      <c r="A219" s="38">
        <v>5233</v>
      </c>
      <c r="B219" s="53" t="s">
        <v>199</v>
      </c>
      <c r="C219" s="54">
        <f t="shared" si="283"/>
        <v>0</v>
      </c>
      <c r="D219" s="226">
        <v>0</v>
      </c>
      <c r="E219" s="56"/>
      <c r="F219" s="143">
        <f t="shared" si="288"/>
        <v>0</v>
      </c>
      <c r="G219" s="226"/>
      <c r="H219" s="257"/>
      <c r="I219" s="110">
        <f t="shared" si="289"/>
        <v>0</v>
      </c>
      <c r="J219" s="257"/>
      <c r="K219" s="56"/>
      <c r="L219" s="132">
        <f t="shared" si="290"/>
        <v>0</v>
      </c>
      <c r="M219" s="317"/>
      <c r="N219" s="56"/>
      <c r="O219" s="110">
        <f t="shared" si="291"/>
        <v>0</v>
      </c>
      <c r="P219" s="107"/>
      <c r="R219" s="202"/>
    </row>
    <row r="220" spans="1:18" ht="24" hidden="1" x14ac:dyDescent="0.25">
      <c r="A220" s="38">
        <v>5234</v>
      </c>
      <c r="B220" s="53" t="s">
        <v>200</v>
      </c>
      <c r="C220" s="54">
        <f t="shared" si="283"/>
        <v>0</v>
      </c>
      <c r="D220" s="226">
        <v>0</v>
      </c>
      <c r="E220" s="56"/>
      <c r="F220" s="143">
        <f t="shared" si="288"/>
        <v>0</v>
      </c>
      <c r="G220" s="226"/>
      <c r="H220" s="257"/>
      <c r="I220" s="110">
        <f t="shared" si="289"/>
        <v>0</v>
      </c>
      <c r="J220" s="257"/>
      <c r="K220" s="56"/>
      <c r="L220" s="132">
        <f t="shared" si="290"/>
        <v>0</v>
      </c>
      <c r="M220" s="317"/>
      <c r="N220" s="56"/>
      <c r="O220" s="110">
        <f t="shared" si="291"/>
        <v>0</v>
      </c>
      <c r="P220" s="107"/>
      <c r="R220" s="202"/>
    </row>
    <row r="221" spans="1:18" ht="14.25" hidden="1" customHeight="1" x14ac:dyDescent="0.25">
      <c r="A221" s="38">
        <v>5236</v>
      </c>
      <c r="B221" s="53" t="s">
        <v>201</v>
      </c>
      <c r="C221" s="54">
        <f t="shared" si="283"/>
        <v>0</v>
      </c>
      <c r="D221" s="226">
        <v>0</v>
      </c>
      <c r="E221" s="56"/>
      <c r="F221" s="143">
        <f t="shared" si="288"/>
        <v>0</v>
      </c>
      <c r="G221" s="226"/>
      <c r="H221" s="257"/>
      <c r="I221" s="110">
        <f t="shared" si="289"/>
        <v>0</v>
      </c>
      <c r="J221" s="257"/>
      <c r="K221" s="56"/>
      <c r="L221" s="132">
        <f t="shared" si="290"/>
        <v>0</v>
      </c>
      <c r="M221" s="317"/>
      <c r="N221" s="56"/>
      <c r="O221" s="110">
        <f t="shared" si="291"/>
        <v>0</v>
      </c>
      <c r="P221" s="107"/>
      <c r="R221" s="202"/>
    </row>
    <row r="222" spans="1:18" ht="14.25" hidden="1" customHeight="1" x14ac:dyDescent="0.25">
      <c r="A222" s="38">
        <v>5237</v>
      </c>
      <c r="B222" s="53" t="s">
        <v>202</v>
      </c>
      <c r="C222" s="54">
        <f t="shared" si="283"/>
        <v>0</v>
      </c>
      <c r="D222" s="226">
        <v>0</v>
      </c>
      <c r="E222" s="56"/>
      <c r="F222" s="143">
        <f t="shared" si="288"/>
        <v>0</v>
      </c>
      <c r="G222" s="226"/>
      <c r="H222" s="257"/>
      <c r="I222" s="110">
        <f t="shared" si="289"/>
        <v>0</v>
      </c>
      <c r="J222" s="257"/>
      <c r="K222" s="56"/>
      <c r="L222" s="132">
        <f t="shared" si="290"/>
        <v>0</v>
      </c>
      <c r="M222" s="317"/>
      <c r="N222" s="56"/>
      <c r="O222" s="110">
        <f t="shared" si="291"/>
        <v>0</v>
      </c>
      <c r="P222" s="107"/>
      <c r="R222" s="202"/>
    </row>
    <row r="223" spans="1:18" ht="24" hidden="1" x14ac:dyDescent="0.25">
      <c r="A223" s="38">
        <v>5238</v>
      </c>
      <c r="B223" s="53" t="s">
        <v>203</v>
      </c>
      <c r="C223" s="54">
        <f t="shared" si="283"/>
        <v>0</v>
      </c>
      <c r="D223" s="226">
        <v>0</v>
      </c>
      <c r="E223" s="56"/>
      <c r="F223" s="143">
        <f t="shared" si="288"/>
        <v>0</v>
      </c>
      <c r="G223" s="226"/>
      <c r="H223" s="257"/>
      <c r="I223" s="110">
        <f t="shared" si="289"/>
        <v>0</v>
      </c>
      <c r="J223" s="257"/>
      <c r="K223" s="56"/>
      <c r="L223" s="132">
        <f t="shared" si="290"/>
        <v>0</v>
      </c>
      <c r="M223" s="317"/>
      <c r="N223" s="56"/>
      <c r="O223" s="110">
        <f t="shared" si="291"/>
        <v>0</v>
      </c>
      <c r="P223" s="107"/>
      <c r="R223" s="202"/>
    </row>
    <row r="224" spans="1:18" ht="24" hidden="1" x14ac:dyDescent="0.25">
      <c r="A224" s="38">
        <v>5239</v>
      </c>
      <c r="B224" s="53" t="s">
        <v>204</v>
      </c>
      <c r="C224" s="54">
        <f t="shared" si="283"/>
        <v>0</v>
      </c>
      <c r="D224" s="226">
        <v>0</v>
      </c>
      <c r="E224" s="56"/>
      <c r="F224" s="143">
        <f t="shared" si="288"/>
        <v>0</v>
      </c>
      <c r="G224" s="226"/>
      <c r="H224" s="257"/>
      <c r="I224" s="110">
        <f t="shared" si="289"/>
        <v>0</v>
      </c>
      <c r="J224" s="257"/>
      <c r="K224" s="56"/>
      <c r="L224" s="132">
        <f t="shared" si="290"/>
        <v>0</v>
      </c>
      <c r="M224" s="317"/>
      <c r="N224" s="56"/>
      <c r="O224" s="110">
        <f t="shared" si="291"/>
        <v>0</v>
      </c>
      <c r="P224" s="107"/>
      <c r="R224" s="202"/>
    </row>
    <row r="225" spans="1:18" ht="24" hidden="1" x14ac:dyDescent="0.25">
      <c r="A225" s="108">
        <v>5240</v>
      </c>
      <c r="B225" s="53" t="s">
        <v>205</v>
      </c>
      <c r="C225" s="54">
        <f t="shared" si="283"/>
        <v>0</v>
      </c>
      <c r="D225" s="226">
        <v>0</v>
      </c>
      <c r="E225" s="56"/>
      <c r="F225" s="143">
        <f t="shared" si="288"/>
        <v>0</v>
      </c>
      <c r="G225" s="226"/>
      <c r="H225" s="257"/>
      <c r="I225" s="110">
        <f t="shared" si="289"/>
        <v>0</v>
      </c>
      <c r="J225" s="257"/>
      <c r="K225" s="56"/>
      <c r="L225" s="132">
        <f t="shared" si="290"/>
        <v>0</v>
      </c>
      <c r="M225" s="317"/>
      <c r="N225" s="56"/>
      <c r="O225" s="110">
        <f t="shared" si="291"/>
        <v>0</v>
      </c>
      <c r="P225" s="107"/>
      <c r="R225" s="202"/>
    </row>
    <row r="226" spans="1:18" hidden="1" x14ac:dyDescent="0.25">
      <c r="A226" s="108">
        <v>5250</v>
      </c>
      <c r="B226" s="53" t="s">
        <v>206</v>
      </c>
      <c r="C226" s="54">
        <f t="shared" si="283"/>
        <v>0</v>
      </c>
      <c r="D226" s="226">
        <v>0</v>
      </c>
      <c r="E226" s="56"/>
      <c r="F226" s="143">
        <f t="shared" si="288"/>
        <v>0</v>
      </c>
      <c r="G226" s="226"/>
      <c r="H226" s="257"/>
      <c r="I226" s="110">
        <f t="shared" si="289"/>
        <v>0</v>
      </c>
      <c r="J226" s="257"/>
      <c r="K226" s="56"/>
      <c r="L226" s="132">
        <f t="shared" si="290"/>
        <v>0</v>
      </c>
      <c r="M226" s="317"/>
      <c r="N226" s="56"/>
      <c r="O226" s="110">
        <f t="shared" si="291"/>
        <v>0</v>
      </c>
      <c r="P226" s="107"/>
      <c r="R226" s="202"/>
    </row>
    <row r="227" spans="1:18" hidden="1" x14ac:dyDescent="0.25">
      <c r="A227" s="108">
        <v>5260</v>
      </c>
      <c r="B227" s="53" t="s">
        <v>207</v>
      </c>
      <c r="C227" s="54">
        <f t="shared" si="283"/>
        <v>0</v>
      </c>
      <c r="D227" s="227">
        <f>SUM(D228)</f>
        <v>0</v>
      </c>
      <c r="E227" s="109">
        <f t="shared" ref="E227:F227" si="292">SUM(E228)</f>
        <v>0</v>
      </c>
      <c r="F227" s="143">
        <f t="shared" si="292"/>
        <v>0</v>
      </c>
      <c r="G227" s="227">
        <f>SUM(G228)</f>
        <v>0</v>
      </c>
      <c r="H227" s="117">
        <f t="shared" ref="H227:I227" si="293">SUM(H228)</f>
        <v>0</v>
      </c>
      <c r="I227" s="110">
        <f t="shared" si="293"/>
        <v>0</v>
      </c>
      <c r="J227" s="117">
        <f>SUM(J228)</f>
        <v>0</v>
      </c>
      <c r="K227" s="109">
        <f t="shared" ref="K227:L227" si="294">SUM(K228)</f>
        <v>0</v>
      </c>
      <c r="L227" s="132">
        <f t="shared" si="294"/>
        <v>0</v>
      </c>
      <c r="M227" s="54">
        <f>SUM(M228)</f>
        <v>0</v>
      </c>
      <c r="N227" s="109">
        <f t="shared" ref="N227:O227" si="295">SUM(N228)</f>
        <v>0</v>
      </c>
      <c r="O227" s="110">
        <f t="shared" si="295"/>
        <v>0</v>
      </c>
      <c r="P227" s="107"/>
      <c r="R227" s="202"/>
    </row>
    <row r="228" spans="1:18" ht="24" hidden="1" x14ac:dyDescent="0.25">
      <c r="A228" s="38">
        <v>5269</v>
      </c>
      <c r="B228" s="53" t="s">
        <v>208</v>
      </c>
      <c r="C228" s="54">
        <f t="shared" si="283"/>
        <v>0</v>
      </c>
      <c r="D228" s="226">
        <v>0</v>
      </c>
      <c r="E228" s="56"/>
      <c r="F228" s="143">
        <f t="shared" ref="F228:F229" si="296">D228+E228</f>
        <v>0</v>
      </c>
      <c r="G228" s="226"/>
      <c r="H228" s="257"/>
      <c r="I228" s="110">
        <f t="shared" ref="I228:I229" si="297">G228+H228</f>
        <v>0</v>
      </c>
      <c r="J228" s="257"/>
      <c r="K228" s="56"/>
      <c r="L228" s="132">
        <f t="shared" ref="L228:L229" si="298">J228+K228</f>
        <v>0</v>
      </c>
      <c r="M228" s="317"/>
      <c r="N228" s="56"/>
      <c r="O228" s="110">
        <f t="shared" ref="O228:O229" si="299">M228+N228</f>
        <v>0</v>
      </c>
      <c r="P228" s="107"/>
      <c r="R228" s="202"/>
    </row>
    <row r="229" spans="1:18" ht="24" hidden="1" x14ac:dyDescent="0.25">
      <c r="A229" s="103">
        <v>5270</v>
      </c>
      <c r="B229" s="74" t="s">
        <v>209</v>
      </c>
      <c r="C229" s="80">
        <f t="shared" si="283"/>
        <v>0</v>
      </c>
      <c r="D229" s="228">
        <v>0</v>
      </c>
      <c r="E229" s="111"/>
      <c r="F229" s="280">
        <f t="shared" si="296"/>
        <v>0</v>
      </c>
      <c r="G229" s="228"/>
      <c r="H229" s="258"/>
      <c r="I229" s="105">
        <f t="shared" si="297"/>
        <v>0</v>
      </c>
      <c r="J229" s="258"/>
      <c r="K229" s="111"/>
      <c r="L229" s="133">
        <f t="shared" si="298"/>
        <v>0</v>
      </c>
      <c r="M229" s="318"/>
      <c r="N229" s="111"/>
      <c r="O229" s="105">
        <f t="shared" si="299"/>
        <v>0</v>
      </c>
      <c r="P229" s="112"/>
      <c r="R229" s="202"/>
    </row>
    <row r="230" spans="1:18" hidden="1" x14ac:dyDescent="0.25">
      <c r="A230" s="97">
        <v>6000</v>
      </c>
      <c r="B230" s="97" t="s">
        <v>210</v>
      </c>
      <c r="C230" s="98">
        <f t="shared" si="283"/>
        <v>0</v>
      </c>
      <c r="D230" s="223">
        <f>D231+D251+D259</f>
        <v>0</v>
      </c>
      <c r="E230" s="99">
        <f t="shared" ref="E230:F230" si="300">E231+E251+E259</f>
        <v>0</v>
      </c>
      <c r="F230" s="278">
        <f t="shared" si="300"/>
        <v>0</v>
      </c>
      <c r="G230" s="223">
        <f>G231+G251+G259</f>
        <v>0</v>
      </c>
      <c r="H230" s="255">
        <f t="shared" ref="H230:I230" si="301">H231+H251+H259</f>
        <v>0</v>
      </c>
      <c r="I230" s="100">
        <f t="shared" si="301"/>
        <v>0</v>
      </c>
      <c r="J230" s="255">
        <f>J231+J251+J259</f>
        <v>0</v>
      </c>
      <c r="K230" s="99">
        <f t="shared" ref="K230:L230" si="302">K231+K251+K259</f>
        <v>0</v>
      </c>
      <c r="L230" s="134">
        <f t="shared" si="302"/>
        <v>0</v>
      </c>
      <c r="M230" s="98">
        <f>M231+M251+M259</f>
        <v>0</v>
      </c>
      <c r="N230" s="99">
        <f t="shared" ref="N230:O230" si="303">N231+N251+N259</f>
        <v>0</v>
      </c>
      <c r="O230" s="100">
        <f t="shared" si="303"/>
        <v>0</v>
      </c>
      <c r="P230" s="339"/>
      <c r="R230" s="202"/>
    </row>
    <row r="231" spans="1:18" ht="14.25" hidden="1" customHeight="1" x14ac:dyDescent="0.25">
      <c r="A231" s="65">
        <v>6200</v>
      </c>
      <c r="B231" s="121" t="s">
        <v>211</v>
      </c>
      <c r="C231" s="126">
        <f t="shared" si="283"/>
        <v>0</v>
      </c>
      <c r="D231" s="232">
        <f>SUM(D232,D233,D235,D238,D244,D245,D246)</f>
        <v>0</v>
      </c>
      <c r="E231" s="127">
        <f t="shared" ref="E231:F231" si="304">SUM(E232,E233,E235,E238,E244,E245,E246)</f>
        <v>0</v>
      </c>
      <c r="F231" s="282">
        <f t="shared" si="304"/>
        <v>0</v>
      </c>
      <c r="G231" s="232">
        <f>SUM(G232,G233,G235,G238,G244,G245,G246)</f>
        <v>0</v>
      </c>
      <c r="H231" s="262">
        <f t="shared" ref="H231:I231" si="305">SUM(H232,H233,H235,H238,H244,H245,H246)</f>
        <v>0</v>
      </c>
      <c r="I231" s="287">
        <f t="shared" si="305"/>
        <v>0</v>
      </c>
      <c r="J231" s="262">
        <f>SUM(J232,J233,J235,J238,J244,J245,J246)</f>
        <v>0</v>
      </c>
      <c r="K231" s="127">
        <f t="shared" ref="K231:L231" si="306">SUM(K232,K233,K235,K238,K244,K245,K246)</f>
        <v>0</v>
      </c>
      <c r="L231" s="135">
        <f t="shared" si="306"/>
        <v>0</v>
      </c>
      <c r="M231" s="126">
        <f>SUM(M232,M233,M235,M238,M244,M245,M246)</f>
        <v>0</v>
      </c>
      <c r="N231" s="127">
        <f t="shared" ref="N231:O231" si="307">SUM(N232,N233,N235,N238,N244,N245,N246)</f>
        <v>0</v>
      </c>
      <c r="O231" s="287">
        <f t="shared" si="307"/>
        <v>0</v>
      </c>
      <c r="P231" s="340"/>
      <c r="R231" s="202"/>
    </row>
    <row r="232" spans="1:18" ht="24" hidden="1" x14ac:dyDescent="0.25">
      <c r="A232" s="565">
        <v>6220</v>
      </c>
      <c r="B232" s="48" t="s">
        <v>212</v>
      </c>
      <c r="C232" s="49">
        <f t="shared" si="283"/>
        <v>0</v>
      </c>
      <c r="D232" s="225">
        <v>0</v>
      </c>
      <c r="E232" s="51"/>
      <c r="F232" s="281">
        <f>D232+E232</f>
        <v>0</v>
      </c>
      <c r="G232" s="225"/>
      <c r="H232" s="256"/>
      <c r="I232" s="116">
        <f>G232+H232</f>
        <v>0</v>
      </c>
      <c r="J232" s="256"/>
      <c r="K232" s="51"/>
      <c r="L232" s="136">
        <f>J232+K232</f>
        <v>0</v>
      </c>
      <c r="M232" s="316"/>
      <c r="N232" s="51"/>
      <c r="O232" s="116">
        <f>M232+N232</f>
        <v>0</v>
      </c>
      <c r="P232" s="106"/>
      <c r="R232" s="202"/>
    </row>
    <row r="233" spans="1:18" hidden="1" x14ac:dyDescent="0.25">
      <c r="A233" s="108">
        <v>6230</v>
      </c>
      <c r="B233" s="53" t="s">
        <v>213</v>
      </c>
      <c r="C233" s="54">
        <f t="shared" si="283"/>
        <v>0</v>
      </c>
      <c r="D233" s="227">
        <f t="shared" ref="D233:O233" si="308">SUM(D234)</f>
        <v>0</v>
      </c>
      <c r="E233" s="109">
        <f t="shared" si="308"/>
        <v>0</v>
      </c>
      <c r="F233" s="143">
        <f t="shared" si="308"/>
        <v>0</v>
      </c>
      <c r="G233" s="227">
        <f t="shared" si="308"/>
        <v>0</v>
      </c>
      <c r="H233" s="117">
        <f t="shared" si="308"/>
        <v>0</v>
      </c>
      <c r="I233" s="110">
        <f t="shared" si="308"/>
        <v>0</v>
      </c>
      <c r="J233" s="117">
        <f t="shared" si="308"/>
        <v>0</v>
      </c>
      <c r="K233" s="109">
        <f t="shared" si="308"/>
        <v>0</v>
      </c>
      <c r="L233" s="132">
        <f t="shared" si="308"/>
        <v>0</v>
      </c>
      <c r="M233" s="54">
        <f t="shared" si="308"/>
        <v>0</v>
      </c>
      <c r="N233" s="109">
        <f t="shared" si="308"/>
        <v>0</v>
      </c>
      <c r="O233" s="110">
        <f t="shared" si="308"/>
        <v>0</v>
      </c>
      <c r="P233" s="107"/>
      <c r="R233" s="202"/>
    </row>
    <row r="234" spans="1:18" ht="24" hidden="1" x14ac:dyDescent="0.25">
      <c r="A234" s="38">
        <v>6239</v>
      </c>
      <c r="B234" s="48" t="s">
        <v>214</v>
      </c>
      <c r="C234" s="54">
        <f t="shared" si="283"/>
        <v>0</v>
      </c>
      <c r="D234" s="225">
        <v>0</v>
      </c>
      <c r="E234" s="51"/>
      <c r="F234" s="281">
        <f>D234+E234</f>
        <v>0</v>
      </c>
      <c r="G234" s="225"/>
      <c r="H234" s="256"/>
      <c r="I234" s="116">
        <f>G234+H234</f>
        <v>0</v>
      </c>
      <c r="J234" s="256"/>
      <c r="K234" s="51"/>
      <c r="L234" s="136">
        <f>J234+K234</f>
        <v>0</v>
      </c>
      <c r="M234" s="316"/>
      <c r="N234" s="51"/>
      <c r="O234" s="116">
        <f>M234+N234</f>
        <v>0</v>
      </c>
      <c r="P234" s="106"/>
      <c r="R234" s="202"/>
    </row>
    <row r="235" spans="1:18" ht="24" hidden="1" x14ac:dyDescent="0.25">
      <c r="A235" s="108">
        <v>6240</v>
      </c>
      <c r="B235" s="53" t="s">
        <v>215</v>
      </c>
      <c r="C235" s="54">
        <f t="shared" si="283"/>
        <v>0</v>
      </c>
      <c r="D235" s="227">
        <f>SUM(D236:D237)</f>
        <v>0</v>
      </c>
      <c r="E235" s="109">
        <f t="shared" ref="E235:F235" si="309">SUM(E236:E237)</f>
        <v>0</v>
      </c>
      <c r="F235" s="143">
        <f t="shared" si="309"/>
        <v>0</v>
      </c>
      <c r="G235" s="227">
        <f>SUM(G236:G237)</f>
        <v>0</v>
      </c>
      <c r="H235" s="117">
        <f t="shared" ref="H235:I235" si="310">SUM(H236:H237)</f>
        <v>0</v>
      </c>
      <c r="I235" s="110">
        <f t="shared" si="310"/>
        <v>0</v>
      </c>
      <c r="J235" s="117">
        <f>SUM(J236:J237)</f>
        <v>0</v>
      </c>
      <c r="K235" s="109">
        <f t="shared" ref="K235:L235" si="311">SUM(K236:K237)</f>
        <v>0</v>
      </c>
      <c r="L235" s="132">
        <f t="shared" si="311"/>
        <v>0</v>
      </c>
      <c r="M235" s="54">
        <f>SUM(M236:M237)</f>
        <v>0</v>
      </c>
      <c r="N235" s="109">
        <f t="shared" ref="N235:O235" si="312">SUM(N236:N237)</f>
        <v>0</v>
      </c>
      <c r="O235" s="110">
        <f t="shared" si="312"/>
        <v>0</v>
      </c>
      <c r="P235" s="107"/>
      <c r="R235" s="202"/>
    </row>
    <row r="236" spans="1:18" hidden="1" x14ac:dyDescent="0.25">
      <c r="A236" s="38">
        <v>6241</v>
      </c>
      <c r="B236" s="53" t="s">
        <v>216</v>
      </c>
      <c r="C236" s="54">
        <f t="shared" si="283"/>
        <v>0</v>
      </c>
      <c r="D236" s="226">
        <v>0</v>
      </c>
      <c r="E236" s="56"/>
      <c r="F236" s="143">
        <f t="shared" ref="F236:F237" si="313">D236+E236</f>
        <v>0</v>
      </c>
      <c r="G236" s="226"/>
      <c r="H236" s="257"/>
      <c r="I236" s="110">
        <f t="shared" ref="I236:I237" si="314">G236+H236</f>
        <v>0</v>
      </c>
      <c r="J236" s="257"/>
      <c r="K236" s="56"/>
      <c r="L236" s="132">
        <f t="shared" ref="L236:L237" si="315">J236+K236</f>
        <v>0</v>
      </c>
      <c r="M236" s="317"/>
      <c r="N236" s="56"/>
      <c r="O236" s="110">
        <f t="shared" ref="O236:O237" si="316">M236+N236</f>
        <v>0</v>
      </c>
      <c r="P236" s="107"/>
      <c r="R236" s="202"/>
    </row>
    <row r="237" spans="1:18" hidden="1" x14ac:dyDescent="0.25">
      <c r="A237" s="38">
        <v>6242</v>
      </c>
      <c r="B237" s="53" t="s">
        <v>217</v>
      </c>
      <c r="C237" s="54">
        <f t="shared" si="283"/>
        <v>0</v>
      </c>
      <c r="D237" s="226">
        <v>0</v>
      </c>
      <c r="E237" s="56"/>
      <c r="F237" s="143">
        <f t="shared" si="313"/>
        <v>0</v>
      </c>
      <c r="G237" s="226"/>
      <c r="H237" s="257"/>
      <c r="I237" s="110">
        <f t="shared" si="314"/>
        <v>0</v>
      </c>
      <c r="J237" s="257"/>
      <c r="K237" s="56"/>
      <c r="L237" s="132">
        <f t="shared" si="315"/>
        <v>0</v>
      </c>
      <c r="M237" s="317"/>
      <c r="N237" s="56"/>
      <c r="O237" s="110">
        <f t="shared" si="316"/>
        <v>0</v>
      </c>
      <c r="P237" s="107"/>
      <c r="R237" s="202"/>
    </row>
    <row r="238" spans="1:18" ht="25.5" hidden="1" customHeight="1" x14ac:dyDescent="0.25">
      <c r="A238" s="108">
        <v>6250</v>
      </c>
      <c r="B238" s="53" t="s">
        <v>218</v>
      </c>
      <c r="C238" s="54">
        <f t="shared" si="283"/>
        <v>0</v>
      </c>
      <c r="D238" s="227">
        <f>SUM(D239:D243)</f>
        <v>0</v>
      </c>
      <c r="E238" s="109">
        <f t="shared" ref="E238:F238" si="317">SUM(E239:E243)</f>
        <v>0</v>
      </c>
      <c r="F238" s="143">
        <f t="shared" si="317"/>
        <v>0</v>
      </c>
      <c r="G238" s="227">
        <f>SUM(G239:G243)</f>
        <v>0</v>
      </c>
      <c r="H238" s="117">
        <f t="shared" ref="H238:I238" si="318">SUM(H239:H243)</f>
        <v>0</v>
      </c>
      <c r="I238" s="110">
        <f t="shared" si="318"/>
        <v>0</v>
      </c>
      <c r="J238" s="117">
        <f>SUM(J239:J243)</f>
        <v>0</v>
      </c>
      <c r="K238" s="109">
        <f t="shared" ref="K238:L238" si="319">SUM(K239:K243)</f>
        <v>0</v>
      </c>
      <c r="L238" s="132">
        <f t="shared" si="319"/>
        <v>0</v>
      </c>
      <c r="M238" s="54">
        <f>SUM(M239:M243)</f>
        <v>0</v>
      </c>
      <c r="N238" s="109">
        <f t="shared" ref="N238:O238" si="320">SUM(N239:N243)</f>
        <v>0</v>
      </c>
      <c r="O238" s="110">
        <f t="shared" si="320"/>
        <v>0</v>
      </c>
      <c r="P238" s="107"/>
      <c r="R238" s="202"/>
    </row>
    <row r="239" spans="1:18" ht="14.25" hidden="1" customHeight="1" x14ac:dyDescent="0.25">
      <c r="A239" s="38">
        <v>6252</v>
      </c>
      <c r="B239" s="53" t="s">
        <v>219</v>
      </c>
      <c r="C239" s="54">
        <f t="shared" si="283"/>
        <v>0</v>
      </c>
      <c r="D239" s="226">
        <v>0</v>
      </c>
      <c r="E239" s="56"/>
      <c r="F239" s="143">
        <f t="shared" ref="F239:F245" si="321">D239+E239</f>
        <v>0</v>
      </c>
      <c r="G239" s="226"/>
      <c r="H239" s="257"/>
      <c r="I239" s="110">
        <f t="shared" ref="I239:I245" si="322">G239+H239</f>
        <v>0</v>
      </c>
      <c r="J239" s="257"/>
      <c r="K239" s="56"/>
      <c r="L239" s="132">
        <f t="shared" ref="L239:L245" si="323">J239+K239</f>
        <v>0</v>
      </c>
      <c r="M239" s="317"/>
      <c r="N239" s="56"/>
      <c r="O239" s="110">
        <f t="shared" ref="O239:O245" si="324">M239+N239</f>
        <v>0</v>
      </c>
      <c r="P239" s="107"/>
      <c r="R239" s="202"/>
    </row>
    <row r="240" spans="1:18" ht="14.25" hidden="1" customHeight="1" x14ac:dyDescent="0.25">
      <c r="A240" s="38">
        <v>6253</v>
      </c>
      <c r="B240" s="53" t="s">
        <v>220</v>
      </c>
      <c r="C240" s="54">
        <f t="shared" si="283"/>
        <v>0</v>
      </c>
      <c r="D240" s="226">
        <v>0</v>
      </c>
      <c r="E240" s="56"/>
      <c r="F240" s="143">
        <f t="shared" si="321"/>
        <v>0</v>
      </c>
      <c r="G240" s="226"/>
      <c r="H240" s="257"/>
      <c r="I240" s="110">
        <f t="shared" si="322"/>
        <v>0</v>
      </c>
      <c r="J240" s="257"/>
      <c r="K240" s="56"/>
      <c r="L240" s="132">
        <f t="shared" si="323"/>
        <v>0</v>
      </c>
      <c r="M240" s="317"/>
      <c r="N240" s="56"/>
      <c r="O240" s="110">
        <f t="shared" si="324"/>
        <v>0</v>
      </c>
      <c r="P240" s="107"/>
      <c r="R240" s="202"/>
    </row>
    <row r="241" spans="1:18" ht="24" hidden="1" x14ac:dyDescent="0.25">
      <c r="A241" s="38">
        <v>6254</v>
      </c>
      <c r="B241" s="53" t="s">
        <v>221</v>
      </c>
      <c r="C241" s="54">
        <f t="shared" si="283"/>
        <v>0</v>
      </c>
      <c r="D241" s="226">
        <v>0</v>
      </c>
      <c r="E241" s="56"/>
      <c r="F241" s="143">
        <f t="shared" si="321"/>
        <v>0</v>
      </c>
      <c r="G241" s="226"/>
      <c r="H241" s="257"/>
      <c r="I241" s="110">
        <f t="shared" si="322"/>
        <v>0</v>
      </c>
      <c r="J241" s="257"/>
      <c r="K241" s="56"/>
      <c r="L241" s="132">
        <f t="shared" si="323"/>
        <v>0</v>
      </c>
      <c r="M241" s="317"/>
      <c r="N241" s="56"/>
      <c r="O241" s="110">
        <f t="shared" si="324"/>
        <v>0</v>
      </c>
      <c r="P241" s="107"/>
      <c r="R241" s="202"/>
    </row>
    <row r="242" spans="1:18" ht="24" hidden="1" x14ac:dyDescent="0.25">
      <c r="A242" s="38">
        <v>6255</v>
      </c>
      <c r="B242" s="53" t="s">
        <v>222</v>
      </c>
      <c r="C242" s="54">
        <f t="shared" si="283"/>
        <v>0</v>
      </c>
      <c r="D242" s="226">
        <v>0</v>
      </c>
      <c r="E242" s="56"/>
      <c r="F242" s="143">
        <f t="shared" si="321"/>
        <v>0</v>
      </c>
      <c r="G242" s="226"/>
      <c r="H242" s="257"/>
      <c r="I242" s="110">
        <f t="shared" si="322"/>
        <v>0</v>
      </c>
      <c r="J242" s="257"/>
      <c r="K242" s="56"/>
      <c r="L242" s="132">
        <f t="shared" si="323"/>
        <v>0</v>
      </c>
      <c r="M242" s="317"/>
      <c r="N242" s="56"/>
      <c r="O242" s="110">
        <f t="shared" si="324"/>
        <v>0</v>
      </c>
      <c r="P242" s="107"/>
      <c r="R242" s="202"/>
    </row>
    <row r="243" spans="1:18" hidden="1" x14ac:dyDescent="0.25">
      <c r="A243" s="38">
        <v>6259</v>
      </c>
      <c r="B243" s="53" t="s">
        <v>223</v>
      </c>
      <c r="C243" s="54">
        <f t="shared" si="283"/>
        <v>0</v>
      </c>
      <c r="D243" s="226">
        <v>0</v>
      </c>
      <c r="E243" s="56"/>
      <c r="F243" s="143">
        <f t="shared" si="321"/>
        <v>0</v>
      </c>
      <c r="G243" s="226"/>
      <c r="H243" s="257"/>
      <c r="I243" s="110">
        <f t="shared" si="322"/>
        <v>0</v>
      </c>
      <c r="J243" s="257"/>
      <c r="K243" s="56"/>
      <c r="L243" s="132">
        <f t="shared" si="323"/>
        <v>0</v>
      </c>
      <c r="M243" s="317"/>
      <c r="N243" s="56"/>
      <c r="O243" s="110">
        <f t="shared" si="324"/>
        <v>0</v>
      </c>
      <c r="P243" s="107"/>
      <c r="R243" s="202"/>
    </row>
    <row r="244" spans="1:18" ht="24" hidden="1" x14ac:dyDescent="0.25">
      <c r="A244" s="108">
        <v>6260</v>
      </c>
      <c r="B244" s="53" t="s">
        <v>224</v>
      </c>
      <c r="C244" s="54">
        <f t="shared" si="283"/>
        <v>0</v>
      </c>
      <c r="D244" s="226">
        <v>0</v>
      </c>
      <c r="E244" s="56"/>
      <c r="F244" s="143">
        <f t="shared" si="321"/>
        <v>0</v>
      </c>
      <c r="G244" s="226"/>
      <c r="H244" s="257"/>
      <c r="I244" s="110">
        <f t="shared" si="322"/>
        <v>0</v>
      </c>
      <c r="J244" s="257"/>
      <c r="K244" s="56"/>
      <c r="L244" s="132">
        <f t="shared" si="323"/>
        <v>0</v>
      </c>
      <c r="M244" s="317"/>
      <c r="N244" s="56"/>
      <c r="O244" s="110">
        <f t="shared" si="324"/>
        <v>0</v>
      </c>
      <c r="P244" s="107"/>
      <c r="R244" s="202"/>
    </row>
    <row r="245" spans="1:18" hidden="1" x14ac:dyDescent="0.25">
      <c r="A245" s="108">
        <v>6270</v>
      </c>
      <c r="B245" s="53" t="s">
        <v>225</v>
      </c>
      <c r="C245" s="54">
        <f t="shared" si="283"/>
        <v>0</v>
      </c>
      <c r="D245" s="226">
        <v>0</v>
      </c>
      <c r="E245" s="56"/>
      <c r="F245" s="143">
        <f t="shared" si="321"/>
        <v>0</v>
      </c>
      <c r="G245" s="226"/>
      <c r="H245" s="257"/>
      <c r="I245" s="110">
        <f t="shared" si="322"/>
        <v>0</v>
      </c>
      <c r="J245" s="257"/>
      <c r="K245" s="56"/>
      <c r="L245" s="132">
        <f t="shared" si="323"/>
        <v>0</v>
      </c>
      <c r="M245" s="317"/>
      <c r="N245" s="56"/>
      <c r="O245" s="110">
        <f t="shared" si="324"/>
        <v>0</v>
      </c>
      <c r="P245" s="107"/>
      <c r="R245" s="202"/>
    </row>
    <row r="246" spans="1:18" ht="24" hidden="1" x14ac:dyDescent="0.25">
      <c r="A246" s="565">
        <v>6290</v>
      </c>
      <c r="B246" s="48" t="s">
        <v>226</v>
      </c>
      <c r="C246" s="123">
        <f t="shared" si="283"/>
        <v>0</v>
      </c>
      <c r="D246" s="229">
        <f>SUM(D247:D250)</f>
        <v>0</v>
      </c>
      <c r="E246" s="115">
        <f t="shared" ref="E246:O246" si="325">SUM(E247:E250)</f>
        <v>0</v>
      </c>
      <c r="F246" s="281">
        <f t="shared" si="325"/>
        <v>0</v>
      </c>
      <c r="G246" s="229">
        <f t="shared" si="325"/>
        <v>0</v>
      </c>
      <c r="H246" s="259">
        <f t="shared" si="325"/>
        <v>0</v>
      </c>
      <c r="I246" s="116">
        <f t="shared" si="325"/>
        <v>0</v>
      </c>
      <c r="J246" s="259">
        <f t="shared" si="325"/>
        <v>0</v>
      </c>
      <c r="K246" s="115">
        <f t="shared" si="325"/>
        <v>0</v>
      </c>
      <c r="L246" s="136">
        <f t="shared" si="325"/>
        <v>0</v>
      </c>
      <c r="M246" s="123">
        <f t="shared" si="325"/>
        <v>0</v>
      </c>
      <c r="N246" s="298">
        <f t="shared" si="325"/>
        <v>0</v>
      </c>
      <c r="O246" s="303">
        <f t="shared" si="325"/>
        <v>0</v>
      </c>
      <c r="P246" s="154"/>
      <c r="R246" s="202"/>
    </row>
    <row r="247" spans="1:18" hidden="1" x14ac:dyDescent="0.25">
      <c r="A247" s="38">
        <v>6291</v>
      </c>
      <c r="B247" s="53" t="s">
        <v>227</v>
      </c>
      <c r="C247" s="54">
        <f t="shared" si="283"/>
        <v>0</v>
      </c>
      <c r="D247" s="226">
        <v>0</v>
      </c>
      <c r="E247" s="56"/>
      <c r="F247" s="143">
        <f t="shared" ref="F247:F250" si="326">D247+E247</f>
        <v>0</v>
      </c>
      <c r="G247" s="226"/>
      <c r="H247" s="257"/>
      <c r="I247" s="110">
        <f t="shared" ref="I247:I250" si="327">G247+H247</f>
        <v>0</v>
      </c>
      <c r="J247" s="257"/>
      <c r="K247" s="56"/>
      <c r="L247" s="132">
        <f t="shared" ref="L247:L250" si="328">J247+K247</f>
        <v>0</v>
      </c>
      <c r="M247" s="317"/>
      <c r="N247" s="56"/>
      <c r="O247" s="110">
        <f t="shared" ref="O247:O250" si="329">M247+N247</f>
        <v>0</v>
      </c>
      <c r="P247" s="107"/>
      <c r="R247" s="202"/>
    </row>
    <row r="248" spans="1:18" hidden="1" x14ac:dyDescent="0.25">
      <c r="A248" s="38">
        <v>6292</v>
      </c>
      <c r="B248" s="53" t="s">
        <v>228</v>
      </c>
      <c r="C248" s="54">
        <f t="shared" si="283"/>
        <v>0</v>
      </c>
      <c r="D248" s="226">
        <v>0</v>
      </c>
      <c r="E248" s="56"/>
      <c r="F248" s="143">
        <f t="shared" si="326"/>
        <v>0</v>
      </c>
      <c r="G248" s="226"/>
      <c r="H248" s="257"/>
      <c r="I248" s="110">
        <f t="shared" si="327"/>
        <v>0</v>
      </c>
      <c r="J248" s="257"/>
      <c r="K248" s="56"/>
      <c r="L248" s="132">
        <f t="shared" si="328"/>
        <v>0</v>
      </c>
      <c r="M248" s="317"/>
      <c r="N248" s="56"/>
      <c r="O248" s="110">
        <f t="shared" si="329"/>
        <v>0</v>
      </c>
      <c r="P248" s="107"/>
      <c r="R248" s="202"/>
    </row>
    <row r="249" spans="1:18" ht="72" hidden="1" x14ac:dyDescent="0.25">
      <c r="A249" s="38">
        <v>6296</v>
      </c>
      <c r="B249" s="53" t="s">
        <v>229</v>
      </c>
      <c r="C249" s="54">
        <f t="shared" si="283"/>
        <v>0</v>
      </c>
      <c r="D249" s="226">
        <v>0</v>
      </c>
      <c r="E249" s="56"/>
      <c r="F249" s="143">
        <f t="shared" si="326"/>
        <v>0</v>
      </c>
      <c r="G249" s="226"/>
      <c r="H249" s="257"/>
      <c r="I249" s="110">
        <f t="shared" si="327"/>
        <v>0</v>
      </c>
      <c r="J249" s="257"/>
      <c r="K249" s="56"/>
      <c r="L249" s="132">
        <f t="shared" si="328"/>
        <v>0</v>
      </c>
      <c r="M249" s="317"/>
      <c r="N249" s="56"/>
      <c r="O249" s="110">
        <f t="shared" si="329"/>
        <v>0</v>
      </c>
      <c r="P249" s="107"/>
      <c r="R249" s="202"/>
    </row>
    <row r="250" spans="1:18" ht="39.75" hidden="1" customHeight="1" x14ac:dyDescent="0.25">
      <c r="A250" s="38">
        <v>6299</v>
      </c>
      <c r="B250" s="53" t="s">
        <v>230</v>
      </c>
      <c r="C250" s="54">
        <f t="shared" si="283"/>
        <v>0</v>
      </c>
      <c r="D250" s="226">
        <v>0</v>
      </c>
      <c r="E250" s="56"/>
      <c r="F250" s="143">
        <f t="shared" si="326"/>
        <v>0</v>
      </c>
      <c r="G250" s="226"/>
      <c r="H250" s="257"/>
      <c r="I250" s="110">
        <f t="shared" si="327"/>
        <v>0</v>
      </c>
      <c r="J250" s="257"/>
      <c r="K250" s="56"/>
      <c r="L250" s="132">
        <f t="shared" si="328"/>
        <v>0</v>
      </c>
      <c r="M250" s="317"/>
      <c r="N250" s="56"/>
      <c r="O250" s="110">
        <f t="shared" si="329"/>
        <v>0</v>
      </c>
      <c r="P250" s="107"/>
      <c r="R250" s="202"/>
    </row>
    <row r="251" spans="1:18" hidden="1" x14ac:dyDescent="0.25">
      <c r="A251" s="41">
        <v>6300</v>
      </c>
      <c r="B251" s="101" t="s">
        <v>231</v>
      </c>
      <c r="C251" s="42">
        <f t="shared" si="283"/>
        <v>0</v>
      </c>
      <c r="D251" s="224">
        <f>SUM(D252,D257,D258)</f>
        <v>0</v>
      </c>
      <c r="E251" s="46">
        <f t="shared" ref="E251:O251" si="330">SUM(E252,E257,E258)</f>
        <v>0</v>
      </c>
      <c r="F251" s="279">
        <f t="shared" si="330"/>
        <v>0</v>
      </c>
      <c r="G251" s="224">
        <f t="shared" si="330"/>
        <v>0</v>
      </c>
      <c r="H251" s="102">
        <f t="shared" si="330"/>
        <v>0</v>
      </c>
      <c r="I251" s="113">
        <f t="shared" si="330"/>
        <v>0</v>
      </c>
      <c r="J251" s="102">
        <f t="shared" si="330"/>
        <v>0</v>
      </c>
      <c r="K251" s="46">
        <f t="shared" si="330"/>
        <v>0</v>
      </c>
      <c r="L251" s="122">
        <f t="shared" si="330"/>
        <v>0</v>
      </c>
      <c r="M251" s="162">
        <f t="shared" si="330"/>
        <v>0</v>
      </c>
      <c r="N251" s="163">
        <f t="shared" si="330"/>
        <v>0</v>
      </c>
      <c r="O251" s="164">
        <f t="shared" si="330"/>
        <v>0</v>
      </c>
      <c r="P251" s="341"/>
      <c r="R251" s="202"/>
    </row>
    <row r="252" spans="1:18" ht="24" hidden="1" x14ac:dyDescent="0.25">
      <c r="A252" s="565">
        <v>6320</v>
      </c>
      <c r="B252" s="48" t="s">
        <v>303</v>
      </c>
      <c r="C252" s="123">
        <f t="shared" si="283"/>
        <v>0</v>
      </c>
      <c r="D252" s="229">
        <f>SUM(D253:D256)</f>
        <v>0</v>
      </c>
      <c r="E252" s="115">
        <f t="shared" ref="E252:O252" si="331">SUM(E253:E256)</f>
        <v>0</v>
      </c>
      <c r="F252" s="281">
        <f t="shared" si="331"/>
        <v>0</v>
      </c>
      <c r="G252" s="229">
        <f t="shared" si="331"/>
        <v>0</v>
      </c>
      <c r="H252" s="259">
        <f t="shared" si="331"/>
        <v>0</v>
      </c>
      <c r="I252" s="116">
        <f t="shared" si="331"/>
        <v>0</v>
      </c>
      <c r="J252" s="259">
        <f t="shared" si="331"/>
        <v>0</v>
      </c>
      <c r="K252" s="115">
        <f t="shared" si="331"/>
        <v>0</v>
      </c>
      <c r="L252" s="136">
        <f t="shared" si="331"/>
        <v>0</v>
      </c>
      <c r="M252" s="49">
        <f t="shared" si="331"/>
        <v>0</v>
      </c>
      <c r="N252" s="115">
        <f t="shared" si="331"/>
        <v>0</v>
      </c>
      <c r="O252" s="116">
        <f t="shared" si="331"/>
        <v>0</v>
      </c>
      <c r="P252" s="106"/>
      <c r="R252" s="202"/>
    </row>
    <row r="253" spans="1:18" hidden="1" x14ac:dyDescent="0.25">
      <c r="A253" s="38">
        <v>6322</v>
      </c>
      <c r="B253" s="53" t="s">
        <v>232</v>
      </c>
      <c r="C253" s="54">
        <f t="shared" si="283"/>
        <v>0</v>
      </c>
      <c r="D253" s="226">
        <v>0</v>
      </c>
      <c r="E253" s="56"/>
      <c r="F253" s="143">
        <f t="shared" ref="F253:F258" si="332">D253+E253</f>
        <v>0</v>
      </c>
      <c r="G253" s="226"/>
      <c r="H253" s="257"/>
      <c r="I253" s="110">
        <f t="shared" ref="I253:I258" si="333">G253+H253</f>
        <v>0</v>
      </c>
      <c r="J253" s="257"/>
      <c r="K253" s="56"/>
      <c r="L253" s="132">
        <f t="shared" ref="L253:L258" si="334">J253+K253</f>
        <v>0</v>
      </c>
      <c r="M253" s="317"/>
      <c r="N253" s="56"/>
      <c r="O253" s="110">
        <f t="shared" ref="O253:O258" si="335">M253+N253</f>
        <v>0</v>
      </c>
      <c r="P253" s="107"/>
      <c r="R253" s="202"/>
    </row>
    <row r="254" spans="1:18" ht="24" hidden="1" x14ac:dyDescent="0.25">
      <c r="A254" s="38">
        <v>6323</v>
      </c>
      <c r="B254" s="53" t="s">
        <v>233</v>
      </c>
      <c r="C254" s="54">
        <f t="shared" si="283"/>
        <v>0</v>
      </c>
      <c r="D254" s="226">
        <v>0</v>
      </c>
      <c r="E254" s="56"/>
      <c r="F254" s="143">
        <f t="shared" si="332"/>
        <v>0</v>
      </c>
      <c r="G254" s="226"/>
      <c r="H254" s="257"/>
      <c r="I254" s="110">
        <f t="shared" si="333"/>
        <v>0</v>
      </c>
      <c r="J254" s="257"/>
      <c r="K254" s="56"/>
      <c r="L254" s="132">
        <f t="shared" si="334"/>
        <v>0</v>
      </c>
      <c r="M254" s="317"/>
      <c r="N254" s="56"/>
      <c r="O254" s="110">
        <f t="shared" si="335"/>
        <v>0</v>
      </c>
      <c r="P254" s="107"/>
      <c r="R254" s="202"/>
    </row>
    <row r="255" spans="1:18" ht="24" hidden="1" x14ac:dyDescent="0.25">
      <c r="A255" s="38">
        <v>6324</v>
      </c>
      <c r="B255" s="53" t="s">
        <v>287</v>
      </c>
      <c r="C255" s="54">
        <f t="shared" si="283"/>
        <v>0</v>
      </c>
      <c r="D255" s="226">
        <v>0</v>
      </c>
      <c r="E255" s="56"/>
      <c r="F255" s="143">
        <f t="shared" si="332"/>
        <v>0</v>
      </c>
      <c r="G255" s="226"/>
      <c r="H255" s="257"/>
      <c r="I255" s="110">
        <f t="shared" si="333"/>
        <v>0</v>
      </c>
      <c r="J255" s="257"/>
      <c r="K255" s="56"/>
      <c r="L255" s="132">
        <f t="shared" si="334"/>
        <v>0</v>
      </c>
      <c r="M255" s="317"/>
      <c r="N255" s="56"/>
      <c r="O255" s="110">
        <f t="shared" si="335"/>
        <v>0</v>
      </c>
      <c r="P255" s="107"/>
      <c r="R255" s="202"/>
    </row>
    <row r="256" spans="1:18" hidden="1" x14ac:dyDescent="0.25">
      <c r="A256" s="33">
        <v>6329</v>
      </c>
      <c r="B256" s="48" t="s">
        <v>288</v>
      </c>
      <c r="C256" s="49">
        <f t="shared" si="283"/>
        <v>0</v>
      </c>
      <c r="D256" s="225">
        <v>0</v>
      </c>
      <c r="E256" s="51"/>
      <c r="F256" s="281">
        <f t="shared" si="332"/>
        <v>0</v>
      </c>
      <c r="G256" s="225"/>
      <c r="H256" s="256"/>
      <c r="I256" s="116">
        <f t="shared" si="333"/>
        <v>0</v>
      </c>
      <c r="J256" s="256"/>
      <c r="K256" s="51"/>
      <c r="L256" s="136">
        <f t="shared" si="334"/>
        <v>0</v>
      </c>
      <c r="M256" s="316"/>
      <c r="N256" s="51"/>
      <c r="O256" s="116">
        <f t="shared" si="335"/>
        <v>0</v>
      </c>
      <c r="P256" s="106"/>
      <c r="R256" s="202"/>
    </row>
    <row r="257" spans="1:18" ht="24" hidden="1" x14ac:dyDescent="0.25">
      <c r="A257" s="139">
        <v>6330</v>
      </c>
      <c r="B257" s="140" t="s">
        <v>234</v>
      </c>
      <c r="C257" s="123">
        <f t="shared" si="283"/>
        <v>0</v>
      </c>
      <c r="D257" s="231">
        <v>0</v>
      </c>
      <c r="E257" s="125"/>
      <c r="F257" s="138">
        <f t="shared" si="332"/>
        <v>0</v>
      </c>
      <c r="G257" s="231"/>
      <c r="H257" s="261"/>
      <c r="I257" s="303">
        <f t="shared" si="333"/>
        <v>0</v>
      </c>
      <c r="J257" s="261"/>
      <c r="K257" s="125"/>
      <c r="L257" s="137">
        <f t="shared" si="334"/>
        <v>0</v>
      </c>
      <c r="M257" s="320"/>
      <c r="N257" s="125"/>
      <c r="O257" s="303">
        <f t="shared" si="335"/>
        <v>0</v>
      </c>
      <c r="P257" s="154"/>
      <c r="R257" s="202"/>
    </row>
    <row r="258" spans="1:18" hidden="1" x14ac:dyDescent="0.25">
      <c r="A258" s="108">
        <v>6360</v>
      </c>
      <c r="B258" s="53" t="s">
        <v>235</v>
      </c>
      <c r="C258" s="54">
        <f t="shared" si="283"/>
        <v>0</v>
      </c>
      <c r="D258" s="226">
        <v>0</v>
      </c>
      <c r="E258" s="56"/>
      <c r="F258" s="143">
        <f t="shared" si="332"/>
        <v>0</v>
      </c>
      <c r="G258" s="226"/>
      <c r="H258" s="257"/>
      <c r="I258" s="110">
        <f t="shared" si="333"/>
        <v>0</v>
      </c>
      <c r="J258" s="257"/>
      <c r="K258" s="56"/>
      <c r="L258" s="132">
        <f t="shared" si="334"/>
        <v>0</v>
      </c>
      <c r="M258" s="317"/>
      <c r="N258" s="56"/>
      <c r="O258" s="110">
        <f t="shared" si="335"/>
        <v>0</v>
      </c>
      <c r="P258" s="107"/>
      <c r="R258" s="202"/>
    </row>
    <row r="259" spans="1:18" ht="36" hidden="1" x14ac:dyDescent="0.25">
      <c r="A259" s="41">
        <v>6400</v>
      </c>
      <c r="B259" s="101" t="s">
        <v>236</v>
      </c>
      <c r="C259" s="42">
        <f t="shared" si="283"/>
        <v>0</v>
      </c>
      <c r="D259" s="224">
        <f>SUM(D260,D264)</f>
        <v>0</v>
      </c>
      <c r="E259" s="46">
        <f t="shared" ref="E259:O259" si="336">SUM(E260,E264)</f>
        <v>0</v>
      </c>
      <c r="F259" s="279">
        <f t="shared" si="336"/>
        <v>0</v>
      </c>
      <c r="G259" s="224">
        <f t="shared" si="336"/>
        <v>0</v>
      </c>
      <c r="H259" s="102">
        <f t="shared" si="336"/>
        <v>0</v>
      </c>
      <c r="I259" s="113">
        <f t="shared" si="336"/>
        <v>0</v>
      </c>
      <c r="J259" s="102">
        <f t="shared" si="336"/>
        <v>0</v>
      </c>
      <c r="K259" s="46">
        <f t="shared" si="336"/>
        <v>0</v>
      </c>
      <c r="L259" s="122">
        <f t="shared" si="336"/>
        <v>0</v>
      </c>
      <c r="M259" s="162">
        <f t="shared" si="336"/>
        <v>0</v>
      </c>
      <c r="N259" s="163">
        <f t="shared" si="336"/>
        <v>0</v>
      </c>
      <c r="O259" s="164">
        <f t="shared" si="336"/>
        <v>0</v>
      </c>
      <c r="P259" s="341"/>
      <c r="R259" s="202"/>
    </row>
    <row r="260" spans="1:18" ht="24" hidden="1" x14ac:dyDescent="0.25">
      <c r="A260" s="565">
        <v>6410</v>
      </c>
      <c r="B260" s="48" t="s">
        <v>237</v>
      </c>
      <c r="C260" s="49">
        <f t="shared" si="283"/>
        <v>0</v>
      </c>
      <c r="D260" s="229">
        <f>SUM(D261:D263)</f>
        <v>0</v>
      </c>
      <c r="E260" s="115">
        <f t="shared" ref="E260:O260" si="337">SUM(E261:E263)</f>
        <v>0</v>
      </c>
      <c r="F260" s="281">
        <f t="shared" si="337"/>
        <v>0</v>
      </c>
      <c r="G260" s="229">
        <f t="shared" si="337"/>
        <v>0</v>
      </c>
      <c r="H260" s="259">
        <f t="shared" si="337"/>
        <v>0</v>
      </c>
      <c r="I260" s="116">
        <f t="shared" si="337"/>
        <v>0</v>
      </c>
      <c r="J260" s="259">
        <f t="shared" si="337"/>
        <v>0</v>
      </c>
      <c r="K260" s="115">
        <f t="shared" si="337"/>
        <v>0</v>
      </c>
      <c r="L260" s="136">
        <f t="shared" si="337"/>
        <v>0</v>
      </c>
      <c r="M260" s="60">
        <f t="shared" si="337"/>
        <v>0</v>
      </c>
      <c r="N260" s="297">
        <f t="shared" si="337"/>
        <v>0</v>
      </c>
      <c r="O260" s="302">
        <f t="shared" si="337"/>
        <v>0</v>
      </c>
      <c r="P260" s="151"/>
      <c r="R260" s="202"/>
    </row>
    <row r="261" spans="1:18" hidden="1" x14ac:dyDescent="0.25">
      <c r="A261" s="38">
        <v>6411</v>
      </c>
      <c r="B261" s="142" t="s">
        <v>238</v>
      </c>
      <c r="C261" s="54">
        <f t="shared" si="283"/>
        <v>0</v>
      </c>
      <c r="D261" s="226">
        <v>0</v>
      </c>
      <c r="E261" s="56"/>
      <c r="F261" s="143">
        <f t="shared" ref="F261:F263" si="338">D261+E261</f>
        <v>0</v>
      </c>
      <c r="G261" s="226"/>
      <c r="H261" s="257"/>
      <c r="I261" s="110">
        <f t="shared" ref="I261:I263" si="339">G261+H261</f>
        <v>0</v>
      </c>
      <c r="J261" s="257"/>
      <c r="K261" s="56"/>
      <c r="L261" s="132">
        <f t="shared" ref="L261:L263" si="340">J261+K261</f>
        <v>0</v>
      </c>
      <c r="M261" s="317"/>
      <c r="N261" s="56"/>
      <c r="O261" s="110">
        <f t="shared" ref="O261:O263" si="341">M261+N261</f>
        <v>0</v>
      </c>
      <c r="P261" s="107"/>
      <c r="R261" s="202"/>
    </row>
    <row r="262" spans="1:18" ht="36" hidden="1" x14ac:dyDescent="0.25">
      <c r="A262" s="38">
        <v>6412</v>
      </c>
      <c r="B262" s="53" t="s">
        <v>239</v>
      </c>
      <c r="C262" s="54">
        <f t="shared" si="283"/>
        <v>0</v>
      </c>
      <c r="D262" s="226">
        <v>0</v>
      </c>
      <c r="E262" s="56"/>
      <c r="F262" s="143">
        <f t="shared" si="338"/>
        <v>0</v>
      </c>
      <c r="G262" s="226"/>
      <c r="H262" s="257"/>
      <c r="I262" s="110">
        <f t="shared" si="339"/>
        <v>0</v>
      </c>
      <c r="J262" s="257"/>
      <c r="K262" s="56"/>
      <c r="L262" s="132">
        <f t="shared" si="340"/>
        <v>0</v>
      </c>
      <c r="M262" s="317"/>
      <c r="N262" s="56"/>
      <c r="O262" s="110">
        <f t="shared" si="341"/>
        <v>0</v>
      </c>
      <c r="P262" s="107"/>
      <c r="R262" s="202"/>
    </row>
    <row r="263" spans="1:18" ht="36" hidden="1" x14ac:dyDescent="0.25">
      <c r="A263" s="38">
        <v>6419</v>
      </c>
      <c r="B263" s="53" t="s">
        <v>240</v>
      </c>
      <c r="C263" s="54">
        <f t="shared" si="283"/>
        <v>0</v>
      </c>
      <c r="D263" s="226">
        <v>0</v>
      </c>
      <c r="E263" s="56"/>
      <c r="F263" s="143">
        <f t="shared" si="338"/>
        <v>0</v>
      </c>
      <c r="G263" s="226"/>
      <c r="H263" s="257"/>
      <c r="I263" s="110">
        <f t="shared" si="339"/>
        <v>0</v>
      </c>
      <c r="J263" s="257"/>
      <c r="K263" s="56"/>
      <c r="L263" s="132">
        <f t="shared" si="340"/>
        <v>0</v>
      </c>
      <c r="M263" s="317"/>
      <c r="N263" s="56"/>
      <c r="O263" s="110">
        <f t="shared" si="341"/>
        <v>0</v>
      </c>
      <c r="P263" s="107"/>
      <c r="R263" s="202"/>
    </row>
    <row r="264" spans="1:18" ht="36" hidden="1" x14ac:dyDescent="0.25">
      <c r="A264" s="108">
        <v>6420</v>
      </c>
      <c r="B264" s="53" t="s">
        <v>241</v>
      </c>
      <c r="C264" s="54">
        <f t="shared" si="283"/>
        <v>0</v>
      </c>
      <c r="D264" s="227">
        <f>SUM(D265:D268)</f>
        <v>0</v>
      </c>
      <c r="E264" s="109">
        <f t="shared" ref="E264:F264" si="342">SUM(E265:E268)</f>
        <v>0</v>
      </c>
      <c r="F264" s="143">
        <f t="shared" si="342"/>
        <v>0</v>
      </c>
      <c r="G264" s="227">
        <f>SUM(G265:G268)</f>
        <v>0</v>
      </c>
      <c r="H264" s="117">
        <f t="shared" ref="H264:I264" si="343">SUM(H265:H268)</f>
        <v>0</v>
      </c>
      <c r="I264" s="110">
        <f t="shared" si="343"/>
        <v>0</v>
      </c>
      <c r="J264" s="117">
        <f>SUM(J265:J268)</f>
        <v>0</v>
      </c>
      <c r="K264" s="109">
        <f t="shared" ref="K264:L264" si="344">SUM(K265:K268)</f>
        <v>0</v>
      </c>
      <c r="L264" s="132">
        <f t="shared" si="344"/>
        <v>0</v>
      </c>
      <c r="M264" s="54">
        <f>SUM(M265:M268)</f>
        <v>0</v>
      </c>
      <c r="N264" s="109">
        <f t="shared" ref="N264:O264" si="345">SUM(N265:N268)</f>
        <v>0</v>
      </c>
      <c r="O264" s="110">
        <f t="shared" si="345"/>
        <v>0</v>
      </c>
      <c r="P264" s="107"/>
      <c r="R264" s="202"/>
    </row>
    <row r="265" spans="1:18" hidden="1" x14ac:dyDescent="0.25">
      <c r="A265" s="38">
        <v>6421</v>
      </c>
      <c r="B265" s="53" t="s">
        <v>242</v>
      </c>
      <c r="C265" s="54">
        <f t="shared" si="283"/>
        <v>0</v>
      </c>
      <c r="D265" s="226">
        <v>0</v>
      </c>
      <c r="E265" s="56"/>
      <c r="F265" s="143">
        <f t="shared" ref="F265:F268" si="346">D265+E265</f>
        <v>0</v>
      </c>
      <c r="G265" s="226"/>
      <c r="H265" s="257"/>
      <c r="I265" s="110">
        <f t="shared" ref="I265:I268" si="347">G265+H265</f>
        <v>0</v>
      </c>
      <c r="J265" s="257"/>
      <c r="K265" s="56"/>
      <c r="L265" s="132">
        <f t="shared" ref="L265:L268" si="348">J265+K265</f>
        <v>0</v>
      </c>
      <c r="M265" s="317"/>
      <c r="N265" s="56"/>
      <c r="O265" s="110">
        <f t="shared" ref="O265:O268" si="349">M265+N265</f>
        <v>0</v>
      </c>
      <c r="P265" s="107"/>
      <c r="R265" s="202"/>
    </row>
    <row r="266" spans="1:18" hidden="1" x14ac:dyDescent="0.25">
      <c r="A266" s="38">
        <v>6422</v>
      </c>
      <c r="B266" s="53" t="s">
        <v>243</v>
      </c>
      <c r="C266" s="54">
        <f t="shared" si="283"/>
        <v>0</v>
      </c>
      <c r="D266" s="226">
        <v>0</v>
      </c>
      <c r="E266" s="56"/>
      <c r="F266" s="143">
        <f t="shared" si="346"/>
        <v>0</v>
      </c>
      <c r="G266" s="226"/>
      <c r="H266" s="257"/>
      <c r="I266" s="110">
        <f t="shared" si="347"/>
        <v>0</v>
      </c>
      <c r="J266" s="257"/>
      <c r="K266" s="56"/>
      <c r="L266" s="132">
        <f t="shared" si="348"/>
        <v>0</v>
      </c>
      <c r="M266" s="317"/>
      <c r="N266" s="56"/>
      <c r="O266" s="110">
        <f t="shared" si="349"/>
        <v>0</v>
      </c>
      <c r="P266" s="107"/>
      <c r="R266" s="202"/>
    </row>
    <row r="267" spans="1:18" ht="13.5" hidden="1" customHeight="1" x14ac:dyDescent="0.25">
      <c r="A267" s="38">
        <v>6423</v>
      </c>
      <c r="B267" s="53" t="s">
        <v>244</v>
      </c>
      <c r="C267" s="54">
        <f t="shared" si="283"/>
        <v>0</v>
      </c>
      <c r="D267" s="226">
        <v>0</v>
      </c>
      <c r="E267" s="56"/>
      <c r="F267" s="143">
        <f t="shared" si="346"/>
        <v>0</v>
      </c>
      <c r="G267" s="226"/>
      <c r="H267" s="257"/>
      <c r="I267" s="110">
        <f t="shared" si="347"/>
        <v>0</v>
      </c>
      <c r="J267" s="257"/>
      <c r="K267" s="56"/>
      <c r="L267" s="132">
        <f t="shared" si="348"/>
        <v>0</v>
      </c>
      <c r="M267" s="317"/>
      <c r="N267" s="56"/>
      <c r="O267" s="110">
        <f t="shared" si="349"/>
        <v>0</v>
      </c>
      <c r="P267" s="107"/>
      <c r="R267" s="202"/>
    </row>
    <row r="268" spans="1:18" ht="36" hidden="1" x14ac:dyDescent="0.25">
      <c r="A268" s="38">
        <v>6424</v>
      </c>
      <c r="B268" s="53" t="s">
        <v>245</v>
      </c>
      <c r="C268" s="54">
        <f t="shared" si="283"/>
        <v>0</v>
      </c>
      <c r="D268" s="226">
        <v>0</v>
      </c>
      <c r="E268" s="56"/>
      <c r="F268" s="143">
        <f t="shared" si="346"/>
        <v>0</v>
      </c>
      <c r="G268" s="226"/>
      <c r="H268" s="257"/>
      <c r="I268" s="110">
        <f t="shared" si="347"/>
        <v>0</v>
      </c>
      <c r="J268" s="257"/>
      <c r="K268" s="56"/>
      <c r="L268" s="132">
        <f t="shared" si="348"/>
        <v>0</v>
      </c>
      <c r="M268" s="317"/>
      <c r="N268" s="56"/>
      <c r="O268" s="110">
        <f t="shared" si="349"/>
        <v>0</v>
      </c>
      <c r="P268" s="107"/>
      <c r="R268" s="202"/>
    </row>
    <row r="269" spans="1:18" ht="36" hidden="1" x14ac:dyDescent="0.25">
      <c r="A269" s="145">
        <v>7000</v>
      </c>
      <c r="B269" s="145" t="s">
        <v>246</v>
      </c>
      <c r="C269" s="148">
        <f t="shared" si="283"/>
        <v>0</v>
      </c>
      <c r="D269" s="233">
        <f>SUM(D270,D281)</f>
        <v>0</v>
      </c>
      <c r="E269" s="147">
        <f t="shared" ref="E269:F269" si="350">SUM(E270,E281)</f>
        <v>0</v>
      </c>
      <c r="F269" s="283">
        <f t="shared" si="350"/>
        <v>0</v>
      </c>
      <c r="G269" s="233">
        <f>SUM(G270,G281)</f>
        <v>0</v>
      </c>
      <c r="H269" s="263">
        <f t="shared" ref="H269:I269" si="351">SUM(H270,H281)</f>
        <v>0</v>
      </c>
      <c r="I269" s="288">
        <f t="shared" si="351"/>
        <v>0</v>
      </c>
      <c r="J269" s="263">
        <f>SUM(J270,J281)</f>
        <v>0</v>
      </c>
      <c r="K269" s="147">
        <f t="shared" ref="K269:L269" si="352">SUM(K270,K281)</f>
        <v>0</v>
      </c>
      <c r="L269" s="146">
        <f t="shared" si="352"/>
        <v>0</v>
      </c>
      <c r="M269" s="322">
        <f>SUM(M270,M281)</f>
        <v>0</v>
      </c>
      <c r="N269" s="300">
        <f t="shared" ref="N269:O269" si="353">SUM(N270,N281)</f>
        <v>0</v>
      </c>
      <c r="O269" s="305">
        <f t="shared" si="353"/>
        <v>0</v>
      </c>
      <c r="P269" s="343"/>
      <c r="R269" s="202"/>
    </row>
    <row r="270" spans="1:18" ht="24" hidden="1" x14ac:dyDescent="0.25">
      <c r="A270" s="41">
        <v>7200</v>
      </c>
      <c r="B270" s="101" t="s">
        <v>247</v>
      </c>
      <c r="C270" s="42">
        <f t="shared" si="283"/>
        <v>0</v>
      </c>
      <c r="D270" s="224">
        <f>SUM(D271,D272,D275,D276,D280)</f>
        <v>0</v>
      </c>
      <c r="E270" s="46">
        <f t="shared" ref="E270:F270" si="354">SUM(E271,E272,E275,E276,E280)</f>
        <v>0</v>
      </c>
      <c r="F270" s="279">
        <f t="shared" si="354"/>
        <v>0</v>
      </c>
      <c r="G270" s="224">
        <f>SUM(G271,G272,G275,G276,G280)</f>
        <v>0</v>
      </c>
      <c r="H270" s="102">
        <f t="shared" ref="H270:I270" si="355">SUM(H271,H272,H275,H276,H280)</f>
        <v>0</v>
      </c>
      <c r="I270" s="113">
        <f t="shared" si="355"/>
        <v>0</v>
      </c>
      <c r="J270" s="102">
        <f>SUM(J271,J272,J275,J276,J280)</f>
        <v>0</v>
      </c>
      <c r="K270" s="46">
        <f t="shared" ref="K270:L270" si="356">SUM(K271,K272,K275,K276,K280)</f>
        <v>0</v>
      </c>
      <c r="L270" s="122">
        <f t="shared" si="356"/>
        <v>0</v>
      </c>
      <c r="M270" s="126">
        <f>SUM(M271,M272,M275,M276,M280)</f>
        <v>0</v>
      </c>
      <c r="N270" s="127">
        <f t="shared" ref="N270:O270" si="357">SUM(N271,N272,N275,N276,N280)</f>
        <v>0</v>
      </c>
      <c r="O270" s="287">
        <f t="shared" si="357"/>
        <v>0</v>
      </c>
      <c r="P270" s="340"/>
      <c r="R270" s="202"/>
    </row>
    <row r="271" spans="1:18" ht="24" hidden="1" x14ac:dyDescent="0.25">
      <c r="A271" s="565">
        <v>7210</v>
      </c>
      <c r="B271" s="48" t="s">
        <v>248</v>
      </c>
      <c r="C271" s="49">
        <f t="shared" si="283"/>
        <v>0</v>
      </c>
      <c r="D271" s="225">
        <v>0</v>
      </c>
      <c r="E271" s="51"/>
      <c r="F271" s="281">
        <f>D271+E271</f>
        <v>0</v>
      </c>
      <c r="G271" s="225"/>
      <c r="H271" s="256"/>
      <c r="I271" s="116">
        <f>G271+H271</f>
        <v>0</v>
      </c>
      <c r="J271" s="256"/>
      <c r="K271" s="51"/>
      <c r="L271" s="136">
        <f>J271+K271</f>
        <v>0</v>
      </c>
      <c r="M271" s="316"/>
      <c r="N271" s="51"/>
      <c r="O271" s="116">
        <f>M271+N271</f>
        <v>0</v>
      </c>
      <c r="P271" s="106"/>
      <c r="R271" s="202"/>
    </row>
    <row r="272" spans="1:18" s="144" customFormat="1" ht="36" hidden="1" x14ac:dyDescent="0.25">
      <c r="A272" s="108">
        <v>7220</v>
      </c>
      <c r="B272" s="53" t="s">
        <v>249</v>
      </c>
      <c r="C272" s="54">
        <f t="shared" si="283"/>
        <v>0</v>
      </c>
      <c r="D272" s="227">
        <f>SUM(D273:D274)</f>
        <v>0</v>
      </c>
      <c r="E272" s="109">
        <f t="shared" ref="E272:F272" si="358">SUM(E273:E274)</f>
        <v>0</v>
      </c>
      <c r="F272" s="143">
        <f t="shared" si="358"/>
        <v>0</v>
      </c>
      <c r="G272" s="227">
        <f>SUM(G273:G274)</f>
        <v>0</v>
      </c>
      <c r="H272" s="117">
        <f t="shared" ref="H272:I272" si="359">SUM(H273:H274)</f>
        <v>0</v>
      </c>
      <c r="I272" s="110">
        <f t="shared" si="359"/>
        <v>0</v>
      </c>
      <c r="J272" s="117">
        <f>SUM(J273:J274)</f>
        <v>0</v>
      </c>
      <c r="K272" s="109">
        <f t="shared" ref="K272:L272" si="360">SUM(K273:K274)</f>
        <v>0</v>
      </c>
      <c r="L272" s="132">
        <f t="shared" si="360"/>
        <v>0</v>
      </c>
      <c r="M272" s="54">
        <f>SUM(M273:M274)</f>
        <v>0</v>
      </c>
      <c r="N272" s="109">
        <f t="shared" ref="N272:O272" si="361">SUM(N273:N274)</f>
        <v>0</v>
      </c>
      <c r="O272" s="110">
        <f t="shared" si="361"/>
        <v>0</v>
      </c>
      <c r="P272" s="107"/>
      <c r="R272" s="202"/>
    </row>
    <row r="273" spans="1:18" s="144" customFormat="1" ht="36" hidden="1" x14ac:dyDescent="0.25">
      <c r="A273" s="38">
        <v>7221</v>
      </c>
      <c r="B273" s="53" t="s">
        <v>250</v>
      </c>
      <c r="C273" s="54">
        <f t="shared" si="283"/>
        <v>0</v>
      </c>
      <c r="D273" s="226">
        <v>0</v>
      </c>
      <c r="E273" s="56"/>
      <c r="F273" s="143">
        <f t="shared" ref="F273:F275" si="362">D273+E273</f>
        <v>0</v>
      </c>
      <c r="G273" s="226"/>
      <c r="H273" s="257"/>
      <c r="I273" s="110">
        <f t="shared" ref="I273:I275" si="363">G273+H273</f>
        <v>0</v>
      </c>
      <c r="J273" s="257"/>
      <c r="K273" s="56"/>
      <c r="L273" s="132">
        <f t="shared" ref="L273:L275" si="364">J273+K273</f>
        <v>0</v>
      </c>
      <c r="M273" s="317"/>
      <c r="N273" s="56"/>
      <c r="O273" s="110">
        <f t="shared" ref="O273:O275" si="365">M273+N273</f>
        <v>0</v>
      </c>
      <c r="P273" s="107"/>
      <c r="R273" s="202"/>
    </row>
    <row r="274" spans="1:18" s="144" customFormat="1" ht="36" hidden="1" x14ac:dyDescent="0.25">
      <c r="A274" s="38">
        <v>7222</v>
      </c>
      <c r="B274" s="53" t="s">
        <v>251</v>
      </c>
      <c r="C274" s="54">
        <f t="shared" si="283"/>
        <v>0</v>
      </c>
      <c r="D274" s="226">
        <v>0</v>
      </c>
      <c r="E274" s="56"/>
      <c r="F274" s="143">
        <f t="shared" si="362"/>
        <v>0</v>
      </c>
      <c r="G274" s="226"/>
      <c r="H274" s="257"/>
      <c r="I274" s="110">
        <f t="shared" si="363"/>
        <v>0</v>
      </c>
      <c r="J274" s="257"/>
      <c r="K274" s="56"/>
      <c r="L274" s="132">
        <f t="shared" si="364"/>
        <v>0</v>
      </c>
      <c r="M274" s="317"/>
      <c r="N274" s="56"/>
      <c r="O274" s="110">
        <f t="shared" si="365"/>
        <v>0</v>
      </c>
      <c r="P274" s="107"/>
      <c r="R274" s="202"/>
    </row>
    <row r="275" spans="1:18" ht="24" hidden="1" x14ac:dyDescent="0.25">
      <c r="A275" s="108">
        <v>7230</v>
      </c>
      <c r="B275" s="53" t="s">
        <v>292</v>
      </c>
      <c r="C275" s="54">
        <f t="shared" si="283"/>
        <v>0</v>
      </c>
      <c r="D275" s="226">
        <v>0</v>
      </c>
      <c r="E275" s="56"/>
      <c r="F275" s="143">
        <f t="shared" si="362"/>
        <v>0</v>
      </c>
      <c r="G275" s="226"/>
      <c r="H275" s="257"/>
      <c r="I275" s="110">
        <f t="shared" si="363"/>
        <v>0</v>
      </c>
      <c r="J275" s="257"/>
      <c r="K275" s="56"/>
      <c r="L275" s="132">
        <f t="shared" si="364"/>
        <v>0</v>
      </c>
      <c r="M275" s="317"/>
      <c r="N275" s="56"/>
      <c r="O275" s="110">
        <f t="shared" si="365"/>
        <v>0</v>
      </c>
      <c r="P275" s="107"/>
      <c r="R275" s="202"/>
    </row>
    <row r="276" spans="1:18" ht="24" hidden="1" x14ac:dyDescent="0.25">
      <c r="A276" s="108">
        <v>7240</v>
      </c>
      <c r="B276" s="53" t="s">
        <v>252</v>
      </c>
      <c r="C276" s="54">
        <f t="shared" si="283"/>
        <v>0</v>
      </c>
      <c r="D276" s="227">
        <f t="shared" ref="D276:O276" si="366">SUM(D277:D279)</f>
        <v>0</v>
      </c>
      <c r="E276" s="109">
        <f t="shared" si="366"/>
        <v>0</v>
      </c>
      <c r="F276" s="143">
        <f t="shared" si="366"/>
        <v>0</v>
      </c>
      <c r="G276" s="227">
        <f t="shared" si="366"/>
        <v>0</v>
      </c>
      <c r="H276" s="117">
        <f t="shared" si="366"/>
        <v>0</v>
      </c>
      <c r="I276" s="110">
        <f t="shared" si="366"/>
        <v>0</v>
      </c>
      <c r="J276" s="117">
        <f>SUM(J277:J279)</f>
        <v>0</v>
      </c>
      <c r="K276" s="109">
        <f t="shared" ref="K276:L276" si="367">SUM(K277:K279)</f>
        <v>0</v>
      </c>
      <c r="L276" s="132">
        <f t="shared" si="367"/>
        <v>0</v>
      </c>
      <c r="M276" s="54">
        <f t="shared" si="366"/>
        <v>0</v>
      </c>
      <c r="N276" s="109">
        <f t="shared" si="366"/>
        <v>0</v>
      </c>
      <c r="O276" s="110">
        <f t="shared" si="366"/>
        <v>0</v>
      </c>
      <c r="P276" s="107"/>
      <c r="R276" s="202"/>
    </row>
    <row r="277" spans="1:18" ht="48" hidden="1" x14ac:dyDescent="0.25">
      <c r="A277" s="38">
        <v>7245</v>
      </c>
      <c r="B277" s="53" t="s">
        <v>253</v>
      </c>
      <c r="C277" s="54">
        <f t="shared" ref="C277:C298" si="368">F277+I277+L277+O277</f>
        <v>0</v>
      </c>
      <c r="D277" s="226">
        <v>0</v>
      </c>
      <c r="E277" s="56"/>
      <c r="F277" s="143">
        <f t="shared" ref="F277:F280" si="369">D277+E277</f>
        <v>0</v>
      </c>
      <c r="G277" s="226"/>
      <c r="H277" s="257"/>
      <c r="I277" s="110">
        <f t="shared" ref="I277:I280" si="370">G277+H277</f>
        <v>0</v>
      </c>
      <c r="J277" s="257"/>
      <c r="K277" s="56"/>
      <c r="L277" s="132">
        <f t="shared" ref="L277:L280" si="371">J277+K277</f>
        <v>0</v>
      </c>
      <c r="M277" s="317"/>
      <c r="N277" s="56"/>
      <c r="O277" s="110">
        <f t="shared" ref="O277:O280" si="372">M277+N277</f>
        <v>0</v>
      </c>
      <c r="P277" s="107"/>
      <c r="R277" s="202"/>
    </row>
    <row r="278" spans="1:18" ht="84.75" hidden="1" customHeight="1" x14ac:dyDescent="0.25">
      <c r="A278" s="38">
        <v>7246</v>
      </c>
      <c r="B278" s="53" t="s">
        <v>254</v>
      </c>
      <c r="C278" s="54">
        <f t="shared" si="368"/>
        <v>0</v>
      </c>
      <c r="D278" s="226">
        <v>0</v>
      </c>
      <c r="E278" s="56"/>
      <c r="F278" s="143">
        <f t="shared" si="369"/>
        <v>0</v>
      </c>
      <c r="G278" s="226"/>
      <c r="H278" s="257"/>
      <c r="I278" s="110">
        <f t="shared" si="370"/>
        <v>0</v>
      </c>
      <c r="J278" s="257"/>
      <c r="K278" s="56"/>
      <c r="L278" s="132">
        <f t="shared" si="371"/>
        <v>0</v>
      </c>
      <c r="M278" s="317"/>
      <c r="N278" s="56"/>
      <c r="O278" s="110">
        <f t="shared" si="372"/>
        <v>0</v>
      </c>
      <c r="P278" s="107"/>
      <c r="R278" s="202"/>
    </row>
    <row r="279" spans="1:18" ht="36" hidden="1" x14ac:dyDescent="0.25">
      <c r="A279" s="38">
        <v>7247</v>
      </c>
      <c r="B279" s="53" t="s">
        <v>309</v>
      </c>
      <c r="C279" s="54">
        <f t="shared" si="368"/>
        <v>0</v>
      </c>
      <c r="D279" s="226">
        <v>0</v>
      </c>
      <c r="E279" s="56"/>
      <c r="F279" s="143">
        <f t="shared" si="369"/>
        <v>0</v>
      </c>
      <c r="G279" s="226"/>
      <c r="H279" s="257"/>
      <c r="I279" s="110">
        <f t="shared" si="370"/>
        <v>0</v>
      </c>
      <c r="J279" s="257"/>
      <c r="K279" s="56"/>
      <c r="L279" s="132">
        <f t="shared" si="371"/>
        <v>0</v>
      </c>
      <c r="M279" s="317"/>
      <c r="N279" s="56"/>
      <c r="O279" s="110">
        <f t="shared" si="372"/>
        <v>0</v>
      </c>
      <c r="P279" s="107"/>
      <c r="R279" s="202"/>
    </row>
    <row r="280" spans="1:18" ht="24" hidden="1" x14ac:dyDescent="0.25">
      <c r="A280" s="565">
        <v>7260</v>
      </c>
      <c r="B280" s="48" t="s">
        <v>255</v>
      </c>
      <c r="C280" s="49">
        <f t="shared" si="368"/>
        <v>0</v>
      </c>
      <c r="D280" s="225">
        <v>0</v>
      </c>
      <c r="E280" s="51"/>
      <c r="F280" s="281">
        <f t="shared" si="369"/>
        <v>0</v>
      </c>
      <c r="G280" s="225"/>
      <c r="H280" s="256"/>
      <c r="I280" s="116">
        <f t="shared" si="370"/>
        <v>0</v>
      </c>
      <c r="J280" s="256"/>
      <c r="K280" s="51"/>
      <c r="L280" s="136">
        <f t="shared" si="371"/>
        <v>0</v>
      </c>
      <c r="M280" s="316"/>
      <c r="N280" s="51"/>
      <c r="O280" s="116">
        <f t="shared" si="372"/>
        <v>0</v>
      </c>
      <c r="P280" s="106"/>
      <c r="R280" s="202"/>
    </row>
    <row r="281" spans="1:18" hidden="1" x14ac:dyDescent="0.25">
      <c r="A281" s="69">
        <v>7700</v>
      </c>
      <c r="B281" s="161" t="s">
        <v>284</v>
      </c>
      <c r="C281" s="162">
        <f t="shared" si="368"/>
        <v>0</v>
      </c>
      <c r="D281" s="234">
        <f t="shared" ref="D281:O281" si="373">D282</f>
        <v>0</v>
      </c>
      <c r="E281" s="163">
        <f t="shared" si="373"/>
        <v>0</v>
      </c>
      <c r="F281" s="284">
        <f t="shared" si="373"/>
        <v>0</v>
      </c>
      <c r="G281" s="234">
        <f t="shared" si="373"/>
        <v>0</v>
      </c>
      <c r="H281" s="264">
        <f t="shared" si="373"/>
        <v>0</v>
      </c>
      <c r="I281" s="164">
        <f t="shared" si="373"/>
        <v>0</v>
      </c>
      <c r="J281" s="264">
        <f t="shared" si="373"/>
        <v>0</v>
      </c>
      <c r="K281" s="163">
        <f t="shared" si="373"/>
        <v>0</v>
      </c>
      <c r="L281" s="198">
        <f t="shared" si="373"/>
        <v>0</v>
      </c>
      <c r="M281" s="162">
        <f t="shared" si="373"/>
        <v>0</v>
      </c>
      <c r="N281" s="163">
        <f t="shared" si="373"/>
        <v>0</v>
      </c>
      <c r="O281" s="164">
        <f t="shared" si="373"/>
        <v>0</v>
      </c>
      <c r="P281" s="341"/>
      <c r="R281" s="202"/>
    </row>
    <row r="282" spans="1:18" hidden="1" x14ac:dyDescent="0.25">
      <c r="A282" s="103">
        <v>7720</v>
      </c>
      <c r="B282" s="48" t="s">
        <v>285</v>
      </c>
      <c r="C282" s="60">
        <f t="shared" si="368"/>
        <v>0</v>
      </c>
      <c r="D282" s="235">
        <v>0</v>
      </c>
      <c r="E282" s="62"/>
      <c r="F282" s="141">
        <f>D282+E282</f>
        <v>0</v>
      </c>
      <c r="G282" s="235"/>
      <c r="H282" s="265"/>
      <c r="I282" s="302">
        <f>G282+H282</f>
        <v>0</v>
      </c>
      <c r="J282" s="265"/>
      <c r="K282" s="62"/>
      <c r="L282" s="197">
        <f>J282+K282</f>
        <v>0</v>
      </c>
      <c r="M282" s="323"/>
      <c r="N282" s="62"/>
      <c r="O282" s="302">
        <f>M282+N282</f>
        <v>0</v>
      </c>
      <c r="P282" s="151"/>
      <c r="R282" s="202"/>
    </row>
    <row r="283" spans="1:18" hidden="1" x14ac:dyDescent="0.25">
      <c r="A283" s="142"/>
      <c r="B283" s="53" t="s">
        <v>256</v>
      </c>
      <c r="C283" s="54">
        <f t="shared" si="368"/>
        <v>0</v>
      </c>
      <c r="D283" s="227">
        <f>SUM(D284:D285)</f>
        <v>0</v>
      </c>
      <c r="E283" s="109">
        <f t="shared" ref="E283:F283" si="374">SUM(E284:E285)</f>
        <v>0</v>
      </c>
      <c r="F283" s="143">
        <f t="shared" si="374"/>
        <v>0</v>
      </c>
      <c r="G283" s="227">
        <f>SUM(G284:G285)</f>
        <v>0</v>
      </c>
      <c r="H283" s="117">
        <f t="shared" ref="H283:I283" si="375">SUM(H284:H285)</f>
        <v>0</v>
      </c>
      <c r="I283" s="110">
        <f t="shared" si="375"/>
        <v>0</v>
      </c>
      <c r="J283" s="117">
        <f>SUM(J284:J285)</f>
        <v>0</v>
      </c>
      <c r="K283" s="109">
        <f t="shared" ref="K283:L283" si="376">SUM(K284:K285)</f>
        <v>0</v>
      </c>
      <c r="L283" s="132">
        <f t="shared" si="376"/>
        <v>0</v>
      </c>
      <c r="M283" s="54">
        <f>SUM(M284:M285)</f>
        <v>0</v>
      </c>
      <c r="N283" s="109">
        <f t="shared" ref="N283:O283" si="377">SUM(N284:N285)</f>
        <v>0</v>
      </c>
      <c r="O283" s="110">
        <f t="shared" si="377"/>
        <v>0</v>
      </c>
      <c r="P283" s="107"/>
      <c r="R283" s="202"/>
    </row>
    <row r="284" spans="1:18" hidden="1" x14ac:dyDescent="0.25">
      <c r="A284" s="142" t="s">
        <v>257</v>
      </c>
      <c r="B284" s="38" t="s">
        <v>258</v>
      </c>
      <c r="C284" s="54">
        <f t="shared" si="368"/>
        <v>0</v>
      </c>
      <c r="D284" s="226">
        <v>0</v>
      </c>
      <c r="E284" s="56"/>
      <c r="F284" s="143">
        <f t="shared" ref="F284:F285" si="378">D284+E284</f>
        <v>0</v>
      </c>
      <c r="G284" s="226"/>
      <c r="H284" s="257"/>
      <c r="I284" s="110">
        <f t="shared" ref="I284:I285" si="379">G284+H284</f>
        <v>0</v>
      </c>
      <c r="J284" s="257"/>
      <c r="K284" s="56"/>
      <c r="L284" s="132">
        <f t="shared" ref="L284:L285" si="380">J284+K284</f>
        <v>0</v>
      </c>
      <c r="M284" s="317"/>
      <c r="N284" s="56"/>
      <c r="O284" s="110">
        <f t="shared" ref="O284:O285" si="381">M284+N284</f>
        <v>0</v>
      </c>
      <c r="P284" s="107"/>
      <c r="R284" s="202"/>
    </row>
    <row r="285" spans="1:18" ht="24" hidden="1" x14ac:dyDescent="0.25">
      <c r="A285" s="142" t="s">
        <v>259</v>
      </c>
      <c r="B285" s="149" t="s">
        <v>260</v>
      </c>
      <c r="C285" s="49">
        <f t="shared" si="368"/>
        <v>0</v>
      </c>
      <c r="D285" s="225">
        <v>0</v>
      </c>
      <c r="E285" s="51"/>
      <c r="F285" s="281">
        <f t="shared" si="378"/>
        <v>0</v>
      </c>
      <c r="G285" s="225"/>
      <c r="H285" s="256"/>
      <c r="I285" s="116">
        <f t="shared" si="379"/>
        <v>0</v>
      </c>
      <c r="J285" s="256"/>
      <c r="K285" s="51"/>
      <c r="L285" s="136">
        <f t="shared" si="380"/>
        <v>0</v>
      </c>
      <c r="M285" s="316"/>
      <c r="N285" s="51"/>
      <c r="O285" s="116">
        <f t="shared" si="381"/>
        <v>0</v>
      </c>
      <c r="P285" s="106"/>
      <c r="R285" s="202"/>
    </row>
    <row r="286" spans="1:18" ht="12.75" thickBot="1" x14ac:dyDescent="0.3">
      <c r="A286" s="170"/>
      <c r="B286" s="170" t="s">
        <v>261</v>
      </c>
      <c r="C286" s="306">
        <f t="shared" si="368"/>
        <v>31637</v>
      </c>
      <c r="D286" s="236">
        <f t="shared" ref="D286:O286" si="382">SUM(D283,D269,D230,D195,D187,D173,D75,D53)</f>
        <v>32363</v>
      </c>
      <c r="E286" s="457">
        <f t="shared" si="382"/>
        <v>-726</v>
      </c>
      <c r="F286" s="458">
        <f t="shared" si="382"/>
        <v>31637</v>
      </c>
      <c r="G286" s="236">
        <f t="shared" si="382"/>
        <v>0</v>
      </c>
      <c r="H286" s="205">
        <f t="shared" si="382"/>
        <v>0</v>
      </c>
      <c r="I286" s="458">
        <f t="shared" si="382"/>
        <v>0</v>
      </c>
      <c r="J286" s="172">
        <f t="shared" si="382"/>
        <v>0</v>
      </c>
      <c r="K286" s="457">
        <f t="shared" si="382"/>
        <v>0</v>
      </c>
      <c r="L286" s="458">
        <f t="shared" si="382"/>
        <v>0</v>
      </c>
      <c r="M286" s="306">
        <f t="shared" si="382"/>
        <v>0</v>
      </c>
      <c r="N286" s="171">
        <f t="shared" si="382"/>
        <v>0</v>
      </c>
      <c r="O286" s="289">
        <f t="shared" si="382"/>
        <v>0</v>
      </c>
      <c r="P286" s="344"/>
      <c r="R286" s="202"/>
    </row>
    <row r="287" spans="1:18" s="21" customFormat="1" ht="13.5" hidden="1" thickTop="1" thickBot="1" x14ac:dyDescent="0.3">
      <c r="A287" s="1144" t="s">
        <v>262</v>
      </c>
      <c r="B287" s="1145"/>
      <c r="C287" s="179">
        <f t="shared" si="368"/>
        <v>0</v>
      </c>
      <c r="D287" s="237">
        <f>SUM(D24,D25,D41)-D51</f>
        <v>0</v>
      </c>
      <c r="E287" s="174">
        <f t="shared" ref="E287:F287" si="383">SUM(E24,E25,E41)-E51</f>
        <v>0</v>
      </c>
      <c r="F287" s="175">
        <f t="shared" si="383"/>
        <v>0</v>
      </c>
      <c r="G287" s="237">
        <f>SUM(G24,G25,G41)-G51</f>
        <v>0</v>
      </c>
      <c r="H287" s="266">
        <f t="shared" ref="H287:I287" si="384">SUM(H24,H25,H41)-H51</f>
        <v>0</v>
      </c>
      <c r="I287" s="290">
        <f t="shared" si="384"/>
        <v>0</v>
      </c>
      <c r="J287" s="266">
        <f>(J26+J43)-J51</f>
        <v>0</v>
      </c>
      <c r="K287" s="174">
        <f t="shared" ref="K287:L287" si="385">(K26+K43)-K51</f>
        <v>0</v>
      </c>
      <c r="L287" s="173">
        <f t="shared" si="385"/>
        <v>0</v>
      </c>
      <c r="M287" s="179">
        <f>M45-M51</f>
        <v>0</v>
      </c>
      <c r="N287" s="174">
        <f t="shared" ref="N287:O287" si="386">N45-N51</f>
        <v>0</v>
      </c>
      <c r="O287" s="290">
        <f t="shared" si="386"/>
        <v>0</v>
      </c>
      <c r="P287" s="181"/>
      <c r="R287" s="202"/>
    </row>
    <row r="288" spans="1:18" s="21" customFormat="1" ht="12.75" hidden="1" thickTop="1" x14ac:dyDescent="0.25">
      <c r="A288" s="1134" t="s">
        <v>263</v>
      </c>
      <c r="B288" s="1135"/>
      <c r="C288" s="159">
        <f t="shared" si="368"/>
        <v>0</v>
      </c>
      <c r="D288" s="238">
        <f t="shared" ref="D288:O288" si="387">SUM(D289,D290)-D297+D298</f>
        <v>0</v>
      </c>
      <c r="E288" s="156">
        <f t="shared" si="387"/>
        <v>0</v>
      </c>
      <c r="F288" s="169">
        <f t="shared" si="387"/>
        <v>0</v>
      </c>
      <c r="G288" s="238">
        <f t="shared" si="387"/>
        <v>0</v>
      </c>
      <c r="H288" s="267">
        <f t="shared" si="387"/>
        <v>0</v>
      </c>
      <c r="I288" s="157">
        <f t="shared" si="387"/>
        <v>0</v>
      </c>
      <c r="J288" s="267">
        <f t="shared" si="387"/>
        <v>0</v>
      </c>
      <c r="K288" s="156">
        <f t="shared" si="387"/>
        <v>0</v>
      </c>
      <c r="L288" s="155">
        <f t="shared" si="387"/>
        <v>0</v>
      </c>
      <c r="M288" s="159">
        <f t="shared" si="387"/>
        <v>0</v>
      </c>
      <c r="N288" s="156">
        <f t="shared" si="387"/>
        <v>0</v>
      </c>
      <c r="O288" s="157">
        <f t="shared" si="387"/>
        <v>0</v>
      </c>
      <c r="P288" s="345"/>
      <c r="R288" s="202"/>
    </row>
    <row r="289" spans="1:18" s="21" customFormat="1" ht="13.5" hidden="1" thickTop="1" thickBot="1" x14ac:dyDescent="0.3">
      <c r="A289" s="84" t="s">
        <v>264</v>
      </c>
      <c r="B289" s="84" t="s">
        <v>265</v>
      </c>
      <c r="C289" s="85">
        <f t="shared" si="368"/>
        <v>0</v>
      </c>
      <c r="D289" s="220">
        <f t="shared" ref="D289:O289" si="388">D21-D283</f>
        <v>0</v>
      </c>
      <c r="E289" s="86">
        <f t="shared" si="388"/>
        <v>0</v>
      </c>
      <c r="F289" s="606">
        <f t="shared" si="388"/>
        <v>0</v>
      </c>
      <c r="G289" s="220">
        <f t="shared" si="388"/>
        <v>0</v>
      </c>
      <c r="H289" s="252">
        <f t="shared" si="388"/>
        <v>0</v>
      </c>
      <c r="I289" s="87">
        <f t="shared" si="388"/>
        <v>0</v>
      </c>
      <c r="J289" s="252">
        <f t="shared" si="388"/>
        <v>0</v>
      </c>
      <c r="K289" s="86">
        <f t="shared" si="388"/>
        <v>0</v>
      </c>
      <c r="L289" s="177">
        <f t="shared" si="388"/>
        <v>0</v>
      </c>
      <c r="M289" s="85">
        <f t="shared" si="388"/>
        <v>0</v>
      </c>
      <c r="N289" s="86">
        <f t="shared" si="388"/>
        <v>0</v>
      </c>
      <c r="O289" s="87">
        <f t="shared" si="388"/>
        <v>0</v>
      </c>
      <c r="P289" s="336"/>
      <c r="R289" s="202"/>
    </row>
    <row r="290" spans="1:18" s="21" customFormat="1" ht="12.75" hidden="1" thickTop="1" x14ac:dyDescent="0.25">
      <c r="A290" s="176" t="s">
        <v>266</v>
      </c>
      <c r="B290" s="176" t="s">
        <v>267</v>
      </c>
      <c r="C290" s="159">
        <f t="shared" si="368"/>
        <v>0</v>
      </c>
      <c r="D290" s="238">
        <f t="shared" ref="D290:O290" si="389">SUM(D291,D293,D295)-SUM(D292,D294,D296)</f>
        <v>0</v>
      </c>
      <c r="E290" s="156">
        <f t="shared" si="389"/>
        <v>0</v>
      </c>
      <c r="F290" s="169">
        <f t="shared" si="389"/>
        <v>0</v>
      </c>
      <c r="G290" s="238">
        <f t="shared" si="389"/>
        <v>0</v>
      </c>
      <c r="H290" s="267">
        <f t="shared" si="389"/>
        <v>0</v>
      </c>
      <c r="I290" s="157">
        <f t="shared" si="389"/>
        <v>0</v>
      </c>
      <c r="J290" s="267">
        <f t="shared" si="389"/>
        <v>0</v>
      </c>
      <c r="K290" s="156">
        <f t="shared" si="389"/>
        <v>0</v>
      </c>
      <c r="L290" s="155">
        <f t="shared" si="389"/>
        <v>0</v>
      </c>
      <c r="M290" s="159">
        <f t="shared" si="389"/>
        <v>0</v>
      </c>
      <c r="N290" s="156">
        <f t="shared" si="389"/>
        <v>0</v>
      </c>
      <c r="O290" s="157">
        <f t="shared" si="389"/>
        <v>0</v>
      </c>
      <c r="P290" s="345"/>
      <c r="R290" s="202"/>
    </row>
    <row r="291" spans="1:18" ht="12.75" hidden="1" thickTop="1" x14ac:dyDescent="0.25">
      <c r="A291" s="150" t="s">
        <v>268</v>
      </c>
      <c r="B291" s="79" t="s">
        <v>269</v>
      </c>
      <c r="C291" s="60">
        <f t="shared" si="368"/>
        <v>0</v>
      </c>
      <c r="D291" s="235"/>
      <c r="E291" s="62"/>
      <c r="F291" s="141">
        <f t="shared" ref="F291:F298" si="390">D291+E291</f>
        <v>0</v>
      </c>
      <c r="G291" s="235"/>
      <c r="H291" s="265"/>
      <c r="I291" s="302">
        <f t="shared" ref="I291:I298" si="391">G291+H291</f>
        <v>0</v>
      </c>
      <c r="J291" s="265"/>
      <c r="K291" s="62"/>
      <c r="L291" s="197">
        <f t="shared" ref="L291:L298" si="392">J291+K291</f>
        <v>0</v>
      </c>
      <c r="M291" s="323"/>
      <c r="N291" s="62"/>
      <c r="O291" s="302">
        <f t="shared" ref="O291:O298" si="393">M291+N291</f>
        <v>0</v>
      </c>
      <c r="P291" s="151"/>
      <c r="R291" s="202"/>
    </row>
    <row r="292" spans="1:18" ht="24.75" hidden="1" thickTop="1" x14ac:dyDescent="0.25">
      <c r="A292" s="142" t="s">
        <v>270</v>
      </c>
      <c r="B292" s="37" t="s">
        <v>271</v>
      </c>
      <c r="C292" s="54">
        <f t="shared" si="368"/>
        <v>0</v>
      </c>
      <c r="D292" s="226"/>
      <c r="E292" s="56"/>
      <c r="F292" s="143">
        <f t="shared" si="390"/>
        <v>0</v>
      </c>
      <c r="G292" s="226"/>
      <c r="H292" s="257"/>
      <c r="I292" s="110">
        <f t="shared" si="391"/>
        <v>0</v>
      </c>
      <c r="J292" s="257"/>
      <c r="K292" s="56"/>
      <c r="L292" s="132">
        <f t="shared" si="392"/>
        <v>0</v>
      </c>
      <c r="M292" s="317"/>
      <c r="N292" s="56"/>
      <c r="O292" s="110">
        <f t="shared" si="393"/>
        <v>0</v>
      </c>
      <c r="P292" s="107"/>
      <c r="R292" s="202"/>
    </row>
    <row r="293" spans="1:18" ht="12.75" hidden="1" thickTop="1" x14ac:dyDescent="0.25">
      <c r="A293" s="142" t="s">
        <v>272</v>
      </c>
      <c r="B293" s="37" t="s">
        <v>273</v>
      </c>
      <c r="C293" s="54">
        <f t="shared" si="368"/>
        <v>0</v>
      </c>
      <c r="D293" s="226"/>
      <c r="E293" s="56"/>
      <c r="F293" s="143">
        <f t="shared" si="390"/>
        <v>0</v>
      </c>
      <c r="G293" s="226"/>
      <c r="H293" s="257"/>
      <c r="I293" s="110">
        <f t="shared" si="391"/>
        <v>0</v>
      </c>
      <c r="J293" s="257"/>
      <c r="K293" s="56"/>
      <c r="L293" s="132">
        <f t="shared" si="392"/>
        <v>0</v>
      </c>
      <c r="M293" s="317"/>
      <c r="N293" s="56"/>
      <c r="O293" s="110">
        <f t="shared" si="393"/>
        <v>0</v>
      </c>
      <c r="P293" s="107"/>
      <c r="R293" s="202"/>
    </row>
    <row r="294" spans="1:18" ht="24.75" hidden="1" thickTop="1" x14ac:dyDescent="0.25">
      <c r="A294" s="142" t="s">
        <v>274</v>
      </c>
      <c r="B294" s="37" t="s">
        <v>275</v>
      </c>
      <c r="C294" s="54">
        <f>F294+I294+L294+O294</f>
        <v>0</v>
      </c>
      <c r="D294" s="226"/>
      <c r="E294" s="56"/>
      <c r="F294" s="143">
        <f t="shared" si="390"/>
        <v>0</v>
      </c>
      <c r="G294" s="226"/>
      <c r="H294" s="257"/>
      <c r="I294" s="110">
        <f t="shared" si="391"/>
        <v>0</v>
      </c>
      <c r="J294" s="257"/>
      <c r="K294" s="56"/>
      <c r="L294" s="132">
        <f t="shared" si="392"/>
        <v>0</v>
      </c>
      <c r="M294" s="317"/>
      <c r="N294" s="56"/>
      <c r="O294" s="110">
        <f t="shared" si="393"/>
        <v>0</v>
      </c>
      <c r="P294" s="107"/>
      <c r="R294" s="202"/>
    </row>
    <row r="295" spans="1:18" ht="12.75" hidden="1" thickTop="1" x14ac:dyDescent="0.25">
      <c r="A295" s="142" t="s">
        <v>276</v>
      </c>
      <c r="B295" s="37" t="s">
        <v>277</v>
      </c>
      <c r="C295" s="54">
        <f t="shared" si="368"/>
        <v>0</v>
      </c>
      <c r="D295" s="226"/>
      <c r="E295" s="56"/>
      <c r="F295" s="143">
        <f t="shared" si="390"/>
        <v>0</v>
      </c>
      <c r="G295" s="226"/>
      <c r="H295" s="257"/>
      <c r="I295" s="110">
        <f t="shared" si="391"/>
        <v>0</v>
      </c>
      <c r="J295" s="257"/>
      <c r="K295" s="56"/>
      <c r="L295" s="132">
        <f t="shared" si="392"/>
        <v>0</v>
      </c>
      <c r="M295" s="317"/>
      <c r="N295" s="56"/>
      <c r="O295" s="110">
        <f t="shared" si="393"/>
        <v>0</v>
      </c>
      <c r="P295" s="107"/>
      <c r="R295" s="202"/>
    </row>
    <row r="296" spans="1:18" ht="24.75" hidden="1" thickTop="1" x14ac:dyDescent="0.25">
      <c r="A296" s="152" t="s">
        <v>278</v>
      </c>
      <c r="B296" s="153" t="s">
        <v>279</v>
      </c>
      <c r="C296" s="123">
        <f t="shared" si="368"/>
        <v>0</v>
      </c>
      <c r="D296" s="231"/>
      <c r="E296" s="125"/>
      <c r="F296" s="138">
        <f t="shared" si="390"/>
        <v>0</v>
      </c>
      <c r="G296" s="231"/>
      <c r="H296" s="261"/>
      <c r="I296" s="303">
        <f t="shared" si="391"/>
        <v>0</v>
      </c>
      <c r="J296" s="261"/>
      <c r="K296" s="125"/>
      <c r="L296" s="137">
        <f t="shared" si="392"/>
        <v>0</v>
      </c>
      <c r="M296" s="320"/>
      <c r="N296" s="125"/>
      <c r="O296" s="303">
        <f t="shared" si="393"/>
        <v>0</v>
      </c>
      <c r="P296" s="154"/>
      <c r="R296" s="202"/>
    </row>
    <row r="297" spans="1:18" s="21" customFormat="1" ht="13.5" hidden="1" thickTop="1" thickBot="1" x14ac:dyDescent="0.3">
      <c r="A297" s="178" t="s">
        <v>280</v>
      </c>
      <c r="B297" s="178" t="s">
        <v>281</v>
      </c>
      <c r="C297" s="179">
        <f t="shared" si="368"/>
        <v>0</v>
      </c>
      <c r="D297" s="239"/>
      <c r="E297" s="180"/>
      <c r="F297" s="175">
        <f t="shared" si="390"/>
        <v>0</v>
      </c>
      <c r="G297" s="239"/>
      <c r="H297" s="268"/>
      <c r="I297" s="290">
        <f t="shared" si="391"/>
        <v>0</v>
      </c>
      <c r="J297" s="268"/>
      <c r="K297" s="180"/>
      <c r="L297" s="173">
        <f t="shared" si="392"/>
        <v>0</v>
      </c>
      <c r="M297" s="324"/>
      <c r="N297" s="180"/>
      <c r="O297" s="290">
        <f t="shared" si="393"/>
        <v>0</v>
      </c>
      <c r="P297" s="181"/>
      <c r="R297" s="202"/>
    </row>
    <row r="298" spans="1:18" s="21" customFormat="1" ht="48.75" hidden="1" thickTop="1" x14ac:dyDescent="0.25">
      <c r="A298" s="176" t="s">
        <v>282</v>
      </c>
      <c r="B298" s="158" t="s">
        <v>283</v>
      </c>
      <c r="C298" s="159">
        <f t="shared" si="368"/>
        <v>0</v>
      </c>
      <c r="D298" s="230"/>
      <c r="E298" s="118"/>
      <c r="F298" s="279">
        <f t="shared" si="390"/>
        <v>0</v>
      </c>
      <c r="G298" s="230"/>
      <c r="H298" s="260"/>
      <c r="I298" s="113">
        <f t="shared" si="391"/>
        <v>0</v>
      </c>
      <c r="J298" s="260"/>
      <c r="K298" s="118"/>
      <c r="L298" s="122">
        <f t="shared" si="392"/>
        <v>0</v>
      </c>
      <c r="M298" s="319"/>
      <c r="N298" s="118"/>
      <c r="O298" s="113">
        <f t="shared" si="393"/>
        <v>0</v>
      </c>
      <c r="P298" s="119"/>
      <c r="R298" s="202"/>
    </row>
    <row r="299" spans="1:18" ht="12.75" thickTop="1" x14ac:dyDescent="0.25">
      <c r="A299" s="1"/>
      <c r="B299" s="1"/>
      <c r="C299" s="1"/>
      <c r="D299" s="1"/>
      <c r="E299" s="1"/>
      <c r="F299" s="1"/>
      <c r="G299" s="1"/>
      <c r="H299" s="1"/>
      <c r="I299" s="1"/>
      <c r="J299" s="1"/>
      <c r="K299" s="1"/>
      <c r="L299" s="1"/>
      <c r="M299" s="1"/>
    </row>
    <row r="300" spans="1:18" x14ac:dyDescent="0.25">
      <c r="A300" s="1"/>
      <c r="B300" s="1"/>
      <c r="C300" s="1"/>
      <c r="D300" s="1"/>
      <c r="E300" s="1"/>
      <c r="F300" s="1"/>
      <c r="G300" s="1"/>
      <c r="H300" s="1"/>
      <c r="I300" s="1"/>
      <c r="J300" s="1"/>
      <c r="K300" s="1"/>
      <c r="L300" s="1"/>
      <c r="M300" s="1"/>
    </row>
    <row r="301" spans="1:18" x14ac:dyDescent="0.25">
      <c r="A301" s="1"/>
      <c r="B301" s="1"/>
      <c r="C301" s="1"/>
      <c r="D301" s="1"/>
      <c r="E301" s="1"/>
      <c r="F301" s="1"/>
      <c r="G301" s="1"/>
      <c r="H301" s="1"/>
      <c r="I301" s="1"/>
      <c r="J301" s="1"/>
      <c r="K301" s="1"/>
      <c r="L301" s="1"/>
      <c r="M301" s="1"/>
    </row>
    <row r="302" spans="1:18" x14ac:dyDescent="0.25">
      <c r="A302" s="1"/>
      <c r="B302" s="1"/>
      <c r="C302" s="1"/>
      <c r="D302" s="1"/>
      <c r="E302" s="1"/>
      <c r="F302" s="1"/>
      <c r="G302" s="1"/>
      <c r="H302" s="1"/>
      <c r="I302" s="1"/>
      <c r="J302" s="1"/>
      <c r="K302" s="1"/>
      <c r="L302" s="1"/>
      <c r="M302" s="1"/>
    </row>
    <row r="303" spans="1:18" x14ac:dyDescent="0.25">
      <c r="A303" s="1"/>
      <c r="B303" s="1"/>
      <c r="C303" s="1"/>
      <c r="D303" s="1"/>
      <c r="E303" s="1"/>
      <c r="F303" s="1"/>
      <c r="G303" s="1"/>
      <c r="H303" s="1"/>
      <c r="I303" s="1"/>
      <c r="J303" s="1"/>
      <c r="K303" s="1"/>
      <c r="L303" s="1"/>
      <c r="M303" s="1"/>
    </row>
    <row r="304" spans="1:18" x14ac:dyDescent="0.25">
      <c r="A304" s="1"/>
      <c r="B304" s="1"/>
      <c r="C304" s="1"/>
      <c r="D304" s="1"/>
      <c r="E304" s="1"/>
      <c r="F304" s="1"/>
      <c r="G304" s="1"/>
      <c r="H304" s="1"/>
      <c r="I304" s="1"/>
      <c r="J304" s="1"/>
      <c r="K304" s="1"/>
      <c r="L304" s="1"/>
      <c r="M304" s="1"/>
    </row>
    <row r="305" spans="1:13" x14ac:dyDescent="0.25">
      <c r="A305" s="1"/>
      <c r="B305" s="1"/>
      <c r="C305" s="1"/>
      <c r="D305" s="1"/>
      <c r="E305" s="1"/>
      <c r="F305" s="1"/>
      <c r="G305" s="1"/>
      <c r="H305" s="1"/>
      <c r="I305" s="1"/>
      <c r="J305" s="1"/>
      <c r="K305" s="1"/>
      <c r="L305" s="1"/>
      <c r="M305" s="1"/>
    </row>
    <row r="306" spans="1:13" x14ac:dyDescent="0.25">
      <c r="A306" s="1"/>
      <c r="B306" s="1"/>
      <c r="C306" s="1"/>
      <c r="D306" s="1"/>
      <c r="E306" s="1"/>
      <c r="F306" s="1"/>
      <c r="G306" s="1"/>
      <c r="H306" s="1"/>
      <c r="I306" s="1"/>
      <c r="J306" s="1"/>
      <c r="K306" s="1"/>
      <c r="L306" s="1"/>
      <c r="M306" s="1"/>
    </row>
    <row r="307" spans="1:13" x14ac:dyDescent="0.25">
      <c r="A307" s="1"/>
      <c r="B307" s="1"/>
      <c r="C307" s="1"/>
      <c r="D307" s="1"/>
      <c r="E307" s="1"/>
      <c r="F307" s="1"/>
      <c r="G307" s="1"/>
      <c r="H307" s="1"/>
      <c r="I307" s="1"/>
      <c r="J307" s="1"/>
      <c r="K307" s="1"/>
      <c r="L307" s="1"/>
      <c r="M307" s="1"/>
    </row>
    <row r="308" spans="1:13" x14ac:dyDescent="0.25">
      <c r="A308" s="1"/>
      <c r="B308" s="1"/>
      <c r="C308" s="1"/>
      <c r="D308" s="1"/>
      <c r="E308" s="1"/>
      <c r="F308" s="1"/>
      <c r="G308" s="1"/>
      <c r="H308" s="1"/>
      <c r="I308" s="1"/>
      <c r="J308" s="1"/>
      <c r="K308" s="1"/>
      <c r="L308" s="1"/>
      <c r="M308" s="1"/>
    </row>
    <row r="309" spans="1:13" x14ac:dyDescent="0.25">
      <c r="A309" s="1"/>
      <c r="B309" s="1"/>
      <c r="C309" s="1"/>
      <c r="D309" s="1"/>
      <c r="E309" s="1"/>
      <c r="F309" s="1"/>
      <c r="G309" s="1"/>
      <c r="H309" s="1"/>
      <c r="I309" s="1"/>
      <c r="J309" s="1"/>
      <c r="K309" s="1"/>
      <c r="L309" s="1"/>
      <c r="M309" s="1"/>
    </row>
    <row r="310" spans="1:13" x14ac:dyDescent="0.25">
      <c r="A310" s="1"/>
      <c r="B310" s="1"/>
      <c r="C310" s="1"/>
      <c r="D310" s="1"/>
      <c r="E310" s="1"/>
      <c r="F310" s="1"/>
      <c r="G310" s="1"/>
      <c r="H310" s="1"/>
      <c r="I310" s="1"/>
      <c r="J310" s="1"/>
      <c r="K310" s="1"/>
      <c r="L310" s="1"/>
      <c r="M310" s="1"/>
    </row>
    <row r="311" spans="1:13" x14ac:dyDescent="0.25">
      <c r="A311" s="1"/>
      <c r="B311" s="1"/>
      <c r="C311" s="1"/>
      <c r="D311" s="1"/>
      <c r="E311" s="1"/>
      <c r="F311" s="1"/>
      <c r="G311" s="1"/>
      <c r="H311" s="1"/>
      <c r="I311" s="1"/>
      <c r="J311" s="1"/>
      <c r="K311" s="1"/>
      <c r="L311" s="1"/>
      <c r="M311" s="1"/>
    </row>
    <row r="312" spans="1:13" x14ac:dyDescent="0.25">
      <c r="A312" s="1"/>
      <c r="B312" s="1"/>
      <c r="C312" s="1"/>
      <c r="D312" s="1"/>
      <c r="E312" s="1"/>
      <c r="F312" s="1"/>
      <c r="G312" s="1"/>
      <c r="H312" s="1"/>
      <c r="I312" s="1"/>
      <c r="J312" s="1"/>
      <c r="K312" s="1"/>
      <c r="L312" s="1"/>
      <c r="M312" s="1"/>
    </row>
    <row r="313" spans="1:13" x14ac:dyDescent="0.25">
      <c r="A313" s="1"/>
      <c r="B313" s="1"/>
      <c r="C313" s="1"/>
      <c r="D313" s="1"/>
      <c r="E313" s="1"/>
      <c r="F313" s="1"/>
      <c r="G313" s="1"/>
      <c r="H313" s="1"/>
      <c r="I313" s="1"/>
      <c r="J313" s="1"/>
      <c r="K313" s="1"/>
      <c r="L313" s="1"/>
      <c r="M313" s="1"/>
    </row>
    <row r="314" spans="1:13" x14ac:dyDescent="0.25">
      <c r="A314" s="1"/>
      <c r="B314" s="1"/>
      <c r="C314" s="1"/>
      <c r="D314" s="1"/>
      <c r="E314" s="1"/>
      <c r="F314" s="1"/>
      <c r="G314" s="1"/>
      <c r="H314" s="1"/>
      <c r="I314" s="1"/>
      <c r="J314" s="1"/>
      <c r="K314" s="1"/>
      <c r="L314" s="1"/>
      <c r="M314" s="1"/>
    </row>
    <row r="315" spans="1:13" x14ac:dyDescent="0.25">
      <c r="A315" s="1"/>
      <c r="B315" s="1"/>
      <c r="C315" s="1"/>
      <c r="D315" s="1"/>
      <c r="E315" s="1"/>
      <c r="F315" s="1"/>
      <c r="G315" s="1"/>
      <c r="H315" s="1"/>
      <c r="I315" s="1"/>
      <c r="J315" s="1"/>
      <c r="K315" s="1"/>
      <c r="L315" s="1"/>
      <c r="M315" s="1"/>
    </row>
    <row r="316" spans="1:13" x14ac:dyDescent="0.25">
      <c r="A316" s="1"/>
      <c r="B316" s="1"/>
      <c r="C316" s="1"/>
      <c r="D316" s="1"/>
      <c r="E316" s="1"/>
      <c r="F316" s="1"/>
      <c r="G316" s="1"/>
      <c r="H316" s="1"/>
      <c r="I316" s="1"/>
      <c r="J316" s="1"/>
      <c r="K316" s="1"/>
      <c r="L316" s="1"/>
      <c r="M316" s="1"/>
    </row>
  </sheetData>
  <sheetProtection algorithmName="SHA-512" hashValue="6rMaNAIshxRz/FZqKxM/EUUWf1bc2U24VFbtR2FEz1HOFHZV2U88O7ypPVx9hnEnm/pulOUsJ6XoB21b2WeThg==" saltValue="AC0LLwoN3TDUbPgNLLWApg==" spinCount="100000" sheet="1" objects="1" scenarios="1" formatCells="0" formatColumns="0" formatRows="0"/>
  <autoFilter ref="A18:P298">
    <filterColumn colId="2">
      <filters blank="1">
        <filter val="1 246"/>
        <filter val="1 500"/>
        <filter val="1 540"/>
        <filter val="18 060"/>
        <filter val="2 746"/>
        <filter val="200"/>
        <filter val="22 611"/>
        <filter val="31 637"/>
        <filter val="4 286"/>
        <filter val="4 351"/>
        <filter val="4 551"/>
        <filter val="4 740"/>
        <filter val="534"/>
        <filter val="712"/>
        <filter val="713"/>
        <filter val="82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2018.gada 14.jūnija saistošajiem noteikumiem Nr.24
(protokols Nr.9, 4.punkts)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03.3.1.</vt:lpstr>
      <vt:lpstr>04.1.5.</vt:lpstr>
      <vt:lpstr>04.1.10.</vt:lpstr>
      <vt:lpstr>04.1.19.</vt:lpstr>
      <vt:lpstr>04.3.1.</vt:lpstr>
      <vt:lpstr>04.3.3.</vt:lpstr>
      <vt:lpstr>04.4.1.</vt:lpstr>
      <vt:lpstr>05.1.1.</vt:lpstr>
      <vt:lpstr>05.1.3.</vt:lpstr>
      <vt:lpstr>05.2.1.</vt:lpstr>
      <vt:lpstr>05.2.2.</vt:lpstr>
      <vt:lpstr>06.3.1.</vt:lpstr>
      <vt:lpstr>08.1.5.</vt:lpstr>
      <vt:lpstr>08.4.2.</vt:lpstr>
      <vt:lpstr>08.4.3.</vt:lpstr>
      <vt:lpstr>09.1.16.</vt:lpstr>
      <vt:lpstr>09.4.1.</vt:lpstr>
      <vt:lpstr>09.8.3.</vt:lpstr>
      <vt:lpstr>09.14.1.</vt:lpstr>
      <vt:lpstr>09.2.1.</vt:lpstr>
      <vt:lpstr>09.14.2.</vt:lpstr>
      <vt:lpstr>09.18.1.</vt:lpstr>
      <vt:lpstr>09.18.2.</vt:lpstr>
      <vt:lpstr>09.23.1.</vt:lpstr>
      <vt:lpstr>09.25.1.</vt:lpstr>
      <vt:lpstr>09.28.1.</vt:lpstr>
      <vt:lpstr>5.piel.</vt:lpstr>
      <vt:lpstr>11.piel.</vt:lpstr>
      <vt:lpstr>23.piel.</vt:lpstr>
      <vt:lpstr>24.piel.</vt:lpstr>
      <vt:lpstr>33.piel.</vt:lpstr>
      <vt:lpstr>08.1.3.</vt:lpstr>
      <vt:lpstr>08.1.7.</vt:lpstr>
      <vt:lpstr>09.1.9.</vt:lpstr>
      <vt:lpstr>10.1.1.</vt:lpstr>
      <vt:lpstr>18.piel.</vt:lpstr>
      <vt:lpstr>34.piel.</vt:lpstr>
      <vt:lpstr>04.1.3.</vt:lpstr>
      <vt:lpstr>06.1.3.</vt:lpstr>
      <vt:lpstr>15.piel.</vt:lpstr>
      <vt:lpstr>'33.piel.'!Print_Area</vt:lpstr>
      <vt:lpstr>'03.3.1.'!Print_Titles</vt:lpstr>
      <vt:lpstr>'04.1.10.'!Print_Titles</vt:lpstr>
      <vt:lpstr>'04.1.19.'!Print_Titles</vt:lpstr>
      <vt:lpstr>'04.1.3.'!Print_Titles</vt:lpstr>
      <vt:lpstr>'04.1.5.'!Print_Titles</vt:lpstr>
      <vt:lpstr>'04.3.1.'!Print_Titles</vt:lpstr>
      <vt:lpstr>'04.3.3.'!Print_Titles</vt:lpstr>
      <vt:lpstr>'04.4.1.'!Print_Titles</vt:lpstr>
      <vt:lpstr>'05.1.1.'!Print_Titles</vt:lpstr>
      <vt:lpstr>'05.1.3.'!Print_Titles</vt:lpstr>
      <vt:lpstr>'05.2.1.'!Print_Titles</vt:lpstr>
      <vt:lpstr>'05.2.2.'!Print_Titles</vt:lpstr>
      <vt:lpstr>'06.1.3.'!Print_Titles</vt:lpstr>
      <vt:lpstr>'06.3.1.'!Print_Titles</vt:lpstr>
      <vt:lpstr>'08.1.3.'!Print_Titles</vt:lpstr>
      <vt:lpstr>'08.1.5.'!Print_Titles</vt:lpstr>
      <vt:lpstr>'08.1.7.'!Print_Titles</vt:lpstr>
      <vt:lpstr>'08.4.2.'!Print_Titles</vt:lpstr>
      <vt:lpstr>'08.4.3.'!Print_Titles</vt:lpstr>
      <vt:lpstr>'09.1.16.'!Print_Titles</vt:lpstr>
      <vt:lpstr>'09.1.9.'!Print_Titles</vt:lpstr>
      <vt:lpstr>'09.14.1.'!Print_Titles</vt:lpstr>
      <vt:lpstr>'09.14.2.'!Print_Titles</vt:lpstr>
      <vt:lpstr>'09.18.1.'!Print_Titles</vt:lpstr>
      <vt:lpstr>'09.18.2.'!Print_Titles</vt:lpstr>
      <vt:lpstr>'09.2.1.'!Print_Titles</vt:lpstr>
      <vt:lpstr>'09.23.1.'!Print_Titles</vt:lpstr>
      <vt:lpstr>'09.25.1.'!Print_Titles</vt:lpstr>
      <vt:lpstr>'09.28.1.'!Print_Titles</vt:lpstr>
      <vt:lpstr>'09.4.1.'!Print_Titles</vt:lpstr>
      <vt:lpstr>'09.8.3.'!Print_Titles</vt:lpstr>
      <vt:lpstr>'10.1.1.'!Print_Titles</vt:lpstr>
      <vt:lpstr>'33.piel.'!Print_Titles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Elina Markaine</dc:creator>
  <cp:lastModifiedBy>Liene Zalkovska</cp:lastModifiedBy>
  <cp:lastPrinted>2018-06-15T07:26:28Z</cp:lastPrinted>
  <dcterms:created xsi:type="dcterms:W3CDTF">2015-01-08T09:25:06Z</dcterms:created>
  <dcterms:modified xsi:type="dcterms:W3CDTF">2018-06-15T07:26:52Z</dcterms:modified>
</cp:coreProperties>
</file>