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170" windowHeight="10815"/>
  </bookViews>
  <sheets>
    <sheet name="Sheet1" sheetId="1" r:id="rId1"/>
    <sheet name="Sheet2" sheetId="2" r:id="rId2"/>
    <sheet name="Sheet3" sheetId="3" r:id="rId3"/>
  </sheets>
  <calcPr calcId="145621" iterateDelta="252"/>
</workbook>
</file>

<file path=xl/calcChain.xml><?xml version="1.0" encoding="utf-8"?>
<calcChain xmlns="http://schemas.openxmlformats.org/spreadsheetml/2006/main">
  <c r="J13" i="1" l="1"/>
  <c r="I13" i="1"/>
  <c r="H13" i="1"/>
  <c r="R13" i="1" s="1"/>
  <c r="H21" i="1"/>
  <c r="J21" i="1" l="1"/>
  <c r="I21" i="1"/>
  <c r="J20" i="1"/>
  <c r="I20" i="1"/>
  <c r="H20" i="1"/>
  <c r="J19" i="1"/>
  <c r="I19" i="1"/>
  <c r="H19" i="1"/>
  <c r="G13" i="1" l="1"/>
  <c r="S21" i="1"/>
  <c r="U21" i="1"/>
  <c r="S20" i="1"/>
  <c r="S19" i="1"/>
  <c r="S13" i="1"/>
  <c r="T13" i="1"/>
  <c r="N13" i="1"/>
  <c r="O21" i="1"/>
  <c r="T21" i="1" s="1"/>
  <c r="O20" i="1"/>
  <c r="T20" i="1" s="1"/>
  <c r="O19" i="1"/>
  <c r="T19" i="1" s="1"/>
  <c r="M21" i="1" l="1"/>
  <c r="R21" i="1" s="1"/>
  <c r="P13" i="1" l="1"/>
  <c r="U13" i="1" s="1"/>
  <c r="M20" i="1" l="1"/>
  <c r="R20" i="1" s="1"/>
  <c r="M19" i="1"/>
  <c r="R19" i="1" s="1"/>
  <c r="M22" i="1" l="1"/>
  <c r="N22" i="1"/>
  <c r="C22" i="1" l="1"/>
  <c r="B21" i="1"/>
  <c r="B20" i="1"/>
  <c r="B19" i="1"/>
  <c r="L13" i="1"/>
  <c r="Q13" i="1" s="1"/>
  <c r="B13" i="1"/>
  <c r="B22" i="1" l="1"/>
  <c r="C23" i="1" s="1"/>
  <c r="D22" i="1"/>
  <c r="E22" i="1"/>
  <c r="F22" i="1"/>
  <c r="P22" i="1" l="1"/>
  <c r="O22" i="1"/>
  <c r="L21" i="1"/>
  <c r="L20" i="1"/>
  <c r="L19" i="1"/>
  <c r="K22" i="1"/>
  <c r="J22" i="1"/>
  <c r="I22" i="1"/>
  <c r="S22" i="1" s="1"/>
  <c r="H22" i="1"/>
  <c r="R22" i="1" s="1"/>
  <c r="G21" i="1"/>
  <c r="G20" i="1"/>
  <c r="G19" i="1"/>
  <c r="Q19" i="1" s="1"/>
  <c r="Q21" i="1" l="1"/>
  <c r="Q20" i="1"/>
  <c r="T22" i="1"/>
  <c r="U22" i="1"/>
  <c r="G22" i="1"/>
  <c r="L22" i="1"/>
  <c r="L24" i="1" l="1"/>
  <c r="Q22" i="1"/>
  <c r="H23" i="1"/>
  <c r="I23" i="1"/>
  <c r="G24" i="1"/>
  <c r="K23" i="1"/>
  <c r="P23" i="1"/>
  <c r="J23" i="1"/>
  <c r="O23" i="1"/>
  <c r="N23" i="1"/>
  <c r="M23" i="1"/>
  <c r="F23" i="1"/>
  <c r="E23" i="1"/>
  <c r="D23" i="1"/>
  <c r="B24" i="1"/>
  <c r="G23" i="1" l="1"/>
  <c r="L23" i="1"/>
  <c r="B23" i="1"/>
</calcChain>
</file>

<file path=xl/sharedStrings.xml><?xml version="1.0" encoding="utf-8"?>
<sst xmlns="http://schemas.openxmlformats.org/spreadsheetml/2006/main" count="79" uniqueCount="30">
  <si>
    <t>2.pielikums Jūrmalas pilsētas domes</t>
  </si>
  <si>
    <t>KOPĀ</t>
  </si>
  <si>
    <t>Attiecināmās izmaksas</t>
  </si>
  <si>
    <t>Neattiecināmās izmaksas</t>
  </si>
  <si>
    <t>KOPĀ:</t>
  </si>
  <si>
    <t>Apstiprinātais plāns</t>
  </si>
  <si>
    <t>Finansējuma avots</t>
  </si>
  <si>
    <t>Precizētais plāns</t>
  </si>
  <si>
    <t>IEŅĒMUMI</t>
  </si>
  <si>
    <t>Bilance</t>
  </si>
  <si>
    <t>Īpatsvars, %</t>
  </si>
  <si>
    <t>Izpilde pret precizēto plānu (%)</t>
  </si>
  <si>
    <t>Attiecināmo izmaksu segšanai</t>
  </si>
  <si>
    <t>Neattiecināmo izmaksu segšanai</t>
  </si>
  <si>
    <t>Projekta</t>
  </si>
  <si>
    <r>
      <t>budžeta kopsavilkums (</t>
    </r>
    <r>
      <rPr>
        <b/>
        <i/>
        <sz val="12"/>
        <color theme="1"/>
        <rFont val="Times New Roman"/>
        <family val="1"/>
        <charset val="186"/>
      </rPr>
      <t>euro</t>
    </r>
    <r>
      <rPr>
        <b/>
        <sz val="12"/>
        <color theme="1"/>
        <rFont val="Times New Roman"/>
        <family val="1"/>
        <charset val="186"/>
      </rPr>
      <t>)</t>
    </r>
  </si>
  <si>
    <t>Peldoša tehnisko ūdeņu sūkņu stacijas piegāde</t>
  </si>
  <si>
    <t>Videonovērošanas sistēmas izveide</t>
  </si>
  <si>
    <t>Navigācijas zīmju uzstādīšana</t>
  </si>
  <si>
    <t>JPD līdzfinansējums</t>
  </si>
  <si>
    <t xml:space="preserve"> „Moderns un pievilcīgs mazo ostu tīkls ar interaktīvu pārrobežu informācijas sistēmu, kopēju mārketingu un uzlabotiem ostu pakalpojumiem”</t>
  </si>
  <si>
    <t>ERAF finansējums</t>
  </si>
  <si>
    <t>Valsts līdzfinansējums</t>
  </si>
  <si>
    <t>Jūrmalas ostas pārvalde</t>
  </si>
  <si>
    <t>ERAF līdzfinansējums</t>
  </si>
  <si>
    <t>ERAF Finansējums</t>
  </si>
  <si>
    <t>Izpilde (Norādīta bez PVN)</t>
  </si>
  <si>
    <t>IZMAKSU POZĪCIJAS (AKTIVITĀTES) NOSAUKUMS</t>
  </si>
  <si>
    <t>2018.gada 15.marta lēmumam Nr.100</t>
  </si>
  <si>
    <t>(Protokols Nr.4, 13.punkts)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</si>
</sst>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Times New Roman"/>
      <family val="2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0"/>
      <color theme="1" tint="4.9989318521683403E-2"/>
      <name val="Times New Roman"/>
      <family val="1"/>
      <charset val="186"/>
    </font>
    <font>
      <b/>
      <i/>
      <sz val="11"/>
      <color theme="1" tint="4.9989318521683403E-2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i/>
      <sz val="10"/>
      <color theme="1" tint="4.9989318521683403E-2"/>
      <name val="Times New Roman"/>
      <family val="1"/>
      <charset val="186"/>
    </font>
    <font>
      <i/>
      <sz val="9"/>
      <color theme="1" tint="4.9989318521683403E-2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7" fillId="0" borderId="8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Border="1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Border="1"/>
    <xf numFmtId="1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abSelected="1" topLeftCell="B1" workbookViewId="0">
      <selection activeCell="V9" sqref="V9"/>
    </sheetView>
  </sheetViews>
  <sheetFormatPr defaultRowHeight="15" x14ac:dyDescent="0.25"/>
  <cols>
    <col min="1" max="1" width="25.7109375" customWidth="1"/>
    <col min="2" max="2" width="10.140625" customWidth="1"/>
    <col min="3" max="3" width="13.28515625" customWidth="1"/>
    <col min="4" max="4" width="12.85546875" customWidth="1"/>
    <col min="5" max="5" width="13.28515625" customWidth="1"/>
    <col min="6" max="6" width="13.85546875" bestFit="1" customWidth="1"/>
    <col min="7" max="7" width="9.140625" customWidth="1"/>
    <col min="8" max="8" width="13" customWidth="1"/>
    <col min="9" max="10" width="13.28515625" customWidth="1"/>
    <col min="11" max="11" width="14" customWidth="1"/>
    <col min="12" max="12" width="9.5703125" customWidth="1"/>
    <col min="13" max="13" width="13.28515625" customWidth="1"/>
    <col min="14" max="14" width="15.42578125" customWidth="1"/>
    <col min="15" max="15" width="12.140625" customWidth="1"/>
    <col min="16" max="16" width="14.7109375" customWidth="1"/>
    <col min="17" max="17" width="7.5703125" customWidth="1"/>
    <col min="18" max="18" width="12.85546875" customWidth="1"/>
    <col min="19" max="19" width="13.140625" customWidth="1"/>
    <col min="20" max="20" width="13.28515625" customWidth="1"/>
    <col min="21" max="21" width="13.140625" customWidth="1"/>
  </cols>
  <sheetData>
    <row r="1" spans="1:21" x14ac:dyDescent="0.25">
      <c r="A1" s="1"/>
      <c r="L1" s="1"/>
      <c r="U1" s="1" t="s">
        <v>0</v>
      </c>
    </row>
    <row r="2" spans="1:21" x14ac:dyDescent="0.25">
      <c r="A2" s="1"/>
      <c r="L2" s="1"/>
      <c r="U2" s="1" t="s">
        <v>28</v>
      </c>
    </row>
    <row r="3" spans="1:21" x14ac:dyDescent="0.25">
      <c r="A3" s="1"/>
      <c r="L3" s="1"/>
      <c r="U3" s="1" t="s">
        <v>29</v>
      </c>
    </row>
    <row r="4" spans="1:21" ht="15.75" x14ac:dyDescent="0.25">
      <c r="A4" s="2"/>
    </row>
    <row r="5" spans="1:21" ht="15.75" customHeight="1" x14ac:dyDescent="0.25">
      <c r="A5" s="46" t="s">
        <v>14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1" ht="15.75" customHeight="1" x14ac:dyDescent="0.25">
      <c r="A6" s="50" t="s">
        <v>20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ht="15.75" x14ac:dyDescent="0.25">
      <c r="A7" s="51" t="s">
        <v>15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</row>
    <row r="8" spans="1:21" ht="15.75" x14ac:dyDescent="0.25">
      <c r="A8" s="8"/>
    </row>
    <row r="9" spans="1:21" x14ac:dyDescent="0.25">
      <c r="A9" s="3"/>
      <c r="B9" s="3"/>
      <c r="C9" s="3"/>
      <c r="D9" s="3"/>
      <c r="E9" s="3"/>
      <c r="F9" s="3"/>
      <c r="G9" s="3"/>
      <c r="H9" s="3"/>
      <c r="I9" s="3"/>
    </row>
    <row r="10" spans="1:21" x14ac:dyDescent="0.25">
      <c r="A10" s="39" t="s">
        <v>8</v>
      </c>
      <c r="B10" s="43" t="s">
        <v>5</v>
      </c>
      <c r="C10" s="44"/>
      <c r="D10" s="44"/>
      <c r="E10" s="44"/>
      <c r="F10" s="45"/>
      <c r="G10" s="47" t="s">
        <v>7</v>
      </c>
      <c r="H10" s="48"/>
      <c r="I10" s="48"/>
      <c r="J10" s="48"/>
      <c r="K10" s="49"/>
      <c r="L10" s="47" t="s">
        <v>26</v>
      </c>
      <c r="M10" s="48"/>
      <c r="N10" s="48"/>
      <c r="O10" s="48"/>
      <c r="P10" s="49"/>
      <c r="Q10" s="43" t="s">
        <v>11</v>
      </c>
      <c r="R10" s="44"/>
      <c r="S10" s="44"/>
      <c r="T10" s="44"/>
      <c r="U10" s="45"/>
    </row>
    <row r="11" spans="1:21" ht="38.25" x14ac:dyDescent="0.25">
      <c r="A11" s="40"/>
      <c r="B11" s="38" t="s">
        <v>1</v>
      </c>
      <c r="C11" s="42" t="s">
        <v>12</v>
      </c>
      <c r="D11" s="42"/>
      <c r="E11" s="42"/>
      <c r="F11" s="5" t="s">
        <v>13</v>
      </c>
      <c r="G11" s="38" t="s">
        <v>1</v>
      </c>
      <c r="H11" s="42" t="s">
        <v>12</v>
      </c>
      <c r="I11" s="42"/>
      <c r="J11" s="42"/>
      <c r="K11" s="5" t="s">
        <v>13</v>
      </c>
      <c r="L11" s="38" t="s">
        <v>1</v>
      </c>
      <c r="M11" s="42" t="s">
        <v>12</v>
      </c>
      <c r="N11" s="42"/>
      <c r="O11" s="42"/>
      <c r="P11" s="5" t="s">
        <v>13</v>
      </c>
      <c r="Q11" s="38" t="s">
        <v>1</v>
      </c>
      <c r="R11" s="42" t="s">
        <v>12</v>
      </c>
      <c r="S11" s="42"/>
      <c r="T11" s="42"/>
      <c r="U11" s="5" t="s">
        <v>13</v>
      </c>
    </row>
    <row r="12" spans="1:21" ht="38.25" x14ac:dyDescent="0.25">
      <c r="A12" s="41"/>
      <c r="B12" s="38"/>
      <c r="C12" s="5" t="s">
        <v>19</v>
      </c>
      <c r="D12" s="20" t="s">
        <v>21</v>
      </c>
      <c r="E12" s="22" t="s">
        <v>22</v>
      </c>
      <c r="F12" s="5" t="s">
        <v>6</v>
      </c>
      <c r="G12" s="38"/>
      <c r="H12" s="5" t="s">
        <v>19</v>
      </c>
      <c r="I12" s="23" t="s">
        <v>21</v>
      </c>
      <c r="J12" s="23" t="s">
        <v>22</v>
      </c>
      <c r="K12" s="5" t="s">
        <v>23</v>
      </c>
      <c r="L12" s="38"/>
      <c r="M12" s="5" t="s">
        <v>19</v>
      </c>
      <c r="N12" s="27" t="s">
        <v>21</v>
      </c>
      <c r="O12" s="16" t="s">
        <v>22</v>
      </c>
      <c r="P12" s="5" t="s">
        <v>23</v>
      </c>
      <c r="Q12" s="38"/>
      <c r="R12" s="5" t="s">
        <v>19</v>
      </c>
      <c r="S12" s="27" t="s">
        <v>25</v>
      </c>
      <c r="T12" s="27" t="s">
        <v>22</v>
      </c>
      <c r="U12" s="5" t="s">
        <v>23</v>
      </c>
    </row>
    <row r="13" spans="1:21" x14ac:dyDescent="0.25">
      <c r="A13" s="12" t="s">
        <v>1</v>
      </c>
      <c r="B13" s="28">
        <f>SUM(C13:F13)</f>
        <v>80000</v>
      </c>
      <c r="C13" s="24">
        <v>12000</v>
      </c>
      <c r="D13" s="24">
        <v>68000</v>
      </c>
      <c r="E13" s="24">
        <v>0</v>
      </c>
      <c r="F13" s="24">
        <v>0</v>
      </c>
      <c r="G13" s="28">
        <f>SUM(H13:K13)</f>
        <v>78086.59</v>
      </c>
      <c r="H13" s="25">
        <f>(75559.23*10/100)</f>
        <v>7555.9229999999989</v>
      </c>
      <c r="I13" s="25">
        <f>(75559.23*85/100)</f>
        <v>64225.345499999996</v>
      </c>
      <c r="J13" s="25">
        <f>75559.23*5/100</f>
        <v>3777.9614999999994</v>
      </c>
      <c r="K13" s="25">
        <v>2527.36</v>
      </c>
      <c r="L13" s="29">
        <f>SUM(M13:P13)</f>
        <v>67122.64</v>
      </c>
      <c r="M13" s="25">
        <v>6459.53</v>
      </c>
      <c r="N13" s="25">
        <f>54905.99</f>
        <v>54905.99</v>
      </c>
      <c r="O13" s="25">
        <v>3229.76</v>
      </c>
      <c r="P13" s="25">
        <f>(2527.36)</f>
        <v>2527.36</v>
      </c>
      <c r="Q13" s="24">
        <f>(L13*100/G13)</f>
        <v>85.959240888864528</v>
      </c>
      <c r="R13" s="24">
        <f>(M13*100/H13)</f>
        <v>85.489621850302086</v>
      </c>
      <c r="S13" s="24">
        <f t="shared" ref="S13:U13" si="0">(N13*100/I13)</f>
        <v>85.489598495036518</v>
      </c>
      <c r="T13" s="24">
        <f t="shared" si="0"/>
        <v>85.48948950379723</v>
      </c>
      <c r="U13" s="24">
        <f t="shared" si="0"/>
        <v>100</v>
      </c>
    </row>
    <row r="14" spans="1:21" x14ac:dyDescent="0.25">
      <c r="A14" s="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11"/>
      <c r="B15" s="32"/>
      <c r="C15" s="32"/>
      <c r="D15" s="32"/>
      <c r="E15" s="32"/>
      <c r="F15" s="32"/>
      <c r="G15" s="32"/>
      <c r="H15" s="32"/>
      <c r="I15" s="3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15.75" customHeight="1" x14ac:dyDescent="0.25">
      <c r="A16" s="38" t="s">
        <v>27</v>
      </c>
      <c r="B16" s="38" t="s">
        <v>5</v>
      </c>
      <c r="C16" s="38"/>
      <c r="D16" s="38"/>
      <c r="E16" s="38"/>
      <c r="F16" s="38"/>
      <c r="G16" s="38" t="s">
        <v>7</v>
      </c>
      <c r="H16" s="38"/>
      <c r="I16" s="38"/>
      <c r="J16" s="38"/>
      <c r="K16" s="38"/>
      <c r="L16" s="38" t="s">
        <v>26</v>
      </c>
      <c r="M16" s="38"/>
      <c r="N16" s="38"/>
      <c r="O16" s="38"/>
      <c r="P16" s="38"/>
      <c r="Q16" s="38" t="s">
        <v>11</v>
      </c>
      <c r="R16" s="38"/>
      <c r="S16" s="38"/>
      <c r="T16" s="38"/>
      <c r="U16" s="38"/>
    </row>
    <row r="17" spans="1:21" ht="25.5" x14ac:dyDescent="0.25">
      <c r="A17" s="38"/>
      <c r="B17" s="38" t="s">
        <v>1</v>
      </c>
      <c r="C17" s="42" t="s">
        <v>2</v>
      </c>
      <c r="D17" s="42"/>
      <c r="E17" s="42"/>
      <c r="F17" s="27" t="s">
        <v>3</v>
      </c>
      <c r="G17" s="38" t="s">
        <v>1</v>
      </c>
      <c r="H17" s="42" t="s">
        <v>2</v>
      </c>
      <c r="I17" s="42"/>
      <c r="J17" s="42"/>
      <c r="K17" s="27" t="s">
        <v>3</v>
      </c>
      <c r="L17" s="38" t="s">
        <v>1</v>
      </c>
      <c r="M17" s="42" t="s">
        <v>2</v>
      </c>
      <c r="N17" s="42"/>
      <c r="O17" s="42"/>
      <c r="P17" s="27" t="s">
        <v>3</v>
      </c>
      <c r="Q17" s="38" t="s">
        <v>1</v>
      </c>
      <c r="R17" s="42" t="s">
        <v>2</v>
      </c>
      <c r="S17" s="42"/>
      <c r="T17" s="42"/>
      <c r="U17" s="27" t="s">
        <v>3</v>
      </c>
    </row>
    <row r="18" spans="1:21" ht="38.25" x14ac:dyDescent="0.25">
      <c r="A18" s="38"/>
      <c r="B18" s="38"/>
      <c r="C18" s="16" t="s">
        <v>19</v>
      </c>
      <c r="D18" s="21" t="s">
        <v>21</v>
      </c>
      <c r="E18" s="27" t="s">
        <v>22</v>
      </c>
      <c r="F18" s="27" t="s">
        <v>6</v>
      </c>
      <c r="G18" s="38"/>
      <c r="H18" s="27" t="s">
        <v>19</v>
      </c>
      <c r="I18" s="27" t="s">
        <v>21</v>
      </c>
      <c r="J18" s="27" t="s">
        <v>22</v>
      </c>
      <c r="K18" s="27" t="s">
        <v>23</v>
      </c>
      <c r="L18" s="38"/>
      <c r="M18" s="16" t="s">
        <v>19</v>
      </c>
      <c r="N18" s="27" t="s">
        <v>21</v>
      </c>
      <c r="O18" s="16" t="s">
        <v>22</v>
      </c>
      <c r="P18" s="27" t="s">
        <v>23</v>
      </c>
      <c r="Q18" s="38"/>
      <c r="R18" s="27" t="s">
        <v>19</v>
      </c>
      <c r="S18" s="27" t="s">
        <v>24</v>
      </c>
      <c r="T18" s="27" t="s">
        <v>22</v>
      </c>
      <c r="U18" s="27" t="s">
        <v>23</v>
      </c>
    </row>
    <row r="19" spans="1:21" ht="25.5" x14ac:dyDescent="0.25">
      <c r="A19" s="6" t="s">
        <v>16</v>
      </c>
      <c r="B19" s="24">
        <f>SUM(C19:F19)</f>
        <v>50000</v>
      </c>
      <c r="C19" s="17">
        <v>7500</v>
      </c>
      <c r="D19" s="17">
        <v>42500</v>
      </c>
      <c r="E19" s="17">
        <v>0</v>
      </c>
      <c r="F19" s="17">
        <v>0</v>
      </c>
      <c r="G19" s="24">
        <f>SUM(H19:K19)</f>
        <v>48950.28</v>
      </c>
      <c r="H19" s="26">
        <f>48950.28*10/100</f>
        <v>4895.0280000000002</v>
      </c>
      <c r="I19" s="26">
        <f>48950.28*85/100</f>
        <v>41607.737999999998</v>
      </c>
      <c r="J19" s="26">
        <f>48950.28*5/100</f>
        <v>2447.5140000000001</v>
      </c>
      <c r="K19" s="26">
        <v>0</v>
      </c>
      <c r="L19" s="25">
        <f>SUM(M19:P19)</f>
        <v>40454.777000000002</v>
      </c>
      <c r="M19" s="26">
        <f>(40454.78*10/100)</f>
        <v>4045.4780000000001</v>
      </c>
      <c r="N19" s="26">
        <v>34386.559999999998</v>
      </c>
      <c r="O19" s="26">
        <f>(40454.78*5/100)</f>
        <v>2022.739</v>
      </c>
      <c r="P19" s="26">
        <v>0</v>
      </c>
      <c r="Q19" s="24">
        <f>(L19*100/G19)</f>
        <v>82.644628386191059</v>
      </c>
      <c r="R19" s="17">
        <f>(M19*100/H19)</f>
        <v>82.644634514858737</v>
      </c>
      <c r="S19" s="17">
        <f t="shared" ref="S19:U21" si="1">(N19*100/I19)</f>
        <v>82.644627304661455</v>
      </c>
      <c r="T19" s="17">
        <f t="shared" si="1"/>
        <v>82.644634514858737</v>
      </c>
      <c r="U19" s="17"/>
    </row>
    <row r="20" spans="1:21" ht="25.5" x14ac:dyDescent="0.25">
      <c r="A20" s="6" t="s">
        <v>17</v>
      </c>
      <c r="B20" s="24">
        <f>SUM(C20:F20)</f>
        <v>15000</v>
      </c>
      <c r="C20" s="17">
        <v>2250</v>
      </c>
      <c r="D20" s="17">
        <v>12750</v>
      </c>
      <c r="E20" s="17">
        <v>0</v>
      </c>
      <c r="F20" s="17">
        <v>0</v>
      </c>
      <c r="G20" s="24">
        <f t="shared" ref="G20:G21" si="2">SUM(H20:K20)</f>
        <v>14222.95</v>
      </c>
      <c r="H20" s="26">
        <f>(14222.95*10/100)</f>
        <v>1422.2950000000001</v>
      </c>
      <c r="I20" s="26">
        <f>(14222.95*85/100)</f>
        <v>12089.5075</v>
      </c>
      <c r="J20" s="26">
        <f>(14222.95*5/100)</f>
        <v>711.14750000000004</v>
      </c>
      <c r="K20" s="26">
        <v>0</v>
      </c>
      <c r="L20" s="25">
        <f t="shared" ref="L20:L21" si="3">SUM(M20:P20)</f>
        <v>11754.505000000001</v>
      </c>
      <c r="M20" s="26">
        <f>(11754.5*10/100)</f>
        <v>1175.45</v>
      </c>
      <c r="N20" s="26">
        <v>9991.33</v>
      </c>
      <c r="O20" s="26">
        <f>(11754.5*5/100)</f>
        <v>587.72500000000002</v>
      </c>
      <c r="P20" s="26">
        <v>0</v>
      </c>
      <c r="Q20" s="24">
        <f t="shared" ref="Q20:Q21" si="4">(L20*100/G20)</f>
        <v>82.644634200359278</v>
      </c>
      <c r="R20" s="17">
        <f>(M20*100/H20)</f>
        <v>82.644599045908194</v>
      </c>
      <c r="S20" s="17">
        <f t="shared" si="1"/>
        <v>82.644640404085948</v>
      </c>
      <c r="T20" s="17">
        <f t="shared" si="1"/>
        <v>82.644599045908194</v>
      </c>
      <c r="U20" s="17"/>
    </row>
    <row r="21" spans="1:21" x14ac:dyDescent="0.25">
      <c r="A21" s="6" t="s">
        <v>18</v>
      </c>
      <c r="B21" s="24">
        <f>SUM(C21:F21)</f>
        <v>15000</v>
      </c>
      <c r="C21" s="17">
        <v>2250</v>
      </c>
      <c r="D21" s="17">
        <v>12750</v>
      </c>
      <c r="E21" s="17">
        <v>0</v>
      </c>
      <c r="F21" s="17">
        <v>0</v>
      </c>
      <c r="G21" s="24">
        <f t="shared" si="2"/>
        <v>14913.36</v>
      </c>
      <c r="H21" s="26">
        <f>(12386*10/100)</f>
        <v>1238.5999999999999</v>
      </c>
      <c r="I21" s="26">
        <f>(12386*85/100)</f>
        <v>10528.1</v>
      </c>
      <c r="J21" s="26">
        <f>(12386*5/100)</f>
        <v>619.29999999999995</v>
      </c>
      <c r="K21" s="26">
        <v>2527.36</v>
      </c>
      <c r="L21" s="25">
        <f t="shared" si="3"/>
        <v>14913.36</v>
      </c>
      <c r="M21" s="26">
        <f>((14913.36-2527.36)*10/100)</f>
        <v>1238.5999999999999</v>
      </c>
      <c r="N21" s="26">
        <v>10528.1</v>
      </c>
      <c r="O21" s="26">
        <f>(14913.36-2527.36)*5/100</f>
        <v>619.29999999999995</v>
      </c>
      <c r="P21" s="26">
        <v>2527.36</v>
      </c>
      <c r="Q21" s="24">
        <f t="shared" si="4"/>
        <v>100</v>
      </c>
      <c r="R21" s="17">
        <f t="shared" ref="R21" si="5">(M21*100/H21)</f>
        <v>100</v>
      </c>
      <c r="S21" s="17">
        <f t="shared" si="1"/>
        <v>100</v>
      </c>
      <c r="T21" s="17">
        <f t="shared" si="1"/>
        <v>100</v>
      </c>
      <c r="U21" s="17">
        <f t="shared" si="1"/>
        <v>100</v>
      </c>
    </row>
    <row r="22" spans="1:21" x14ac:dyDescent="0.25">
      <c r="A22" s="7" t="s">
        <v>4</v>
      </c>
      <c r="B22" s="24">
        <f t="shared" ref="B22:P22" si="6">SUM(B19:B21)</f>
        <v>80000</v>
      </c>
      <c r="C22" s="24">
        <f t="shared" si="6"/>
        <v>12000</v>
      </c>
      <c r="D22" s="24">
        <f t="shared" si="6"/>
        <v>68000</v>
      </c>
      <c r="E22" s="24">
        <f t="shared" si="6"/>
        <v>0</v>
      </c>
      <c r="F22" s="24">
        <f t="shared" si="6"/>
        <v>0</v>
      </c>
      <c r="G22" s="24">
        <f>SUM(G19:G21)</f>
        <v>78086.59</v>
      </c>
      <c r="H22" s="25">
        <f t="shared" si="6"/>
        <v>7555.9230000000007</v>
      </c>
      <c r="I22" s="25">
        <f t="shared" si="6"/>
        <v>64225.345499999996</v>
      </c>
      <c r="J22" s="25">
        <f t="shared" si="6"/>
        <v>3777.9615000000003</v>
      </c>
      <c r="K22" s="25">
        <f t="shared" si="6"/>
        <v>2527.36</v>
      </c>
      <c r="L22" s="25">
        <f t="shared" si="6"/>
        <v>67122.642000000007</v>
      </c>
      <c r="M22" s="25">
        <f t="shared" si="6"/>
        <v>6459.5280000000002</v>
      </c>
      <c r="N22" s="25">
        <f t="shared" si="6"/>
        <v>54905.99</v>
      </c>
      <c r="O22" s="25">
        <f t="shared" si="6"/>
        <v>3229.7640000000001</v>
      </c>
      <c r="P22" s="25">
        <f t="shared" si="6"/>
        <v>2527.36</v>
      </c>
      <c r="Q22" s="24">
        <f>(L22*100/G22)</f>
        <v>85.959243450123779</v>
      </c>
      <c r="R22" s="17">
        <f t="shared" ref="R22" si="7">(M22*100/H22)</f>
        <v>85.489595381001095</v>
      </c>
      <c r="S22" s="17">
        <f t="shared" ref="S22" si="8">(N22*100/I22)</f>
        <v>85.489598495036518</v>
      </c>
      <c r="T22" s="17">
        <f t="shared" ref="T22" si="9">(O22*100/J22)</f>
        <v>85.489595381001095</v>
      </c>
      <c r="U22" s="17">
        <f t="shared" ref="U22" si="10">(P22*100/K22)</f>
        <v>100</v>
      </c>
    </row>
    <row r="23" spans="1:21" x14ac:dyDescent="0.25">
      <c r="A23" s="13" t="s">
        <v>10</v>
      </c>
      <c r="B23" s="15">
        <f>SUM(C23:F23)</f>
        <v>1</v>
      </c>
      <c r="C23" s="30">
        <f>C22/B22</f>
        <v>0.15</v>
      </c>
      <c r="D23" s="30">
        <f>D22/B22</f>
        <v>0.85</v>
      </c>
      <c r="E23" s="30">
        <f>E22/B22</f>
        <v>0</v>
      </c>
      <c r="F23" s="30">
        <f>F22/B22</f>
        <v>0</v>
      </c>
      <c r="G23" s="15">
        <f>SUM(H23:K23)</f>
        <v>1</v>
      </c>
      <c r="H23" s="30">
        <f>H22/G22</f>
        <v>9.6763387926147124E-2</v>
      </c>
      <c r="I23" s="30">
        <f>I22/G22</f>
        <v>0.82248879737225045</v>
      </c>
      <c r="J23" s="30">
        <f>J22/G22</f>
        <v>4.8381693963073562E-2</v>
      </c>
      <c r="K23" s="30">
        <f>K22/G22</f>
        <v>3.2366120738528861E-2</v>
      </c>
      <c r="L23" s="15">
        <f>SUM(M23:P23)</f>
        <v>0.99999999999999978</v>
      </c>
      <c r="M23" s="31">
        <f>M22/L22</f>
        <v>9.6234710189148989E-2</v>
      </c>
      <c r="N23" s="31">
        <f>N22/L22</f>
        <v>0.81799506640397124</v>
      </c>
      <c r="O23" s="31">
        <f>O22/L22</f>
        <v>4.8117355094574495E-2</v>
      </c>
      <c r="P23" s="31">
        <f>P22/L22</f>
        <v>3.7652868312305104E-2</v>
      </c>
      <c r="Q23" s="33"/>
      <c r="R23" s="33"/>
      <c r="S23" s="33"/>
      <c r="T23" s="33"/>
      <c r="U23" s="33"/>
    </row>
    <row r="24" spans="1:21" x14ac:dyDescent="0.25">
      <c r="A24" s="10" t="s">
        <v>9</v>
      </c>
      <c r="B24" s="14">
        <f>B13-B22</f>
        <v>0</v>
      </c>
      <c r="C24" s="33"/>
      <c r="D24" s="33"/>
      <c r="E24" s="33"/>
      <c r="F24" s="33"/>
      <c r="G24" s="34">
        <f>G13-G22</f>
        <v>0</v>
      </c>
      <c r="H24" s="33"/>
      <c r="I24" s="33"/>
      <c r="J24" s="33"/>
      <c r="K24" s="33"/>
      <c r="L24" s="36">
        <f>L13-L22</f>
        <v>-2.0000000076834112E-3</v>
      </c>
      <c r="M24" s="33"/>
      <c r="N24" s="33"/>
      <c r="O24" s="33"/>
      <c r="P24" s="33"/>
      <c r="Q24" s="33"/>
      <c r="R24" s="33"/>
      <c r="S24" s="33"/>
      <c r="T24" s="33"/>
      <c r="U24" s="33"/>
    </row>
    <row r="27" spans="1:21" x14ac:dyDescent="0.25">
      <c r="A27" s="19"/>
      <c r="B27" s="37"/>
      <c r="C27" s="37"/>
      <c r="D27" s="37"/>
      <c r="E27" s="37"/>
      <c r="F27" s="19"/>
      <c r="G27" s="35"/>
      <c r="H27" s="19"/>
      <c r="I27" s="19"/>
      <c r="J27" s="19"/>
      <c r="K27" s="19"/>
      <c r="L27" s="19"/>
    </row>
    <row r="28" spans="1:21" x14ac:dyDescent="0.25">
      <c r="A28" s="19"/>
      <c r="B28" s="37"/>
      <c r="C28" s="37"/>
      <c r="D28" s="37"/>
      <c r="E28" s="37"/>
      <c r="F28" s="19"/>
      <c r="G28" s="19"/>
      <c r="H28" s="19"/>
      <c r="I28" s="19"/>
      <c r="J28" s="19"/>
      <c r="K28" s="19"/>
      <c r="L28" s="19"/>
      <c r="O28" s="18"/>
    </row>
    <row r="29" spans="1:21" x14ac:dyDescent="0.25">
      <c r="A29" s="19"/>
      <c r="B29" s="37"/>
      <c r="C29" s="37"/>
      <c r="D29" s="37"/>
      <c r="E29" s="37"/>
      <c r="F29" s="19"/>
      <c r="G29" s="19"/>
      <c r="H29" s="19"/>
      <c r="I29" s="19"/>
      <c r="J29" s="19"/>
      <c r="K29" s="19"/>
      <c r="L29" s="19"/>
    </row>
    <row r="30" spans="1:21" x14ac:dyDescent="0.25">
      <c r="A30" s="19"/>
      <c r="B30" s="37"/>
      <c r="C30" s="37"/>
      <c r="D30" s="37"/>
      <c r="E30" s="37"/>
      <c r="F30" s="19"/>
      <c r="G30" s="19"/>
      <c r="H30" s="19"/>
      <c r="I30" s="19"/>
      <c r="J30" s="19"/>
      <c r="K30" s="19"/>
      <c r="L30" s="19"/>
    </row>
    <row r="31" spans="1:21" x14ac:dyDescent="0.25">
      <c r="A31" s="19"/>
      <c r="B31" s="37"/>
      <c r="C31" s="37"/>
      <c r="D31" s="37"/>
      <c r="E31" s="37"/>
      <c r="F31" s="19"/>
      <c r="G31" s="19"/>
      <c r="H31" s="19"/>
      <c r="I31" s="19"/>
      <c r="J31" s="19"/>
      <c r="K31" s="19"/>
      <c r="L31" s="19"/>
    </row>
    <row r="32" spans="1:21" x14ac:dyDescent="0.25">
      <c r="A32" s="19"/>
      <c r="B32" s="37"/>
      <c r="C32" s="37"/>
      <c r="D32" s="37"/>
      <c r="E32" s="37"/>
      <c r="F32" s="19"/>
      <c r="G32" s="19"/>
      <c r="H32" s="19"/>
      <c r="I32" s="19"/>
      <c r="J32" s="19"/>
      <c r="K32" s="19"/>
      <c r="L32" s="19"/>
    </row>
    <row r="33" spans="1:12" x14ac:dyDescent="0.25">
      <c r="A33" s="19"/>
      <c r="B33" s="37"/>
      <c r="C33" s="37"/>
      <c r="D33" s="37"/>
      <c r="E33" s="37"/>
      <c r="F33" s="19"/>
      <c r="G33" s="19"/>
      <c r="H33" s="19"/>
      <c r="I33" s="19"/>
      <c r="J33" s="19"/>
      <c r="K33" s="19"/>
      <c r="L33" s="19"/>
    </row>
    <row r="34" spans="1:12" x14ac:dyDescent="0.25">
      <c r="A34" s="19"/>
      <c r="B34" s="37"/>
      <c r="C34" s="37"/>
      <c r="D34" s="37"/>
      <c r="E34" s="37"/>
      <c r="F34" s="19"/>
      <c r="G34" s="19"/>
      <c r="H34" s="19"/>
      <c r="I34" s="19"/>
      <c r="J34" s="19"/>
      <c r="K34" s="19"/>
      <c r="L34" s="19"/>
    </row>
    <row r="35" spans="1:12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</sheetData>
  <mergeCells count="37">
    <mergeCell ref="Q16:U16"/>
    <mergeCell ref="Q17:Q18"/>
    <mergeCell ref="R17:T17"/>
    <mergeCell ref="G16:K16"/>
    <mergeCell ref="G17:G18"/>
    <mergeCell ref="H17:J17"/>
    <mergeCell ref="L17:L18"/>
    <mergeCell ref="M17:O17"/>
    <mergeCell ref="A5:U5"/>
    <mergeCell ref="G10:K10"/>
    <mergeCell ref="L10:P10"/>
    <mergeCell ref="Q10:U10"/>
    <mergeCell ref="B11:B12"/>
    <mergeCell ref="A6:U6"/>
    <mergeCell ref="M11:O11"/>
    <mergeCell ref="A7:U7"/>
    <mergeCell ref="Q11:Q12"/>
    <mergeCell ref="R11:T11"/>
    <mergeCell ref="B16:F16"/>
    <mergeCell ref="A10:A12"/>
    <mergeCell ref="G11:G12"/>
    <mergeCell ref="H11:J11"/>
    <mergeCell ref="L11:L12"/>
    <mergeCell ref="L16:P16"/>
    <mergeCell ref="C11:E11"/>
    <mergeCell ref="A16:A18"/>
    <mergeCell ref="B10:F10"/>
    <mergeCell ref="C17:E17"/>
    <mergeCell ref="B17:B18"/>
    <mergeCell ref="B31:E31"/>
    <mergeCell ref="B32:E32"/>
    <mergeCell ref="B33:E33"/>
    <mergeCell ref="B34:E34"/>
    <mergeCell ref="B27:E27"/>
    <mergeCell ref="B28:E28"/>
    <mergeCell ref="B29:E29"/>
    <mergeCell ref="B30:E30"/>
  </mergeCells>
  <pageMargins left="0.31496062992125984" right="0.31496062992125984" top="0.74803149606299213" bottom="0.74803149606299213" header="0.31496062992125984" footer="0.31496062992125984"/>
  <pageSetup paperSize="9" scale="52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Tisko</dc:creator>
  <cp:lastModifiedBy>Liene Zalkovska</cp:lastModifiedBy>
  <cp:lastPrinted>2018-02-26T15:12:36Z</cp:lastPrinted>
  <dcterms:created xsi:type="dcterms:W3CDTF">2014-01-23T10:43:45Z</dcterms:created>
  <dcterms:modified xsi:type="dcterms:W3CDTF">2018-03-19T11:35:48Z</dcterms:modified>
</cp:coreProperties>
</file>