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projekti\DS_2018_12_20\LAnteina_Investīciju_plans\"/>
    </mc:Choice>
  </mc:AlternateContent>
  <bookViews>
    <workbookView xWindow="0" yWindow="0" windowWidth="28800" windowHeight="14100"/>
  </bookViews>
  <sheets>
    <sheet name="IT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 r="H96" i="1"/>
  <c r="I96" i="1"/>
  <c r="K96" i="1"/>
  <c r="H98" i="1"/>
  <c r="G12" i="1" l="1"/>
  <c r="G11" i="1"/>
  <c r="H84" i="1" l="1"/>
  <c r="H83" i="1"/>
  <c r="H78" i="1"/>
  <c r="K77" i="1"/>
  <c r="H54" i="1"/>
  <c r="H43" i="1"/>
  <c r="G29" i="1"/>
  <c r="K28" i="1"/>
  <c r="I28" i="1"/>
  <c r="H28" i="1"/>
  <c r="G28" i="1" s="1"/>
  <c r="H13" i="1"/>
  <c r="H12" i="1" s="1"/>
  <c r="H11" i="1" s="1"/>
  <c r="K13" i="1"/>
  <c r="K12" i="1" s="1"/>
  <c r="K11" i="1" s="1"/>
  <c r="I13" i="1"/>
  <c r="J13" i="1" s="1"/>
  <c r="G13" i="1" s="1"/>
  <c r="I12" i="1" l="1"/>
  <c r="I11" i="1" s="1"/>
  <c r="J12" i="1"/>
  <c r="J11" i="1" s="1"/>
  <c r="G91" i="1" l="1"/>
  <c r="G90" i="1"/>
  <c r="G88" i="1" s="1"/>
  <c r="H89" i="1"/>
  <c r="G89" i="1"/>
  <c r="K88" i="1"/>
  <c r="J88" i="1"/>
  <c r="I88" i="1"/>
  <c r="H88" i="1"/>
  <c r="G72" i="1"/>
  <c r="G71" i="1"/>
  <c r="H70" i="1"/>
  <c r="G70" i="1"/>
  <c r="K69" i="1"/>
  <c r="J69" i="1"/>
  <c r="I69" i="1"/>
  <c r="H69" i="1"/>
  <c r="H77" i="1"/>
  <c r="I78" i="1"/>
  <c r="I77" i="1" s="1"/>
  <c r="G69" i="1" l="1"/>
  <c r="J78" i="1"/>
  <c r="J77" i="1" s="1"/>
  <c r="G77" i="1" s="1"/>
  <c r="G78" i="1" l="1"/>
  <c r="H18" i="1" l="1"/>
  <c r="H49" i="1" l="1"/>
  <c r="H39" i="1" l="1"/>
  <c r="K38" i="1" l="1"/>
  <c r="I38" i="1"/>
  <c r="H38" i="1"/>
  <c r="K108" i="1"/>
  <c r="I108" i="1"/>
  <c r="H108" i="1"/>
  <c r="K107" i="1"/>
  <c r="I107" i="1"/>
  <c r="H107" i="1"/>
  <c r="K106" i="1"/>
  <c r="I106" i="1"/>
  <c r="H106" i="1"/>
  <c r="K105" i="1"/>
  <c r="I105" i="1"/>
  <c r="H105" i="1"/>
  <c r="K104" i="1"/>
  <c r="I104" i="1"/>
  <c r="H104" i="1"/>
  <c r="I44" i="1"/>
  <c r="I18" i="1"/>
  <c r="K18" i="1" s="1"/>
  <c r="G106" i="1" l="1"/>
  <c r="G105" i="1"/>
  <c r="G104" i="1"/>
  <c r="G108" i="1"/>
  <c r="G107" i="1"/>
  <c r="H34" i="1"/>
  <c r="H23" i="1"/>
  <c r="G103" i="1" l="1"/>
  <c r="I103" i="1" s="1"/>
  <c r="K103" i="1" l="1"/>
  <c r="H103" i="1"/>
  <c r="G97" i="1" l="1"/>
  <c r="G98" i="1"/>
  <c r="J83" i="1" l="1"/>
  <c r="H59" i="1"/>
  <c r="I59" i="1"/>
  <c r="K59" i="1"/>
  <c r="K53" i="1"/>
  <c r="I54" i="1"/>
  <c r="H53" i="1"/>
  <c r="I49" i="1"/>
  <c r="I82" i="1" l="1"/>
  <c r="H82" i="1"/>
  <c r="J84" i="1"/>
  <c r="J82" i="1" s="1"/>
  <c r="G83" i="1"/>
  <c r="K82" i="1"/>
  <c r="G59" i="1"/>
  <c r="G54" i="1"/>
  <c r="G53" i="1" s="1"/>
  <c r="I17" i="1" l="1"/>
  <c r="K17" i="1" l="1"/>
  <c r="H17" i="1"/>
  <c r="K48" i="1" l="1"/>
  <c r="H48" i="1"/>
  <c r="J18" i="1" l="1"/>
  <c r="J17" i="1" l="1"/>
  <c r="G17" i="1" s="1"/>
  <c r="G18" i="1"/>
  <c r="K23" i="1" l="1"/>
  <c r="J23" i="1"/>
  <c r="K22" i="1" l="1"/>
  <c r="H22" i="1"/>
  <c r="J22" i="1"/>
  <c r="I22" i="1"/>
  <c r="G23" i="1" l="1"/>
  <c r="G22" i="1"/>
  <c r="I53" i="1" l="1"/>
  <c r="I48" i="1"/>
  <c r="K43" i="1" l="1"/>
  <c r="I43" i="1"/>
  <c r="G49" i="1"/>
  <c r="G48" i="1" s="1"/>
  <c r="J33" i="1"/>
  <c r="I33" i="1"/>
  <c r="K33" i="1"/>
  <c r="G34" i="1"/>
  <c r="H33" i="1"/>
  <c r="G39" i="1"/>
  <c r="G38" i="1" s="1"/>
  <c r="I58" i="1"/>
  <c r="H58" i="1"/>
  <c r="K58" i="1"/>
  <c r="G44" i="1"/>
  <c r="G43" i="1" s="1"/>
  <c r="G84" i="1" l="1"/>
  <c r="G82" i="1" s="1"/>
  <c r="G58" i="1"/>
  <c r="G33" i="1"/>
</calcChain>
</file>

<file path=xl/sharedStrings.xml><?xml version="1.0" encoding="utf-8"?>
<sst xmlns="http://schemas.openxmlformats.org/spreadsheetml/2006/main" count="390" uniqueCount="251">
  <si>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</si>
  <si>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</si>
  <si>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</si>
  <si>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</si>
  <si>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</si>
  <si>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</si>
  <si>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</si>
  <si>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</si>
  <si>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</si>
  <si>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</si>
  <si>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Privātais sektors*</t>
  </si>
  <si>
    <t>Projekta uzsākšanas datums / aktivitāšu īstenošanas laika grafiks</t>
  </si>
  <si>
    <t>Projekta realizācijas ilgums</t>
  </si>
  <si>
    <t>Jūrmalas pilsētas dome</t>
  </si>
  <si>
    <t>*Piesaistītās nefinanšu investīcijas konkrētās aktivitātes ietvaros</t>
  </si>
  <si>
    <t>-</t>
  </si>
  <si>
    <t>P 3.5.</t>
  </si>
  <si>
    <t>P 3.2.</t>
  </si>
  <si>
    <t>P.3.2.</t>
  </si>
  <si>
    <t>Ķemeru parka pārbūve un restaurācija (t.sk.inženiertehnisko tīklu pārbūve, ielu un ceļa infrastruktūras atjaunošana, labiekārtošana, būvprojekts,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</si>
  <si>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</si>
  <si>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Jūrmalas pilsētas pašvaldība</t>
  </si>
  <si>
    <t>**Atbilstoši Vides aizsardzības un reģionālās attīstības ministrijas noteiktajam "Pašvaldību budžeta kapacitātes rādītājam 2016.gadā" (MK 27.01.2015. noteikumi Nr.42.)</t>
  </si>
  <si>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</si>
  <si>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</si>
  <si>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</si>
  <si>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</si>
  <si>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gadā.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</si>
  <si>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un 38 k-1 kopējais enerģijas  patēriņa novērtējums ir 342,51 kWh/m2 gadā,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</si>
  <si>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481,15 kWh/m2 gadā,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Sporta skolas datiem 2015.-2016.mācību gadā profesionālās ievirzes mācību - treniņu grupās bija 972 izglītojamie.  Gan iestādes ēka, gan zeme ir pašvaldības īpašums. Veicot ēkai energoefektivitātes pasākumus, samazināsies ēkas siltumeneģijas patēriņš, ēkas apsaimniekošanas izmaksas un CO2 emisija, uzlabosies ēkas vizuālais izskats.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</si>
  <si>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Tostarp, Jūrmalas pilsētas Ķemeru pamatskolas kopējais enerģijas  patēriņa novērtējums ir 230,43 kWh/m2 gadā,kas ir augstāks nekā Jūrmalas publisko ēku vidējais siltumenerģijas patēriņš.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</si>
  <si>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energoefektīvu, ir jāveic skolu  energoefektivitātes paaugstināšanas pasākumus. Jūrmalas pilsētas Jaundubultu vidusskolas ēkai Lielupes ielā 21 kopējais enerģijas patēriņa novērtējums ir 177,94 kWh/m2 gadā.  Projekta īstenošanas rezultātā samazināsies ēkas siltumenerģijas patēriņš, ēkas apsaimniekošanas izmaksas un CO2 emisija gaisā. Gan ēka, gan zeme ir pašvaldības īpašumā.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</si>
  <si>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260,44 kWh/m2 gadā.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</si>
  <si>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(2016.gada 1.septembrī bija 724 izglītojamie) un tās kopējais enerģijas  patēriņa novērtējums ir 189,00 kWh/m2 gadā. Projekta īstenošanas rezultātā samazināsies ēku siltumeneģijas patēriņš, ēkas apsaimniekošanas izmaksas un CO2 emisijas gaisā. 
</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</si>
  <si>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</si>
  <si>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</si>
  <si>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rPr>
        <b/>
        <sz val="12"/>
        <rFont val="Times New Roman"/>
        <family val="1"/>
        <charset val="186"/>
      </rPr>
      <t>Prioritārā projekta ideja Nr.3:</t>
    </r>
    <r>
      <rPr>
        <b/>
        <i/>
        <sz val="12"/>
        <rFont val="Times New Roman"/>
        <family val="1"/>
        <charset val="186"/>
      </rPr>
      <t xml:space="preserve"> </t>
    </r>
    <r>
      <rPr>
        <b/>
        <i/>
        <u/>
        <sz val="12"/>
        <rFont val="Times New Roman"/>
        <family val="1"/>
        <charset val="186"/>
      </rPr>
      <t>Pilsētas centrālās daļas ielu brauktuvju un gājēju celiņu atjaunošana un autostāvvietu izbūve</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</si>
  <si>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</si>
  <si>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t xml:space="preserve">Projekta aktivitāšu pamatojums:
</t>
    </r>
    <r>
      <rPr>
        <b/>
        <sz val="12"/>
        <rFont val="Times New Roman"/>
        <family val="1"/>
        <charset val="186"/>
      </rPr>
      <t>1.Ielu infrastruktūras atjaunošana un autostāvvietu izbūve (t.sk. būvprojekta izstrāde, būvdarbi, autoruzraudzība un būvuzraudzība)</t>
    </r>
    <r>
      <rPr>
        <i/>
        <sz val="12"/>
        <rFont val="Times New Roman"/>
        <family val="1"/>
        <charset val="186"/>
      </rPr>
      <t xml:space="preserve">
Ņemot vērā pilsētas ekonomisko specializāciju – Jūrmala ir otrs iecīnītākais Latvijas un ārzemju tūristu galamērķis, pēc Rīgas, un pilsētas centrālā daļa jeb Jomas iela ir populārākais pilsētas viesu galamērķis (2016.gadā Jūrmalā reģistrēto tūristu skaits 171 tūkstotis). Ņemot vērā Jūrmalas pilsētā un galvenokārt tās centrālajā daļā (Majoros-Dzintaros) pieejamo plašo pakalpojumu klāstu (kultūras, tūrisma, veselības, ēdināšanas, izmitināšanas, u.c. pakalpojumi) un pieaugošo tendenci tūristiem pārvietoties ar privātām automašīnām, sezonas laikā pilsētas centrālajā daļā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divu pilsētas centrālās daļas ielu – Teātra ielas un Viktorijas ielas (posmā no Jomas ielas līdz Lienes ielai) infrastruktūras atjaunošanu un pilnveidi, t.sk. ielu brauktuvju, gājēju celiņu un ielu apgaismojuma atjaunošanu, un lietus ūdens kanalizācijas un autostāvvietu izbūvi ielu malās.</t>
    </r>
  </si>
  <si>
    <r>
      <t xml:space="preserve">Prioritārā projekta ideja Nr.2: </t>
    </r>
    <r>
      <rPr>
        <b/>
        <i/>
        <u/>
        <sz val="12"/>
        <rFont val="Times New Roman"/>
        <family val="1"/>
        <charset val="186"/>
      </rPr>
      <t>Jūrmalas ūdenstūrisma pakalpojumu infrastruktūras attīstība atbilstoši pilsētas ekonomiskajai specializācijai</t>
    </r>
  </si>
  <si>
    <t>Ūdenstūrisma pakalpojumu centra ''Majori'' izveide  (t.sk. būvprojekta izstrāde, būvdarbi, autoruzraudzība un būvuzraudzība)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</si>
  <si>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</si>
  <si>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t>Ielu infrastruktūras atjaunošana un autostāvvietu izbūve (t.sk. būvprojekta izstrāde, būvdarbi, autoruzraudzība un būvuzraudzība)</t>
  </si>
  <si>
    <t>Jūrmalas pilsētas pašvaldības iestādes “Jūrmalas veselības veicināšanas un sociālo pakalpojumu centrs” ēku pārbūve un energoefektivitātes paaugstināšanas (t.sk. būvprojekta izstrāde, būvdarbi, autoruzraudzība un būvuzraudzība)</t>
  </si>
  <si>
    <t>Jūrmalas pilsētas Jaundubultu vidusskolas ēkas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</si>
  <si>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Jaundubultu vidusskolas ēkas energoefektivitātes paaugstināšana (t.sk. tehniskās dokumentācijas izstrāde, būvdarbi, autoruzraudzība un būvuzraudzība)</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2018.gadā veikt ēkai energoefektivitāti paaugstinošus pasākumus saskaņā ar energosertifikātā norādītiem pasākumiem, projekta ietvaros veicot ārsienu un augšējā pārseguma siltināšanu, veco koka un metāla durvju nomaiņu uz jauniem, blīviem logiem un durvīm, nomainot apgaismojumu pret apgaismojumu ar LED spuldzēm, apkures sistēmas pārbūvi vai atjaunošanu t.sk.siltummezgla modernizāciju, zibensaizsardzības sistēmas atjaunošanu.</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</si>
  <si>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 tehniskās dokumentācijas izstrāde, būvdarbi, autoruzraudzība un 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(260,44 kWh/m2 gadā), saskaņā ar energosertifikātā norādīto, lai samazinātu siltumenerģijas patēriņu ēkā un ēkas apsaimniekošanas izmaksas, Jūrmalas pilsētas dome plāno veikt minētās ēkas siltināšanas darbus 2018.gadā, veicot ārsienu, cokola, pamatu un augšējā pārseguma siltināšanu, zibensaizsardzības sistēmas atjaunošanu.
Energoefektivitātes pasākumu īstenošanas rezultātā tiks ne tikai samazināts ēku siltumenerģijas patēriņš, ēkas apsaimniekošanas izmaksas un CO2 emisijas, bet arī estētiski tiks uzlabota vidusskolas apkārtne un pilsētas vide kopumā.</t>
    </r>
  </si>
  <si>
    <t>Jūrmalas pilsētas Jaundubultu vidusskolass ēkas k-1 (autoskolas ēka) energoefektivitātes paaugstināšana (t.sk. tehniskās dokumentācijas izstrāde, būvdarbi, autoruzraudzība un būvuzraudzība)</t>
  </si>
  <si>
    <t>Jūrmalas pilsētas Kauguru vidusskolas ēkas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</si>
  <si>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ēkas energoefektivitātes paaugstināšana (t.sk. tehniskās dokumentācijas izstrāde, būvdarbi, autoruzraudzība un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2019.-2020.gadā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</si>
  <si>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t>Projekta detalizēts sadalījums darbību griezumā, darbību rezultāti, precīzas izmaksas un rezultatīvie rādītāji tiks precizēti pēc būvprojekta izstrādes.</t>
  </si>
  <si>
    <t>Stāvvietas izbūve Emīla Dārziņa ielā 17 un Tūristu ielas posma atjaunošana (t.sk. būvprojekta izstrāde, būvdarbi, autoruzraudzība un būvuzraudzība)</t>
  </si>
  <si>
    <t xml:space="preserve">Skvēra Tūristu ielā 2A atjaunošana (t.sk. būvprojekta izstrāde, būvdarbi, autoruzraudzība un būvuzraudzība)   </t>
  </si>
  <si>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veselības un atpūtas tūristu skaita pieaugumam.</t>
    </r>
  </si>
  <si>
    <r>
      <rPr>
        <b/>
        <sz val="12"/>
        <rFont val="Times New Roman"/>
        <family val="1"/>
        <charset val="186"/>
      </rPr>
      <t xml:space="preserve">Prioritārā projekta ideja Nr.3: </t>
    </r>
    <r>
      <rPr>
        <b/>
        <i/>
        <u/>
        <sz val="12"/>
        <rFont val="Times New Roman"/>
        <family val="1"/>
        <charset val="186"/>
      </rPr>
      <t>Daudzfunkcionāla dabas tūrisma centra jaunbūve un meža parka labiekārtojums Ķemeros</t>
    </r>
  </si>
  <si>
    <r>
      <rPr>
        <i/>
        <u/>
        <sz val="12"/>
        <rFont val="Times New Roman"/>
        <family val="1"/>
        <charset val="186"/>
      </rPr>
      <t>Projekta idejas pamatojums:</t>
    </r>
    <r>
      <rPr>
        <i/>
        <sz val="12"/>
        <rFont val="Times New Roman"/>
        <family val="1"/>
        <charset val="186"/>
      </rPr>
      <t xml:space="preserve">
Jūrmalas pilsēta ir vienīgā kūrortpilsēta Latvijā ar vairāk nekā 200 gadus senu vēsturi. Oficiālu kūrortpilsētas statusu Jūrmala ieguva 1959.gadā, bet 2005.gadā Pasaules Veselības organizācija (PVO) pilsētai piešķīra Veselīgas pilsētas („Healthy City”) statusu. Jūrmala ir arī pirmā pilsēta Latvijā, kas uzņemta Eiropas Kūrortu asociācijā. Pašlaik Jūrmalā dzīvo aptuveni 57 000 iedzīvotāju un pēc platības (100 km2) tā ir otra lielākā Latvijas pilsēta pēc Rīgas. 
Jūrmala no 9 republikas pilsētām atrodas otrajā vietā (objektīvi – pirmajā vietā ir tikai Rīga) ne vien pēc tūrisma mītņu skaita – 41 (3.vietā - Ventspils ar 20 tūrisma mītnēm), gultas vietu skaita – 4087 (3.vietā - Ventspils ar 1321), kā arī pēc tūrisma mītnēs apkalpoto tūristu skaita – Jūrmala 2016.gadā tūrisma mītnēs ir apkalpotas 171 366 personas (CSP dati par 2016.gadu).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(PTO)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Par projekta “Daudzfunkcionāla dabas tūrisma centra jaunbūve un meža parka labiekārtojums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aptuveni 70 000 cilvēku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informējošs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</si>
  <si>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rPr>
        <b/>
        <sz val="12"/>
        <rFont val="Times New Roman"/>
        <family val="1"/>
        <charset val="186"/>
      </rPr>
      <t>Prioritārā projekta ideja Nr.1:</t>
    </r>
    <r>
      <rPr>
        <b/>
        <i/>
        <u/>
        <sz val="12"/>
        <rFont val="Times New Roman"/>
        <family val="1"/>
        <charset val="186"/>
      </rPr>
      <t xml:space="preserve"> Jūrmalas pilsētas vispārējās vidējās izglītības iestāžu infrastruktūras pilnveide</t>
    </r>
  </si>
  <si>
    <r>
      <rPr>
        <i/>
        <u/>
        <sz val="12"/>
        <rFont val="Times New Roman"/>
        <family val="1"/>
        <charset val="186"/>
      </rPr>
      <t xml:space="preserve">Projekta idejas pamatojums:
</t>
    </r>
    <r>
      <rPr>
        <i/>
        <sz val="12"/>
        <rFont val="Times New Roman"/>
        <family val="1"/>
        <charset val="186"/>
      </rPr>
      <t>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Viena no būtiskākajām pašvaldības autonomām funkcijām ir gādāt par iedzīvotāju izglītību.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izglītības pakalpojumu kvalitātes izpēte,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izglītojamo pieaugums 7.-12.klašu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Kauguru vidusskolas un Jūrmalas Valsts ģimnāzijas infrastruktūras pilnveidē, tai skaitā - reģionālā metodiskā centra attīstība sniegs būtiskas priekšrocības izglītības pakalpojumu kvalitātes paaugstināšanā.</t>
    </r>
  </si>
  <si>
    <t>Jūrmalas Valsts ģimnāzijas ēkas Raiņa ielā 55, Jūrmalā, pārbūve (t.sk. būvprojekta izstrāde, būvdarbi, autoruzraudzība un būvuzraudzība)</t>
  </si>
  <si>
    <t>Jūrmalas pilsētas Kauguru vidusskolas telpu atjaunošana (t.sk. būvprojekta izstrāde, būvdarbi, autoruzraudzība un būvuzraudzība)</t>
  </si>
  <si>
    <r>
      <rPr>
        <u/>
        <sz val="10"/>
        <rFont val="Times New Roman"/>
        <family val="1"/>
        <charset val="186"/>
      </rPr>
      <t>Rezultāta rādītājs:</t>
    </r>
    <r>
      <rPr>
        <sz val="10"/>
        <rFont val="Times New Roman"/>
        <family val="1"/>
        <charset val="186"/>
      </rPr>
      <t xml:space="preserve">
Pilnībā modernizēta vispārējās izglītības iestāde Jūrmalas Valsts ģimnāzija Raiņa ielā 55 (ergonomiska mācību vide iestādē, IKT risinājumi, metodisko funkciju nodrošināšana) un pilnībā modernizēta vispārējās izglītības Jūrmalas pilsētas Kauguru vidusskolas 3.stāvi (ergonomiska mācību vide, IKT risinājumi).
</t>
    </r>
    <r>
      <rPr>
        <u/>
        <sz val="10"/>
        <rFont val="Times New Roman"/>
        <family val="1"/>
        <charset val="186"/>
      </rPr>
      <t>Iznākuma rādītājs:</t>
    </r>
    <r>
      <rPr>
        <sz val="10"/>
        <rFont val="Times New Roman"/>
        <family val="1"/>
        <charset val="186"/>
      </rPr>
      <t xml:space="preserve">
1) plānotais audzēkņu skaits 7.-12.klasē ne mazāk kā 240 izglītojamie vienā mācību gadā;
2) tiek īstenotas vismaz divas vispārējās vidējās izglītības programmas, no kurām viena ir STEM (matemātikas, dabaszinību un tehnikas virziena programma.</t>
    </r>
    <r>
      <rPr>
        <u/>
        <sz val="10"/>
        <rFont val="Times New Roman"/>
        <family val="1"/>
        <charset val="186"/>
      </rPr>
      <t/>
    </r>
  </si>
  <si>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2019.gadā,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uz 2017.gada 31.oktobri Latvijā 11 058 jeb 18,1% no bezdarbnieku kopskaita bija jaunieši bezdarbnieki vecumā no 15 līdz 29 gadiem, bet Jūrmalā uz 2017.gada 31.oktobri jaunieši bezdarbnieki vecumā no 15 līdz 29 gadiem bija 200 jeb 18,5% no kopējā bezdarbnieku skaita pilsētā.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</si>
  <si>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t xml:space="preserve">Jūrmalas pilsētas pašvaldība                                
</t>
  </si>
  <si>
    <r>
      <t xml:space="preserve">Prioritārā projekta ideja Nr.2.: </t>
    </r>
    <r>
      <rPr>
        <b/>
        <i/>
        <u/>
        <sz val="12"/>
        <rFont val="Times New Roman"/>
        <family val="1"/>
        <charset val="186"/>
      </rPr>
      <t>Jūrmalas Sporta skolas peldbaseinu ēkas pārbūve un energoefektivitātes paaugstināšana</t>
    </r>
  </si>
  <si>
    <t>Jūrmalas pilsētas Ķemeru pamatskolas ēkas pārbūve un energoefektivitātes paaugstināšana  (t.sk. būvprojekta izstrāde, būvdarbi, autoruzraudzība un būvuzraudzība)</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</si>
  <si>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pakalpojumu centra ''Majori'' izveide (t.sk. būvprojekta izstrāde, būvdarbi, autoruzraudzība un būvuzraudzība)</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</si>
  <si>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rPr>
        <b/>
        <sz val="12"/>
        <rFont val="Times New Roman"/>
        <family val="1"/>
        <charset val="186"/>
      </rPr>
      <t xml:space="preserve">Prioritārā projekta ideja Nr.3: </t>
    </r>
    <r>
      <rPr>
        <b/>
        <i/>
        <u/>
        <sz val="12"/>
        <rFont val="Times New Roman"/>
        <family val="1"/>
        <charset val="186"/>
      </rPr>
      <t>Jūrmalas pilsētas Ķemeru pamatskolas ēkas pārbūve un energoefektivitātes paaugstināšana</t>
    </r>
  </si>
  <si>
    <r>
      <rPr>
        <b/>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</si>
  <si>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</si>
  <si>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pašvaldības iestādes “Jūrmalas veselības veicināšanas un sociālo pakalpojumu centrs” ēku pārbūve un energoefektivitātes paaugstināšanas (t.sk. būvprojekta izstrāde, būvdarbi, autoruzraudzība un būvuzraudzība)</t>
    </r>
    <r>
      <rPr>
        <sz val="12"/>
        <rFont val="Times New Roman"/>
        <family val="1"/>
        <charset val="186"/>
      </rPr>
      <t xml:space="preserve">
</t>
    </r>
    <r>
      <rPr>
        <i/>
        <sz val="12"/>
        <rFont val="Times New Roman"/>
        <family val="1"/>
        <charset val="186"/>
      </rPr>
      <t>Jūrmalas pilsētas pašvaldības iestādes “Jūrmalas veselības veicināšanas un sociālo pakalpojumu centrs”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2018.-2020.gadā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nomaiņā.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</si>
  <si>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b/>
        <sz val="12"/>
        <rFont val="Times New Roman"/>
        <family val="1"/>
        <charset val="186"/>
      </rPr>
      <t xml:space="preserve">Prioritārā projekta ideja Nr.6: </t>
    </r>
    <r>
      <rPr>
        <b/>
        <i/>
        <u/>
        <sz val="12"/>
        <rFont val="Times New Roman"/>
        <family val="1"/>
        <charset val="186"/>
      </rPr>
      <t>Jūrmalas pilsētas Kauguru vidusskolas ēkas energoefektivitātes paaugstināšana</t>
    </r>
  </si>
  <si>
    <r>
      <rPr>
        <b/>
        <sz val="12"/>
        <rFont val="Times New Roman"/>
        <family val="1"/>
        <charset val="186"/>
      </rPr>
      <t>Prioritārā projekta ideja Nr.7:</t>
    </r>
    <r>
      <rPr>
        <b/>
        <i/>
        <sz val="12"/>
        <rFont val="Times New Roman"/>
        <family val="1"/>
        <charset val="186"/>
      </rPr>
      <t xml:space="preserve"> </t>
    </r>
    <r>
      <rPr>
        <b/>
        <i/>
        <u/>
        <sz val="12"/>
        <rFont val="Times New Roman"/>
        <family val="1"/>
        <charset val="186"/>
      </rPr>
      <t>Jūrmalas teātra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</si>
  <si>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Emīla Dārziņa ielā 17 un Tūristu ielas posma atjaunošana (t.sk. būvprojekta izstrāde, būvdarbi, autoruzraudzība un būvuzraudzība)</t>
    </r>
    <r>
      <rPr>
        <sz val="12"/>
        <rFont val="Times New Roman"/>
        <family val="1"/>
        <charset val="186"/>
      </rPr>
      <t xml:space="preserve">
</t>
    </r>
    <r>
      <rPr>
        <i/>
        <sz val="12"/>
        <rFont val="Times New Roman"/>
        <family val="1"/>
        <charset val="186"/>
      </rPr>
      <t>Kompleksi sakārtojot Ķemeru uzņēmējdarbībai nepieciešamo vidi, ir jānodrošina kvalitatīvu un sakārtotu publisko infrastruktūru. Būtisks teritorijas attīstības un uzņēmējdarbības vides uzlabošanas nosacījums ir publisko teritoriju - ielu un tām piegulošās infrastruktūras pilnveide, t.sk. virszemes un pazemes komunikāciju infrastruktūras pārbūve. Ķemeru degradētajā teritorijā esošā ielu un komunikāciju infrastruktūra ir novecojusi un daļēji nefunkcionējoša. Tās atjaunošana un pilnveide ir priekšnosacījums uzņēmējdarbības vides attīstībai, t.sk. komercdarbībai nepieciešamo pieslēgumu ierīkošanai nākotnē.
Projekta ietvaros plānots veikt Tukuma ielas, Emīla Dārziņa ielas un Tūristu ielas posma un šo ielu krustojuma pārbūvi, t.sk. gājēju un velo celiņa atjaunošanu, divu sabiedriskā transporta pieturvietu atjaunošanu, kā arī publiski pieejamas autostāvvietas, 49 automašīnu novietošanai, izbūvi Emīla Dārziņa ielā 17 un tūristu autobusiem paredzētas autostāvvietas izbūvi gar Tūristu ielu. Ielu infrastruktūras atjaunošana un pilnveide ir nepieciešama komersantu sniegto pakalpojumu pieejamības nodrošināšanai. Papildus tiks veikta virszemes un pazemes komunikāciju infrastruktūras, t.sk. lietus ūdens kanalizācijas un apgaismojuma sistēmas pārbūve.</t>
    </r>
    <r>
      <rPr>
        <sz val="12"/>
        <rFont val="Times New Roman"/>
        <family val="1"/>
        <charset val="186"/>
      </rPr>
      <t xml:space="preserve">
</t>
    </r>
    <r>
      <rPr>
        <b/>
        <sz val="12"/>
        <rFont val="Times New Roman"/>
        <family val="1"/>
        <charset val="186"/>
      </rPr>
      <t>2.Skvēra Tūristu ielā 2A atjaunošana (t.sk. būvprojekta izstrāde, būvdarbi, autoruzraudzība un būvuzraudzība)</t>
    </r>
    <r>
      <rPr>
        <sz val="12"/>
        <rFont val="Times New Roman"/>
        <family val="1"/>
        <charset val="186"/>
      </rPr>
      <t xml:space="preserve">
</t>
    </r>
    <r>
      <rPr>
        <i/>
        <sz val="12"/>
        <rFont val="Times New Roman"/>
        <family val="1"/>
        <charset val="186"/>
      </rPr>
      <t>Atjaunojot Tūristu ielas posmu un tai piegulošo virszemes un pazemes komunikāciju tīklu, lai nodrošinātu infrastruktūras funkcionalitāti, projekta ietvaros tiks veikta publiski pieejamas teritorijas – skvēra Tūristu ielā 2A atjaunošana. Abas projekta teritorijas ir savstarpēji funkcionāli saistītas.</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</si>
  <si>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 xml:space="preserve">Ceļu infrastruktūras atjaunošana un autostāvvietas izbūve Ķemeros </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</si>
  <si>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</si>
  <si>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318,09  kWh/m2 gadā. 
3)aprēķinātais siltumnīcefekta gāzu samazinājums gadā (CO2 ekvivalents tonnās) –  193.35 t gadā.
</t>
    </r>
    <r>
      <rPr>
        <u/>
        <sz val="10"/>
        <rFont val="Times New Roman"/>
        <family val="1"/>
        <charset val="186"/>
      </rPr>
      <t>Iznākuma rādītājs:</t>
    </r>
    <r>
      <rPr>
        <sz val="10"/>
        <rFont val="Times New Roman"/>
        <family val="1"/>
        <charset val="186"/>
      </rPr>
      <t xml:space="preserve"> veikta ēkas ar kopējo platību 3020.20 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</si>
  <si>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120 129  kWh uz m2 gadā;
2)primārās enerģijas gada patēriņa samazinājums uz m2 pēc darbu pabeigšanas –  69,15  kWh/m2 gadā;
3)aprēķinātais siltumnīcefekta gāzu samazinājums gadā (CO2 ekvivalents tonnās) –   16.6 t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Projekta rezultatīvie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</si>
  <si>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apkurei pēc renovācijas –  82,55 kWh uz m2 gadā:
2)primārās enerģijas gada patēriņa samazinājums uz m2 pēc darbu pabeigšanas –  71,89 kWh/m2 gadā;
3)aprēķinātais siltumnīcefekta gāzu samazinājums gadā (CO2 ekvivalents tonnās) – 85.01 t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</si>
  <si>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113,66 kWh uz m2 gadā:
2)primārās enerģijas gada patēriņa samazinājums uz m2 pēc darbu pabeigšanas –   128,12 kWh/m2 gadā;
3)aprēķinātais siltumnīcefekta gāzu samazinājums gadā (CO2 ekvivalents tonnās) – 16.06 t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</si>
  <si>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66,01 kWh uz m2 gadā:
2)primārās enerģijas gada patēriņa samazinājums uz m2 pēc darbu pabeigšanas –  76,46  kWh/m2 gadā;
3)aprēķinātais siltumnīcefekta gāzu samazinājums gadā (CO2 ekvivalents tonnās) – 73.18 t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</si>
  <si>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137,60 kWh/m2 gadā;
3)aprēķinātais siltumnīcefekta gāzu samazinājums gadā (CO2 ekvivalents tonnās) – 27.65 t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</si>
  <si>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t xml:space="preserve">Aktivitāšu pamatojums:
</t>
    </r>
    <r>
      <rPr>
        <b/>
        <sz val="12"/>
        <rFont val="Times New Roman"/>
        <family val="1"/>
        <charset val="186"/>
      </rPr>
      <t>1.Jūrmalas Valsts ģimnāzijas ēkas Raiņa ielā 55, Jūrmalā, pārbūve (t.sk. būvprojekta izstrāde, būvdarbi, autoruzraudzība un būvuzraudzība)</t>
    </r>
    <r>
      <rPr>
        <sz val="12"/>
        <rFont val="Times New Roman"/>
        <family val="1"/>
        <charset val="186"/>
      </rPr>
      <t xml:space="preserve">
</t>
    </r>
    <r>
      <rPr>
        <i/>
        <sz val="12"/>
        <rFont val="Times New Roman"/>
        <family val="1"/>
        <charset val="186"/>
      </rPr>
      <t>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Saskaņā ar Jūrmalas pilsētas izglītības iestāžu infrastruktūras novērtējumu, kas veikts izstrādājot Izglītības attīstības koncepciju 2015.-2020.gadam, Jūrmalas Valsts ģimnāzijas telpu stāvoklis Raiņa ielā 55 novērtēts kā "daļēji apmierinošs", akcentējot ēkas atjaunošanas aktualitāti, lai tā atbilstu valsts ģimnāzijas statusam. Investīcijas tiek plānots piesaistīt, lai izstrādātu kvalitatīvu izglītības iestādes pārbūves būvprojektu un veiktu skolas pilna apjoma pārbūvi un atjaunošanu, nodrošinot skolēniem ergonomiskas un modernas mācību vides izveidi, kā arī reģionālā metodiskā centra infrastruktūras pilnveidi visu tam paredzēto funkciju pilnvērtīgai nodrošināšanai.</t>
    </r>
    <r>
      <rPr>
        <sz val="12"/>
        <rFont val="Times New Roman"/>
        <family val="1"/>
        <charset val="186"/>
      </rPr>
      <t xml:space="preserve">
</t>
    </r>
    <r>
      <rPr>
        <b/>
        <sz val="12"/>
        <rFont val="Times New Roman"/>
        <family val="1"/>
        <charset val="186"/>
      </rPr>
      <t>2.Jūrmalas pilsētas Kauguru vidusskolas telpu atjaunošana (t.sk. būvprojekta izstrāde, būvdarbi, autoruzraudzība un būvuzraudzība)</t>
    </r>
    <r>
      <rPr>
        <sz val="12"/>
        <rFont val="Times New Roman"/>
        <family val="1"/>
        <charset val="186"/>
      </rPr>
      <t xml:space="preserve">
</t>
    </r>
    <r>
      <rPr>
        <i/>
        <sz val="12"/>
        <rFont val="Times New Roman"/>
        <family val="1"/>
        <charset val="186"/>
      </rPr>
      <t>Jūrmalas pilsētas Kauguru vidusskolā saskaņā ar Jūrmalas pašvaldības vispārizglītojošo skolu telpu noslogojumu uz 2016.gada 1.septembri ir bijis vislielākais izglītojamo skaits Jūrmalā (724 skolēni), kā arī skolai ir viens no labākajiem skolas piepildījumiem 96,53%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trīs  skolas stāvos.</t>
    </r>
  </si>
  <si>
    <t>Jūrmalas teātra ēkas energoefektivitātes paaugstināšana (t.sk. tehniskās dokumentācijas izstrāde, būvdarbi, autoruzraudzība un būvuzraudzība)</t>
  </si>
  <si>
    <t>2.pielikums</t>
  </si>
  <si>
    <t xml:space="preserve">P 2.8.
P 3.2.
P 3.7.
</t>
  </si>
  <si>
    <t>P 2.8.
P 3.7.</t>
  </si>
  <si>
    <t xml:space="preserve">P 2.4.
P 3.7.
</t>
  </si>
  <si>
    <t xml:space="preserve">P 2.1.
P 3.7.
</t>
  </si>
  <si>
    <t>P 2.1.
P 3.7.</t>
  </si>
  <si>
    <t>P 2.6.
P 3.5.</t>
  </si>
  <si>
    <t>P 2.6.
P 3.2.</t>
  </si>
  <si>
    <t>P 2.6.
P 3.3.</t>
  </si>
  <si>
    <t>P 1.7.
P 3.7.</t>
  </si>
  <si>
    <t>23
24</t>
  </si>
  <si>
    <t>17
18
19</t>
  </si>
  <si>
    <t>16
18
19</t>
  </si>
  <si>
    <t>16
17
19</t>
  </si>
  <si>
    <r>
      <t xml:space="preserve">2021
</t>
    </r>
    <r>
      <rPr>
        <i/>
        <sz val="10"/>
        <rFont val="Times New Roman"/>
        <family val="1"/>
        <charset val="186"/>
      </rPr>
      <t>(16 mēneši)</t>
    </r>
  </si>
  <si>
    <r>
      <t xml:space="preserve">2019
</t>
    </r>
    <r>
      <rPr>
        <i/>
        <sz val="10"/>
        <rFont val="Times New Roman"/>
        <family val="1"/>
        <charset val="186"/>
      </rPr>
      <t>(10 mēneši)</t>
    </r>
  </si>
  <si>
    <r>
      <t xml:space="preserve">2019 
</t>
    </r>
    <r>
      <rPr>
        <i/>
        <sz val="10"/>
        <rFont val="Times New Roman"/>
        <family val="1"/>
        <charset val="186"/>
      </rPr>
      <t>(10 mēneši)</t>
    </r>
  </si>
  <si>
    <r>
      <rPr>
        <b/>
        <i/>
        <sz val="10"/>
        <rFont val="Times New Roman"/>
        <family val="1"/>
        <charset val="186"/>
      </rPr>
      <t xml:space="preserve">2019
</t>
    </r>
    <r>
      <rPr>
        <i/>
        <sz val="10"/>
        <rFont val="Times New Roman"/>
        <family val="1"/>
        <charset val="186"/>
      </rPr>
      <t>(12 mēneši)</t>
    </r>
  </si>
  <si>
    <r>
      <rPr>
        <b/>
        <i/>
        <sz val="10"/>
        <rFont val="Times New Roman"/>
        <family val="1"/>
        <charset val="186"/>
      </rPr>
      <t>2020</t>
    </r>
    <r>
      <rPr>
        <i/>
        <sz val="10"/>
        <rFont val="Times New Roman"/>
        <family val="1"/>
        <charset val="186"/>
      </rPr>
      <t xml:space="preserve">
(14 mēneši)</t>
    </r>
  </si>
  <si>
    <r>
      <rPr>
        <b/>
        <i/>
        <sz val="10"/>
        <rFont val="Times New Roman"/>
        <family val="1"/>
        <charset val="186"/>
      </rPr>
      <t>2020</t>
    </r>
    <r>
      <rPr>
        <i/>
        <sz val="10"/>
        <rFont val="Times New Roman"/>
        <family val="1"/>
        <charset val="186"/>
      </rPr>
      <t xml:space="preserve">
(12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</si>
  <si>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peldbaseinu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Jūrmalas Sporta skola kvalitatīvi īstenotu savus uzdevumus un noteiktās funkcijas, ēkai plānota ne tikai energoefektīvi pasākumi, bet kompleksa ēkas attīstība, kas iever telpu, tai skaitā baseina telpu pārbūvi.
Pašvaldība 2019.gadā plāno veikt ēkas pārbūves darbus, kā arī ēkas tehniskā stāvokļa un energoefektivitātes rādītāju uzlabošanu piesaistot ERAF finansējumu, tādējādi, kompleksi ieguldot pašvaldības un ES fondu finanšu līdzekļus, tiks sakārtota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ūdensapgādes un kanalizācijas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atbilstoši veikto iepirkumu rezultātiem.</t>
    </r>
  </si>
  <si>
    <t>Jūrmalas Sporta skolas peldbaseinu ēkas pārbūve un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</si>
  <si>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 (t.sk. būvprojekta izstrāde, būvdarbi, autoruzraudzība un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Ķemeru pamatskolas ēku tehniskais stāvoklis ir novērtēts kā daļēji apmierinošs, Jūrmalas pilsētas dome 2018.-2019.gadā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koka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Nacionālās kultūras mantojuma pārvaldes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</si>
  <si>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 (t.sk. būvprojekta izstrāde, būvdarbi, autoruzraudzība un 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ēkas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pamata un augšējā pārseguma siltināšanu, veco koka un metāla durvju nomaiņu uz jaunām blīvām durvīm, apkures sistēmas pārbūvi vai atjaunošanu, apgaismojuma nomaiņu uz LED spuldzēm un zibensaizsardzības sistēmas atjaunošanu.
Minēto aktivitāšu izmaksas tiks precizētas pēc iepirkumu rezultātiem.</t>
    </r>
  </si>
  <si>
    <r>
      <rPr>
        <i/>
        <u/>
        <sz val="12"/>
        <rFont val="Times New Roman"/>
        <family val="1"/>
        <charset val="186"/>
      </rPr>
      <t xml:space="preserve">Projekta idejas pamatojums:
</t>
    </r>
    <r>
      <rPr>
        <i/>
        <sz val="12"/>
        <rFont val="Times New Roman"/>
        <family val="1"/>
        <charset val="186"/>
      </rPr>
      <t xml:space="preserve">Jūrmalas pilsētas pašvaldība kā sadarbības partneris, piedaloties Rīgas plānošanas reģiona Eiropas Sociālā fonda projekta "Deinstitucionalizācija un sociālie pakalpojumi personām ar invaliditāti un bērniem" īstenošanā, atbalsta valstī noteikto virzību uz sociālās politikas maiņu, kas paredz vienlīdzīgu iespēju nodrošināšanu cilvēkiem ar invaliditāti iekļauties un dzīvot sabiedrībā, saņemot vienlīdzīgas izvēles un iespēju brīvību, iespēju veidot dzīvi ārpus sociālās aprūpes institūcijām. Lai mazinātu nepieciešamību pēc institucionālās aprūpes pakalpojumiem, Jūrmalas pilsētas pašvaldība strādā pie sabiedrībā balstītu sociālo pakalpojumu attīstības un pieejamības uzlabošanas pilsētā, taču pakalpojumu attīstīšanai nepieciešama atbilstošas infrastruktūras izveide un materiāli tehniskās bāzes nodrošināšana. </t>
    </r>
  </si>
  <si>
    <r>
      <rPr>
        <b/>
        <u/>
        <sz val="12"/>
        <rFont val="Times New Roman"/>
        <family val="1"/>
        <charset val="186"/>
      </rPr>
      <t>Prioritārā projekta ideja Nr.1:</t>
    </r>
    <r>
      <rPr>
        <b/>
        <i/>
        <u/>
        <sz val="12"/>
        <rFont val="Times New Roman"/>
        <family val="1"/>
        <charset val="186"/>
      </rPr>
      <t xml:space="preserve"> Infrastruktūras pilnveide sabiedrībā balstītu sociālo pakalpojumu nodrošināšanai Jūrmalā</t>
    </r>
  </si>
  <si>
    <r>
      <rPr>
        <u/>
        <sz val="10"/>
        <rFont val="Times New Roman"/>
        <family val="1"/>
        <charset val="186"/>
      </rPr>
      <t xml:space="preserve">Iznākuma rādītājs:
</t>
    </r>
    <r>
      <rPr>
        <sz val="10"/>
        <rFont val="Times New Roman"/>
        <family val="1"/>
        <charset val="186"/>
      </rPr>
      <t>1) izveidota infrastruktūra, nodrošinot 8 vietas bērniem aprūpei ģimeniskā vidē;
2) izveidota infrastruktūra, nodrošinot 8 vietas jauniešiem aprūpei ģimeniskā vidē;
3) izveidota infrastruktūra, nodrošinot pakalpojumu sniegšanu 63 bērniem ar funkcionāliem traucējumiem;
4) izveidota infrastruktūra, nodrošinot sociālo pakalpojumu pieejamību 30 personām ar garīga rakstura traucējumiem;
5) izveidota infrastruktūra, nodrošinot 8 vietas personām ar garīga rakstura traucējumiem grupu dzīvokļa pakalpojuma saņemšanai.</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</si>
  <si>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ģimeniskai videi pietuvināta pakalpojuma infrastruktūra 8 bērniem Jūrmalā, Sēravotu ielā 9 (Ķemeros), veicot esošās PI "Sprīdītis" ēkas pārbūvi, telpu aprīkošanu un teritorijas labiekārtošanu.
</t>
    </r>
    <r>
      <rPr>
        <u/>
        <sz val="10"/>
        <rFont val="Times New Roman"/>
        <family val="1"/>
        <charset val="186"/>
      </rPr>
      <t>Sasniedzamais rezultāts</t>
    </r>
    <r>
      <rPr>
        <sz val="10"/>
        <rFont val="Times New Roman"/>
        <family val="1"/>
        <charset val="186"/>
      </rPr>
      <t>: 8 vietas (8 bērniem).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</si>
  <si>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jauniešu mājas pakalpojuma infrastruktūra 8 jauniešiem Jūrmalā, Sēravotu ielā 9 (Ķemeros), veicot esošās PI "Sprīdītis" ēkas pārbūvi, telpu aprīkošanu un teritorijas labiekārtošanu.
</t>
    </r>
    <r>
      <rPr>
        <u/>
        <sz val="10"/>
        <rFont val="Times New Roman"/>
        <family val="1"/>
        <charset val="186"/>
      </rPr>
      <t>Sasniedzamais rezultāts</t>
    </r>
    <r>
      <rPr>
        <sz val="10"/>
        <rFont val="Times New Roman"/>
        <family val="1"/>
        <charset val="186"/>
      </rPr>
      <t>: 8 vietas (8 jauniešiem).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</si>
  <si>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izveidota rehabilitācijas pakalpojumu infrastruktūra 63 bērniem ar funkcionāliem traucējumiem PII "Podziņa" telpās un teritorijā Jūrmalā, Lībiešu ielā 21 (Kauguros), izveidojot telpas rehabilitācijas pakalpojumu nodrošināšanai, nodrošinot telpu aprīkošanu, teritorijas labiekārtošanu, t.sk. nojumju izbūvi.</t>
    </r>
    <r>
      <rPr>
        <u/>
        <sz val="10"/>
        <rFont val="Times New Roman"/>
        <family val="1"/>
        <charset val="186"/>
      </rPr>
      <t xml:space="preserve">
Sasniedzamais rezultāts</t>
    </r>
    <r>
      <rPr>
        <sz val="10"/>
        <rFont val="Times New Roman"/>
        <family val="1"/>
        <charset val="186"/>
      </rPr>
      <t>: pakalpojumu pieejamība 63 bērniem ar funkcionāliem traucējumiem.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</si>
  <si>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paplašināta sabiedrībā balstītu sociālo pakalpojumu infrastruktūra (Dienas aprūpes centra, konsultācijām, individuālajam atbalstam, "Atelpas brīža" un specializēto darbnīcu pakalpojumam) 30 personām ar garīga rakstura traucējumiem Jūrmalā, Dūņu ceļā 2 (Ķemeros), veicot esošā Dienas aprūpes centra telpu pārbūvi un atjaunošanu un telpu aprīkošanu.
</t>
    </r>
    <r>
      <rPr>
        <u/>
        <sz val="10"/>
        <rFont val="Times New Roman"/>
        <family val="1"/>
        <charset val="186"/>
      </rPr>
      <t xml:space="preserve">
Sasniedzamais rezultāts:</t>
    </r>
    <r>
      <rPr>
        <sz val="10"/>
        <rFont val="Times New Roman"/>
        <family val="1"/>
        <charset val="186"/>
      </rPr>
      <t xml:space="preserve"> 30 vietas (30 personām).</t>
    </r>
  </si>
  <si>
    <r>
      <rPr>
        <u/>
        <sz val="10"/>
        <rFont val="Times New Roman"/>
        <family val="1"/>
        <charset val="186"/>
      </rPr>
      <t>Darbības rezultāts</t>
    </r>
    <r>
      <rPr>
        <sz val="10"/>
        <rFont val="Times New Roman"/>
        <family val="1"/>
        <charset val="186"/>
      </rPr>
      <t xml:space="preserve"> - atbilstoši "Rīgas plānošanas reģiona Deinstitucionalizācijas plānam 2017.-2020.gadam", tiks izveidots grupu dzīvokļa pakalpojuma infrastruktūra (ar diennakts personāla atbalstu) 8 personām ar garīga rakstura traucējumiem Jūrmalā, Dzirnavu ielas 36 pieguļošā teritorijā (Slokā), veicot esošas ēkas pārbūvi un telpu aprīkošanu.</t>
    </r>
    <r>
      <rPr>
        <u/>
        <sz val="10"/>
        <rFont val="Times New Roman"/>
        <family val="1"/>
        <charset val="186"/>
      </rPr>
      <t xml:space="preserve">
Sasniedzamais rezultāts</t>
    </r>
    <r>
      <rPr>
        <sz val="10"/>
        <rFont val="Times New Roman"/>
        <family val="1"/>
        <charset val="186"/>
      </rPr>
      <t>: 8 vietas (8 personām).</t>
    </r>
  </si>
  <si>
    <t>Specifiskais atbalsta mērķis  (SAM)  9.3.1.
"Attīstīt pakalpojumu infrastruktūru bērnu aprūpei ģimeniskā vidē un personu ar invaliditāti neatkarīgai dzīvei un integrācijai sabiedrībā"</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</si>
  <si>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</si>
  <si>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</si>
  <si>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Specifiskais atbalsta mērķis (SAM) 4.2.2.
"Atbilstoši pašvaldības integrētajām attīstības programmām sekmēt energoefektivitātes paaugstināšanu un AER izmantošanu pašvaldību ēkās"</t>
  </si>
  <si>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</si>
  <si>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Specifiskais atbalsta mērķis (SAM) 5.5.1.                                                                                                                                                                                                                                                                                                                                                                                                     “Saglabāt, aizsargāt un attīstīt nozīmīgu kultūras un dabas mantojumu, kā arī attīstīt ar to saistītos pakalpojumus”</t>
  </si>
  <si>
    <t xml:space="preserve">18                            19                                 20        </t>
  </si>
  <si>
    <t>13.1.</t>
  </si>
  <si>
    <t>Daudzfunkcionālā dabas tūrisma centra pastāvīgās ekspozīcijas izveide (I kārta) un aprīkojums pakalpojuma  nodrošināšana E.Dārziņa iela 28 (tajā skaitā ekspozīcijas tehniskais projekts, satura izstrāde, autoruzraudzība)</t>
  </si>
  <si>
    <t xml:space="preserve">19                            19                                 20        </t>
  </si>
  <si>
    <t>Daudzfunkcionālā dabas tūrisma centra teritorijas labiekārtošana E.Dārziņa ielā 28</t>
  </si>
  <si>
    <t xml:space="preserve">20                            19                                 20        </t>
  </si>
  <si>
    <t>Daudzfunkcionālā dabas tūrisma centra funkcionālās   meža parka  teritorijas labiekārtošana Tūristu ielā 17</t>
  </si>
  <si>
    <r>
      <t xml:space="preserve">Projekta ideja: </t>
    </r>
    <r>
      <rPr>
        <b/>
        <u/>
        <sz val="12"/>
        <rFont val="Times New Roman"/>
        <family val="1"/>
      </rPr>
      <t>Daudzfunkcionāla dabas tūrisma centra pakalpojumu attīstība un meža parka labiekārtojuma pilnveide Ķemeros</t>
    </r>
  </si>
  <si>
    <r>
      <rPr>
        <i/>
        <u/>
        <sz val="12"/>
        <rFont val="Times New Roman"/>
        <family val="1"/>
        <charset val="186"/>
      </rPr>
      <t>Projekta idejas pamatojums:</t>
    </r>
    <r>
      <rPr>
        <i/>
        <sz val="12"/>
        <rFont val="Times New Roman"/>
        <family val="1"/>
        <charset val="186"/>
      </rPr>
      <t xml:space="preserve">
Jūrmalas pašvaldība 2014.-2020.gada plānošanas perioda ietvaros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Tajā skaitā Daudzfunkcionālā dabas tūrisma centra izveidei Ķemeros (5.6.2.SAM). 5.5.1. SAM projekta īstenošana plānota ciešā sasaitē ar 5.6.2. SAM ietvaros paredzētā Daudzfunkcionālā dabas tūrisma centra izveidi.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SAM 5.6.2.ietvaros paredzēta Daudzfunkcionālā dabas tūrisma centra jaunbūves būvniecība un Meža parka daļas revitalizācija, savukārt SAM 5.5.1 ietvaros Meža parka teritorijas un Daudzfunkcionālā dabas tūrisma centra teritorijas labiekārtošana, tādejādi jaunradot dabas tūrisma pakalpojumu – dabas izziņa (tajā skaitā dabas takas, dabas un putnu vērošanas vietas, informācijas un norāžu zīmes, āra klases, lapene un citi labiekārtojuma elementi), kā arī Daudzfunkcionāla dabas tūrisma centa pakalpojumu attīstība - pamata ekspozīcijas I kārtas izveide un telpu aprīkošana jaunradītā pakalpojumu sniegšanai, kas kopumā nodrošinās investīciju ilgtspēju un ietekmi uz nozīmīgu kultūras un dabas mantojuma objektu sociālekonomiskā potenciāla attīstību un integrāciju vietējās ekonomikas struktūrā.Projekts tiek iekļauts pamatojoties uz Ministru Kabineta 2018.gada 18.oktobra rīkojumu Nr.568. "Grozījumi Ministru kabineta 2015. gada 10. novembra rīkojumā Nr. 709 "Par integrēto teritoriālo investīciju specifisko atbalsta mērķu finansējuma kopējo apjomu katram nacionālas nozīmes attīstības centram un kopējiem rezultatīvajiem rādītājiem nacionālas nozīmes attīstības centru grupai""</t>
    </r>
  </si>
  <si>
    <r>
      <rPr>
        <u/>
        <sz val="10"/>
        <rFont val="Times New Roman"/>
        <family val="1"/>
        <charset val="186"/>
      </rPr>
      <t>Iznākuma rādītāji:</t>
    </r>
    <r>
      <rPr>
        <sz val="10"/>
        <rFont val="Times New Roman"/>
        <family val="1"/>
        <charset val="186"/>
      </rPr>
      <t xml:space="preserve">
1) Atbalstīto  dabas un kultūras mantojuma objektu skaits - 1 objekts;
2) Jaunradīto pakalpojumu skaits atbalstītajos kultūras un dabas mantojuma objektos - 2 pakalojumi;
3) Objektu apmeklējumu skaita paredzamais pieaugums uz 2023.gada 31.decembri - 60 000 apmeklējumi.</t>
    </r>
  </si>
  <si>
    <r>
      <rPr>
        <u/>
        <sz val="10"/>
        <rFont val="Times New Roman"/>
        <family val="1"/>
        <charset val="186"/>
      </rPr>
      <t>Darbības rezultāts</t>
    </r>
    <r>
      <rPr>
        <sz val="10"/>
        <rFont val="Times New Roman"/>
        <family val="1"/>
        <charset val="186"/>
      </rPr>
      <t xml:space="preserve"> - izveidota Daudzfunkcionālā dabas tūrisma centra  pastāvīgā ekspozīcija (I kārta), tajā skaitā aprīkotas telpas, kas nepieciešamas pakalpojuma sniegšanai. Pamata ekspozīcijas kopējā indikatīvā platība 800 m</t>
    </r>
    <r>
      <rPr>
        <vertAlign val="superscript"/>
        <sz val="10"/>
        <rFont val="Times New Roman"/>
        <family val="1"/>
        <charset val="186"/>
      </rPr>
      <t>2</t>
    </r>
    <r>
      <rPr>
        <sz val="10"/>
        <rFont val="Times New Roman"/>
        <family val="1"/>
        <charset val="186"/>
      </rPr>
      <t>.</t>
    </r>
  </si>
  <si>
    <r>
      <rPr>
        <u/>
        <sz val="10"/>
        <rFont val="Times New Roman"/>
        <family val="1"/>
        <charset val="186"/>
      </rPr>
      <t>Darbības rezultāts</t>
    </r>
    <r>
      <rPr>
        <sz val="10"/>
        <rFont val="Times New Roman"/>
        <family val="1"/>
      </rPr>
      <t xml:space="preserve"> - labiekārtota  centra teritorija, tajā skaitā izveidotas dabas vērošanas vietas (lietus dārzi, puķu dārzi u.c.)  uztādīti labiekārtojuma elementi (soliņi, atkritumu urnas, dekoratīvās laternas, bērnu rotaļu laukuma elementi u.c.) E.Dārziņa ielā 28 ar kopējo platību 3.51109 ha. </t>
    </r>
  </si>
  <si>
    <r>
      <rPr>
        <u/>
        <sz val="10"/>
        <rFont val="Times New Roman"/>
        <family val="1"/>
        <charset val="186"/>
      </rPr>
      <t>Darbības rezultāts</t>
    </r>
    <r>
      <rPr>
        <sz val="10"/>
        <rFont val="Times New Roman"/>
        <family val="1"/>
      </rPr>
      <t xml:space="preserve"> - labiekārtota meža parka teritorija, tajā skaitā izveidotas dabas vērošanas vietas  un lapene,  dabas izziņas takas (soliņi, atkritumu urnas, bērnu rotaļu laukumus, u.c.), restaurēti divi vietējas nozīmes arhitektūras pieminekļi "Tiltiņi ar margām" (nr.5346) Tūristu ielā 17 ar kopējo platību  12.2897ha.</t>
    </r>
  </si>
  <si>
    <t>17                             18                         19</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</si>
  <si>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17.1 ha;
3)jaunizveidoto darba vietu skaits – 85 darba vietas;
4)komersantu, kuri atrodas atbalstītajā teritorijā, nefinanšu investīcijas pašu nemateriālos ieguldījumos un pamatlīdzekļos – 5 005 669.00EUR.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dabas tūrisma centra jaunbūve un meža parka labiekārtojums Ķemeros".                                                                     </t>
    </r>
  </si>
  <si>
    <r>
      <t xml:space="preserve">2021                                                                     </t>
    </r>
    <r>
      <rPr>
        <i/>
        <sz val="10"/>
        <rFont val="Times New Roman"/>
        <family val="1"/>
        <charset val="186"/>
      </rPr>
      <t>(24 mēneši)</t>
    </r>
  </si>
  <si>
    <t xml:space="preserve">Jūrmalas pilsētas pašvaldība                                         
</t>
  </si>
  <si>
    <t>Daudzfunkcionāla dabas tūrisma centra jaunbūve (t.sk. būvprojekta izstrāde, būvdarbi, autoruzraudzība un būvuzraudzība)  E.Dārziņa ielā 28 un Tūristu ielā 2B</t>
  </si>
  <si>
    <r>
      <rPr>
        <u/>
        <sz val="10"/>
        <rFont val="Times New Roman"/>
        <family val="1"/>
        <charset val="186"/>
      </rPr>
      <t>Darbības rezultāts:</t>
    </r>
    <r>
      <rPr>
        <sz val="10"/>
        <rFont val="Times New Roman"/>
        <family val="1"/>
        <charset val="186"/>
      </rPr>
      <t xml:space="preserve"> atjaunota degradēta teritorija Emīla Dārziņa ielā 28 un Tūristu iela 2B, 4.0751ha platībā. Izbūvēta uzņēmējdarbībai paredzēta jauna publiska infrastruktūra - ēkas jaunbūve un saitsītā infrastruktūra (inženierkomunikācijas, cietā seguma laukumi, u.c., bez labiekārtojuma elementiem).
Projekta detalizēts sadalījums darbību griezumā, darbību rezultāti, precīzas izmaksas un rezultatīvie rādītāji tiks precizēti pēc būvprojekta izstrādes.</t>
    </r>
  </si>
  <si>
    <t>16.2.</t>
  </si>
  <si>
    <t>Sēravotu ielas jaunbūve (t.sk. būvprojekta izstrāde, būvdarbi, autoruzraudzība un būvuzraudzība) E.Dārziņa ielā 28</t>
  </si>
  <si>
    <r>
      <rPr>
        <u/>
        <sz val="10"/>
        <rFont val="Times New Roman"/>
        <family val="1"/>
        <charset val="186"/>
      </rPr>
      <t>Darbības rezultāts:</t>
    </r>
    <r>
      <rPr>
        <sz val="10"/>
        <rFont val="Times New Roman"/>
        <family val="1"/>
        <charset val="186"/>
      </rPr>
      <t xml:space="preserve"> atjaunota degradēta teritorija Emīla Dārziņa ielā 28, 0.7352ha platībā. Izbūvēta uzņēmējdarbībai paredzēta jauna publiska infrastruktūra - Sēravotu ielas jaunbūve, pieguļuves nodrošināšanai ēkas jaunbūvei.
Projekta detalizēts sadalījums darbību griezumā, darbību rezultāti, precīzas izmaksas un rezultatīvie rādītāji tiks precizēti pēc būvprojekta izstrādes.</t>
    </r>
  </si>
  <si>
    <t>Daudzfunkcionāla dabas tūrisma centra jaunbūves papildinošās infrastruktūras būvniecība - gājēju celiņu un apgaismojuma izbūve  (t.sk. būvprojekta izstrāde, būvdarbi, autoruzraudzība un būvuzraudzība) Tūristu ielā 17</t>
  </si>
  <si>
    <r>
      <t>Darbības rezultāts:</t>
    </r>
    <r>
      <rPr>
        <sz val="10"/>
        <rFont val="Times New Roman"/>
        <family val="1"/>
        <charset val="186"/>
      </rPr>
      <t xml:space="preserve"> atjaunota degradēta teritorija Tūristu ielā 12.2897ha platībā. Izveidota publiska infrastruktūra - gājēju celiņi un apgaismojums, uzņēmējdarbības vides attīstībai, t.sk. jaunu tūrisma pakalpojumu sniegšanai. 
Projekta detalizēts sadalījums darbību griezumā, darbību rezultāti, precīzas izmaksas un rezultatīvie rādītāji tiks precizēti pēc būvprojekta izstrādes.
</t>
    </r>
  </si>
  <si>
    <r>
      <t xml:space="preserve">2021
</t>
    </r>
    <r>
      <rPr>
        <i/>
        <sz val="10"/>
        <rFont val="Times New Roman"/>
        <family val="1"/>
        <charset val="186"/>
      </rPr>
      <t>(24 mēneši)</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</si>
  <si>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- 3 komersanti;
2)jaunizveidoto darba vietu skaits komersantos, kuri guvuši labumu no investīcijām infrastruktūrā – 13 darba vietas;
3)no projekta ietvaros veiktajām investīcijām infrastruktūrā labumu guvušo komersantu nefinanšu investīcijas pašu nemateriālajos ieguldījumos un pamatlīdzekļos – 629 310.21 EUR.</t>
    </r>
  </si>
  <si>
    <t>5.1.</t>
  </si>
  <si>
    <t>6.1.</t>
  </si>
  <si>
    <t>7.1.</t>
  </si>
  <si>
    <t>8.1.</t>
  </si>
  <si>
    <t>9.1.</t>
  </si>
  <si>
    <t>10.1.</t>
  </si>
  <si>
    <t>11.1.</t>
  </si>
  <si>
    <r>
      <t xml:space="preserve">Alternatīvā projekta ideja Nr.1: </t>
    </r>
    <r>
      <rPr>
        <b/>
        <i/>
        <u/>
        <sz val="12"/>
        <rFont val="Times New Roman"/>
        <family val="1"/>
        <charset val="186"/>
      </rPr>
      <t>Jūrmalas veselības veicināšanas un sociālo pakalpojumu centra ēku pārbūve un energoefektivitātes paaugstināšana</t>
    </r>
  </si>
  <si>
    <t>14.1.</t>
  </si>
  <si>
    <t>15.1.</t>
  </si>
  <si>
    <t>15.2.</t>
  </si>
  <si>
    <t>Daudzfunkcionālā laukuma (t.sk. ēku) un autostāvvietas izbūve  (t.sk. būvprojekta izstrāde, būvdarbi, autoruzraudzība un būvuzraudzība)</t>
  </si>
  <si>
    <t>Jauniešu mājas un inženiertehnisko tīklu izbūve  (t.sk. būvprojekta izstrāde, būvdarbi, autoruzraudzība un būvuzraudzība)</t>
  </si>
  <si>
    <r>
      <t xml:space="preserve">2019
</t>
    </r>
    <r>
      <rPr>
        <i/>
        <sz val="10"/>
        <rFont val="Times New Roman"/>
        <family val="1"/>
        <charset val="186"/>
      </rPr>
      <t>(2017.-2019.gads būvprojekta izstrāde, t.sk. projekta iesnieguma izstrāde un vērtēšana)</t>
    </r>
  </si>
  <si>
    <r>
      <rPr>
        <i/>
        <u/>
        <sz val="12"/>
        <rFont val="Times New Roman"/>
        <family val="1"/>
        <charset val="186"/>
      </rPr>
      <t xml:space="preserve">Projekta idejas pamatojums: </t>
    </r>
    <r>
      <rPr>
        <i/>
        <sz val="12"/>
        <rFont val="Times New Roman"/>
        <family val="1"/>
        <charset val="186"/>
      </rPr>
      <t xml:space="preserve">
Ēka Raiņa ielā 62, Jūrmalā  atrodas Jūrmalas pilsētas pašvaldības īpašumā.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Ēka Raiņa ielā 62 ir ar zemu energoefektivitāti, tās kopējais enerģijas  patēriņa novērtējums ir 342,51 kWh/m2 gadā, kas ir augstāks nekā Jūrmalas publisko ēku vidējais siltumenerģijas patēriņš. Ēka ir vizuāli nepievilcīga un līdz ar to degradē kopējo pilsētas ainavu. Veicot ēkas energoefektivitātes pasākumus, samazināsies ēkas siltumeneģijas patēriņš, ēkas apsaimniekošanas izmaksas un CO2 emisija, ēkā uzlabosies vispārējais komforta līmenis un vizuālais izskats.
Ēkā Raiņa ielā 62  šobrīd tiek nodrošināti pašvaldības sniegti dzīvojamās telpas īres pakalpojumi, nakts patversmes pakalpojumi un metadona kabineta pakalpojumi. Lai uzlabotu sniegto pakalpojumu kvalitāti, nodrošinātu ekas ilgtspējīgu un racionālu ekspluatāciju, tiek plānoti ēkas energoefektivitāti uzlabojoši pasākumi un  ēkas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</si>
  <si>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1.Pašvaldības ēkas Raiņa ielā 62, Jūrmalā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Ēka Raiņa ielā 62 ir ļoti sliktā tehniskajā stāvoklī, ar zemu energoefektivitātes līmeni, kas būtiski palielina pašvaldībai ēkas  uzturēšanas un apsaimniekošanas izmaksas. Ēkas pamati veidoti no saliekamajiem dzelzsbetona blokiem un nav siltināti. Vietām pamata cokola daļā, lietus un sala ietekmē, pamata blokiem ir sācis atdalīties apmetums. 
Ēkas pagraba pārsegumam, kas veidoti no dzelzsbetona paneļiem, daudzviet nodrupusi betona aizsargkārta, stiegrojumam redzama korozija. Starpstāvu paneļi ar plašiem notecējumiem, mehāniskiem bojājumiem un metāla stiegrojuma korozijas bojājumiem.
Ēkas norobežojošās ārsienas veidotas no keramzītbetona ārsienu paneļiem un ķieģeļiem, ēkas gala sienas siltinātas un apšūtas ar profilēta skārda loksnēm. Ķieģeļu sienu mūrējuma joslām augšējos stāvu līmenī ķieģeļi atslāņojušies, saplaisājuši. Sienu daļā starp logiem esošais dēļu apšuvums deformējies, ar apraugām, virs dēļiem esošais apšuvums deformējies, saplaisājis un dažviet atdalījies. Daļā telpu šajos apjomos norauta apdare un siltumizolācija. Jumta elementi ir gumijoti lokšņu materiāli/ruberoīds uz dzelzsbetona nesošās konstrukcijas.
Daļa ēkā esošo logu ir koka, to rāmji deformējušies, ar spraugām, trupēm un mehāniskiem bojājumiem – iztrūkst stiklojuma.
Ēkai ir centralizētā siltumapgāde no pilsētas tīkliem. Sildelementi ir nomainīti tikai ēkas pirmajā stāvā, pārējā ēkā sildelementi ir nolietoti un daļēji iztrūkst. Ēkai ir aukstā ūdens padeve un kanalizācijas tīkli, to stāvoklis vērtējams kā neapmierinošs.
Ēkas elektroapgādes sistēmas tehniskais stāvoklis vērtējams kā daļēji neapmierinošs, dažos mezglos to ekspluatācija ir bīstama. Ēkai ir dabīgā ventilācija, ventilācijas lūkas netīrītas, daļa mehāniski bojātas. 
Lai samazinātu ēkas primārās enerģijas patēriņu un apsaimniekošanas izmaksas, 2018.-2021.gadā ieguldot ERAF līdzfinansējumu, tiek plānots uzlabot ēkas energoefektivitāti. Projekta ietvaros plānots uzlabot ēkas ārējās norobežojošās konstrukcijas, siltinot ēkas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un elektroinstalācijas nomaiņā.
Projekta ietvaros veicamās darbības tiks precizētas atbilstoši energosertifikātā un būvprojektā norādītajām veicamajām rīcībām.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</si>
  <si>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ēkas  ar kopējo platību 4539,1m2 energoefektivitātes paaugstināšana.</t>
    </r>
  </si>
  <si>
    <t>Pašvaldības ēkas Raiņa ielā 62, Jūrmalā pārbūve un energoefektivitātes paaugstināšana (t.sk. būvprojekta izstrāde, būvdarbi, autoruzraudzība un būvuzraudzība)</t>
  </si>
  <si>
    <r>
      <t xml:space="preserve">Prioritārā projekta ideja Nr.1: </t>
    </r>
    <r>
      <rPr>
        <b/>
        <i/>
        <u/>
        <sz val="12"/>
        <rFont val="Times New Roman"/>
        <family val="1"/>
        <charset val="186"/>
      </rPr>
      <t>Pašvaldības ēkas Raiņa ielā 62, Jūrmalā pārbūve un energoefektivitātes paaugstināšana</t>
    </r>
  </si>
  <si>
    <r>
      <t xml:space="preserve">2020
</t>
    </r>
    <r>
      <rPr>
        <i/>
        <sz val="10"/>
        <rFont val="Times New Roman"/>
        <family val="1"/>
        <charset val="186"/>
      </rPr>
      <t>(2018.-2019.gads  būvprojekta izstrāde, t.sk. projekta iesnieguma izstrāde un vērtēšana)</t>
    </r>
  </si>
  <si>
    <r>
      <t xml:space="preserve">2021
</t>
    </r>
    <r>
      <rPr>
        <i/>
        <sz val="10"/>
        <rFont val="Times New Roman"/>
        <family val="1"/>
        <charset val="186"/>
      </rPr>
      <t>(14 mēneši)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</si>
  <si>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1.Daudzfunkcionālā laukuma (t.sk. ēku) un autostāvvietas izbūve (t.sk. būvprojekta izstrāde, būvdarbi, autoruzraudzība un būvuzraudzība)</t>
    </r>
    <r>
      <rPr>
        <b/>
        <i/>
        <sz val="12"/>
        <rFont val="Times New Roman"/>
        <family val="1"/>
        <charset val="186"/>
      </rPr>
      <t xml:space="preserve">
</t>
    </r>
    <r>
      <rPr>
        <i/>
        <sz val="12"/>
        <rFont val="Times New Roman"/>
        <family val="1"/>
        <charset val="186"/>
      </rPr>
      <t>Izveidojot pilsētas atpūtas parku Kauguros, visblīvāk apdzīvotākajā pilsētas daļā, tiks sekmēta apkārt esošo mazo un vidējo komersantu darbība. Pilsētas atpūtas parka teritorijā plānotās ēkas - 165m2 platībā izbūve ir paredzēta uzņēmējdarbības aktivitāšu īstenošanai – ēdināšanas pakalpojumu un aktīvās atpūtas inventāra nomas pakalpojumu sniegšanai. 
Papildu tiks izveidoti satiksmes (automašīnu, gājēju, velosipēdu satiksmei) pieslēgumi esošo pilsētas ielu tīklam, izbūvēts ceļš, gājēju/velo celiņš, nodrošinot satiksmes plūsmas parka teritorijā, izbūvētas autostāvvietas 64 automašīnām. 
Pilsētas atpūtas parka izveide un ieguldījumi infrastruktūrā veicinās jaunu mazo un vidējo komersantu izveidi un esošo komersantu komercdarbības pilnveidi, kā rezultātā labumu guvušie komersanti nodrošinās jaunu darba vietu izveidi Jūrmalas pilsētas Kauguru apkaimē un tai pieguļošās apdzīvotās teritorijās un veiks nefinanšu investīcijas pašu nemateriālajos ieguldījumos un pamatlīdzekļos.</t>
    </r>
    <r>
      <rPr>
        <b/>
        <i/>
        <sz val="12"/>
        <rFont val="Times New Roman"/>
        <family val="1"/>
        <charset val="186"/>
      </rPr>
      <t xml:space="preserve">
</t>
    </r>
    <r>
      <rPr>
        <b/>
        <sz val="12"/>
        <rFont val="Times New Roman"/>
        <family val="1"/>
        <charset val="186"/>
      </rPr>
      <t>2.Jauniešu mājas un inženiertehnisko tīklu izbūve  (t.sk. būvprojekta izstrāde, būvdarbi, autoruzraudzība un būvuzraudzība)</t>
    </r>
    <r>
      <rPr>
        <b/>
        <i/>
        <sz val="12"/>
        <rFont val="Times New Roman"/>
        <family val="1"/>
        <charset val="186"/>
      </rPr>
      <t xml:space="preserve">
</t>
    </r>
    <r>
      <rPr>
        <i/>
        <sz val="12"/>
        <rFont val="Times New Roman"/>
        <family val="1"/>
        <charset val="186"/>
      </rPr>
      <t>Projektā ir plānots izbūvēt Jauniešu māju, kuras daļa tiks nodota komersantiem uzņēmējdarbības veicināšanai pilsētā, primāri orientējoties uz uzņēmējdarbību, kas sekmēs jauniešu nodarbinātību, vienlaicīgi, izskatot iespēju sekmēt pilsētas ekonomiskajai specializācijai atbilstošu uzņēmumu pilnveidošanu un attīstību. 
Darbības ietvaros paredzēts izbūvēt ēku, kā arī inženiertehniskos tīklus, nodrošinot komercdarbības mērķiem atbilstošas ēkas funkcionalitātes nodrošināšanai nepieciešamo sabiedrisko pakalpojumu pieslēgumu būvniecību.</t>
    </r>
  </si>
  <si>
    <r>
      <t xml:space="preserve">2019
</t>
    </r>
    <r>
      <rPr>
        <i/>
        <sz val="10"/>
        <rFont val="Times New Roman"/>
        <family val="1"/>
        <charset val="186"/>
      </rPr>
      <t>(2017.gads būvprojekta izstrāde,
2018.-2019.gads projekta iesnieguma izstrāde un vērtēšana)</t>
    </r>
  </si>
  <si>
    <r>
      <rPr>
        <b/>
        <i/>
        <sz val="10"/>
        <rFont val="Times New Roman"/>
        <family val="1"/>
        <charset val="186"/>
      </rPr>
      <t xml:space="preserve">2021
</t>
    </r>
    <r>
      <rPr>
        <i/>
        <sz val="10"/>
        <rFont val="Times New Roman"/>
        <family val="1"/>
        <charset val="186"/>
      </rPr>
      <t>(14 mēneši)</t>
    </r>
  </si>
  <si>
    <r>
      <rPr>
        <b/>
        <i/>
        <sz val="10"/>
        <rFont val="Times New Roman"/>
        <family val="1"/>
        <charset val="186"/>
      </rPr>
      <t>2019</t>
    </r>
    <r>
      <rPr>
        <i/>
        <sz val="10"/>
        <rFont val="Times New Roman"/>
        <family val="1"/>
        <charset val="186"/>
      </rPr>
      <t xml:space="preserve">
(2017.-2018.gads būvprojekta izstrāde, 2018.-2019.gads projekta iesnieguma izstrāde un vērtēšana)</t>
    </r>
  </si>
  <si>
    <r>
      <rPr>
        <b/>
        <i/>
        <sz val="10"/>
        <rFont val="Times New Roman"/>
        <family val="1"/>
        <charset val="186"/>
      </rPr>
      <t xml:space="preserve">2019
</t>
    </r>
    <r>
      <rPr>
        <i/>
        <sz val="10"/>
        <rFont val="Times New Roman"/>
        <family val="1"/>
        <charset val="186"/>
      </rPr>
      <t>(2017.-2018.gads būvprojekta izstrāde, 2018.-2019.gads  projekta iesnieguma izstrāde un vērtēšana)</t>
    </r>
  </si>
  <si>
    <r>
      <rPr>
        <b/>
        <i/>
        <sz val="10"/>
        <rFont val="Times New Roman"/>
        <family val="1"/>
        <charset val="186"/>
      </rPr>
      <t xml:space="preserve">2018 </t>
    </r>
    <r>
      <rPr>
        <i/>
        <sz val="10"/>
        <rFont val="Times New Roman"/>
        <family val="1"/>
        <charset val="186"/>
      </rPr>
      <t xml:space="preserve">
(2017.gads tehniskās dokumentācijas izstrāde, 2017.-2018.gads projekta iesnieguma izstrāde un vērtēšana)</t>
    </r>
  </si>
  <si>
    <r>
      <rPr>
        <b/>
        <i/>
        <sz val="10"/>
        <rFont val="Times New Roman"/>
        <family val="1"/>
        <charset val="186"/>
      </rPr>
      <t xml:space="preserve">2018
</t>
    </r>
    <r>
      <rPr>
        <i/>
        <sz val="10"/>
        <rFont val="Times New Roman"/>
        <family val="1"/>
        <charset val="186"/>
      </rPr>
      <t>(2017.gads tehniskās dokumentācijas izstrāde, 2017.-2018.gads projekta iesnieguma izstrāde un vērtēšana)</t>
    </r>
  </si>
  <si>
    <r>
      <rPr>
        <b/>
        <i/>
        <sz val="10"/>
        <rFont val="Times New Roman"/>
        <family val="1"/>
        <charset val="186"/>
      </rPr>
      <t xml:space="preserve">2018
</t>
    </r>
    <r>
      <rPr>
        <i/>
        <sz val="10"/>
        <rFont val="Times New Roman"/>
        <family val="1"/>
        <charset val="186"/>
      </rPr>
      <t>(2017.-2018.gads būvprojekta izstrāde, 2018.gads  projekta iesnieguma izstrāde un vērtēšana)</t>
    </r>
  </si>
  <si>
    <r>
      <rPr>
        <b/>
        <i/>
        <sz val="10"/>
        <rFont val="Times New Roman"/>
        <family val="1"/>
        <charset val="186"/>
      </rPr>
      <t xml:space="preserve">2021
</t>
    </r>
    <r>
      <rPr>
        <i/>
        <sz val="10"/>
        <rFont val="Times New Roman"/>
        <family val="1"/>
        <charset val="186"/>
      </rPr>
      <t>(12 mēneši)</t>
    </r>
  </si>
  <si>
    <r>
      <t xml:space="preserve">2020
</t>
    </r>
    <r>
      <rPr>
        <i/>
        <sz val="10"/>
        <rFont val="Times New Roman"/>
        <family val="1"/>
        <charset val="186"/>
      </rPr>
      <t>(2019.gads tehniskās dokumentācijas izstrāde, t.sk. projekta iesnieguma izstrāde un vērtēšana)</t>
    </r>
  </si>
  <si>
    <r>
      <t xml:space="preserve">Aktivitāšu pamatojums:
</t>
    </r>
    <r>
      <rPr>
        <b/>
        <sz val="12"/>
        <rFont val="Times New Roman"/>
        <family val="1"/>
        <charset val="186"/>
      </rPr>
      <t>1. Daudzfunkcionālā dabas tūrisma centra pastāvīgās ekspozīcijas izveide (I kārta) un aprīkojums pakalpojuma  nodrošināšana E.Dārziņa iela 28 (tajā skaitā ekspozīcijas tehniskais projekts, satura izstrāde, autoruzraudzība)</t>
    </r>
    <r>
      <rPr>
        <i/>
        <sz val="12"/>
        <rFont val="Times New Roman"/>
        <family val="1"/>
        <charset val="186"/>
      </rPr>
      <t xml:space="preserve">
Projekta ietvaros paredzēts radīt vienu jaunu pakalpojumu jaunizveidotajā Ķemeru daudzfunkcionālajā dabas tūrisma centrā E.Dārziņa iela 28, kadastra Nr.13000260093 – izveidot pamata ekspozīciju par dabu (I kārta), kur izmantojot mūsdienīgus, inovatīvus, interaktīvus un multimediālus ekspozīcijas veidošanas paņēmienus apmeklētāji tiks informēti, izglītoti, izklaidēti un iesaistīti, radot tiem neaizmirstamu piedzīvojumu par Jūrmalas dabu kā daudzveidīgu un emocionāli iedarbīgu, intelektuāli aizraujošu un sargājamu dabisko vidi, tajā skaitā paredzēts iegādāties un uzstādīt aprīkojumu, kas nepieciešams pakalpojuma sniegšanai. Līdz šim sadarbībā ar Latvijas Universitātes ekspertiem ir sagatavots ekspozīcijas saturs un līdz 2018.gada beigām tiks pabeigts darbs pie ekspozīcijas tehniskā projekta izstrādes.</t>
    </r>
    <r>
      <rPr>
        <i/>
        <u/>
        <sz val="12"/>
        <rFont val="Times New Roman"/>
        <family val="1"/>
      </rPr>
      <t xml:space="preserve">
</t>
    </r>
    <r>
      <rPr>
        <b/>
        <sz val="12"/>
        <rFont val="Times New Roman"/>
        <family val="1"/>
        <charset val="186"/>
      </rPr>
      <t>2. Daudzfunkcionālā dabas tūrisma centra teritorijas labiekārtošana E.Dārziņa ielā 28</t>
    </r>
    <r>
      <rPr>
        <i/>
        <sz val="12"/>
        <rFont val="Times New Roman"/>
        <family val="1"/>
        <charset val="186"/>
      </rPr>
      <t xml:space="preserve">
Lai veicinātu atbalstītā dabas mantojuma objekta apmeklējumu skaita pieaugumu nepieciešams veikt ieguldījumus centra teritorijā un centra funkcionālajā teritorijā – Meža parkā, lai jaunradītu pakalpojumu – dabas izziņa. Aktivitātes ietvaros paredzēts centra teritorijā ( E.Dārziņa iela 28, kadastra Nr.13000260093) veikt labiekārtošanu, tajā skaitā izveidot dabas vērošanas vietas (lietus dārzi, puķu dārzi u.c.) uzstādīt labiekārtojuma elementus (soliņi, atkritumu urnas u.c.), kā arī bērnu rotaļu laukuma elementus. Centra funkcionālajā Meža parka teritorijā (Tūristu ielā 17, kadastra Nr.13000262615) paredzēts izveidot dabas izziņas takas, dabas un putnu vērošanas vietas, āra klases, uzstādīt labiekārtojuma elementus (soliņi, atkritumu urnas, citi labiekārtojuma elementi), bērnu rotaļu laukumus, kā arī izveidot lapeni maza mēroga noskaņas pasākumu organizēšanai, piemēram, brīvdabas koncertu organizēšanai meža ieskautā teritorijā. Tāpat teritorijā paredzēts restaurēti divus vietējas nozīmes arhitektūras pieminekļus "Tiltiņi ar margām" (valsts aizsardzības Nr.5346). Darbības īstenošana tiks veikta, ievērojot ar 2018.gada 26.jūlija Jūrmalas pilsētas domes lēmumu Nr.357 “Par detālplānojuma un parka veidošanas ieceres zemesgabalam Tūristu ielā 17, Jūrmalā, apstiprināšanu” apstiprinātā Detālplānojuma zemesgabalam Tūristu ielā 17, Jūrmalā, nosacījumus, realizējot būvprojektu – Meža parka labiekārtojums jeb Nojumes jaunbūve un meža parka labiekārtojums, atbilstoši 2018.gada 25.septembrī izsniegtajai būvatļaujai Nr.BIS-BV-4.1-2018-4771 (2171).
</t>
    </r>
    <r>
      <rPr>
        <b/>
        <sz val="12"/>
        <rFont val="Times New Roman"/>
        <family val="1"/>
        <charset val="186"/>
      </rPr>
      <t>3. Daudzfunkcionālā dabas tūrisma centra funkcionālās   Meža parka  teritorijas labiekārtošana Tūristu ielā 17</t>
    </r>
    <r>
      <rPr>
        <i/>
        <sz val="12"/>
        <rFont val="Times New Roman"/>
        <family val="1"/>
        <charset val="186"/>
      </rPr>
      <t xml:space="preserve">
Pamatojumu darbībai skatīt pie otrās darbības, jo otrās un trešās darbības īstenošanas rezultātā tiks radīts viens pakalpojums – dabas izziņa.
Kopumā visas aktivitātes nodrošinātu pozitīvu ietekmi uz kultūras un dabas mantojuma objektu sociālekonomiskā potenciāla attīstību un integrāciju vietējās ekonomikas struktūrā, jo tiek nodrošināti ne mazāk kā divi jaunradīti pakalpojumi, kas sniegs nozīmīgu apmeklētāju skaita pieaugumu – ne mazāk kā 60 000 apmeklējumu uz 2023.gada 31.decembri. </t>
    </r>
  </si>
  <si>
    <r>
      <rPr>
        <b/>
        <i/>
        <sz val="10"/>
        <rFont val="Times New Roman"/>
        <family val="1"/>
        <charset val="186"/>
      </rPr>
      <t xml:space="preserve">2019 </t>
    </r>
    <r>
      <rPr>
        <i/>
        <sz val="10"/>
        <rFont val="Times New Roman"/>
        <family val="1"/>
        <charset val="186"/>
      </rPr>
      <t xml:space="preserve">
(2018.-2019.gads būvprojekta izstrāde, 2019.gads projekta iesnieguma izstrāde un vērtēšana)</t>
    </r>
  </si>
  <si>
    <r>
      <t xml:space="preserve">2019 
</t>
    </r>
    <r>
      <rPr>
        <i/>
        <sz val="10"/>
        <rFont val="Times New Roman"/>
        <family val="1"/>
        <charset val="186"/>
      </rPr>
      <t>(2018.-2019.gads būvprojekta izstrāde, 2019.gads projekta iesnieguma izstrāde un vērtēšana)</t>
    </r>
  </si>
  <si>
    <r>
      <t xml:space="preserve">2021
</t>
    </r>
    <r>
      <rPr>
        <i/>
        <sz val="10"/>
        <rFont val="Times New Roman"/>
        <family val="1"/>
        <charset val="186"/>
      </rPr>
      <t>(2018.-2019.gads ekspozīcijas tehniskā projekta izstrāde, 2019.gads projekta iesnieguma izstrāde un vērtēšana)</t>
    </r>
  </si>
  <si>
    <r>
      <t xml:space="preserve">2022             </t>
    </r>
    <r>
      <rPr>
        <i/>
        <sz val="10"/>
        <rFont val="Times New Roman"/>
        <family val="1"/>
        <charset val="186"/>
      </rPr>
      <t xml:space="preserve">  (24 mēneši)</t>
    </r>
  </si>
  <si>
    <t>Ķemeru parka pārbūve un restaurācija
(ES fondu finansējums 82.92%)
(IP 10.pozīcija)</t>
  </si>
  <si>
    <r>
      <t xml:space="preserve">2019
</t>
    </r>
    <r>
      <rPr>
        <i/>
        <sz val="10"/>
        <rFont val="Times New Roman"/>
        <family val="1"/>
        <charset val="186"/>
      </rPr>
      <t>(2017.-2018gads būvprojekta izstrāde, 2018.- 2019.gads projekta iesnieguma izstrāde un vērtēšana)</t>
    </r>
  </si>
  <si>
    <r>
      <t xml:space="preserve">2020
</t>
    </r>
    <r>
      <rPr>
        <i/>
        <sz val="10"/>
        <rFont val="Times New Roman"/>
        <family val="1"/>
        <charset val="186"/>
      </rPr>
      <t>(14 mēneši)</t>
    </r>
  </si>
  <si>
    <r>
      <t xml:space="preserve">2019
</t>
    </r>
    <r>
      <rPr>
        <i/>
        <sz val="10"/>
        <rFont val="Times New Roman"/>
        <family val="1"/>
        <charset val="186"/>
      </rPr>
      <t>(2017.gads būvprojekta izstrāde, 2018.- 2019.gads projekta iesnieguma izstrāde un vērtēšana)</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</si>
  <si>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 Daudzfunkcionāla dabas tūrisma centra jaunbūve (t.sk. būvprojekta izstrāde, būvdarbi, autoruzraudzība un būvuzraudzība) E.Dārziņa ielā 28 un Tūristu ielā 2B</t>
    </r>
    <r>
      <rPr>
        <sz val="12"/>
        <rFont val="Times New Roman"/>
        <family val="1"/>
        <charset val="186"/>
      </rPr>
      <t xml:space="preserve">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saimniecības ēkas, ūdensapgādes, siltumapgādes, gāzes, elektroenerģijas izbūvi, kā arī ēkai piegulošās teritorijas, gājēju celiņu, veloceliņu un cietā seguma laukuma – autostāvvietas izbūvi Ķemeru degradētajā teritorijā, zemes gabalā Emīla Dārziņa ielā 28, kadastra Nr.13000260093 un zemes gabalā Tūristu ielā 2B, kadastra Nr.13000262618. Darbības īstenošana tiks veikta realizējot būvprojektu – Daudzfunkcionāla dabas tūrisma centra jaunbūve jeb Daudzfunkcionāls dabas tūrisma centrs, saimniecības ēka, atbilstoši 2018.gada 17.septembrī izsniegtajai būvatļaujai Nr.BIS-BV-4.1-2018-4664 (2019).</t>
    </r>
    <r>
      <rPr>
        <sz val="12"/>
        <rFont val="Times New Roman"/>
        <family val="1"/>
        <charset val="186"/>
      </rPr>
      <t xml:space="preserve">
</t>
    </r>
    <r>
      <rPr>
        <b/>
        <sz val="12"/>
        <rFont val="Times New Roman"/>
        <family val="1"/>
        <charset val="186"/>
      </rPr>
      <t>2. Sēravotu ielas jaunbūve (t.sk. būvprojekta izstrāde, būvdarbi, autoruzraudzība un būvuzraudzība) E.Dārziņā ielā 28</t>
    </r>
    <r>
      <rPr>
        <sz val="12"/>
        <rFont val="Times New Roman"/>
        <family val="1"/>
        <charset val="186"/>
      </rPr>
      <t xml:space="preserve">
</t>
    </r>
    <r>
      <rPr>
        <i/>
        <sz val="12"/>
        <rFont val="Times New Roman"/>
        <family val="1"/>
        <charset val="186"/>
      </rPr>
      <t>Lai nodrošinātu piekļuvi jaunizbūvētajai ēkai un tai piegulošajā teritorijā plānotajām autostāvvietām ir nepieciešams veikt zemes gabalā Emīla Dārziņa ielā 28, kadastra Nr.13000260093, esošās Sēravotu ielas izbūvi, atbilstoši ar 2018.gada 26.jūlija Jūrmalas pilsētas domes lēmumu Nr.356 “Par detālplānojuma zemesgabalam Emīla Dārziņa ielā 28, Jūrmalā, apstiprināšanu” apstiprinātajā Detālplānojumā zemesgabalam Emīla Dārziņa ielā 28, Jūrmalā iekļautiem nosacījumi. Darbības īstenošana tiks veikta realizējot būvprojektu – Sēravotu ielas jaunbūve, atbilstoši 2018.gada 31.augustā izsniegtajai būvatļaujai Nr.BIS-BV-4.5-2018-494 (1978).</t>
    </r>
    <r>
      <rPr>
        <sz val="12"/>
        <rFont val="Times New Roman"/>
        <family val="1"/>
        <charset val="186"/>
      </rPr>
      <t xml:space="preserve">
</t>
    </r>
    <r>
      <rPr>
        <b/>
        <sz val="12"/>
        <rFont val="Times New Roman"/>
        <family val="1"/>
        <charset val="186"/>
      </rPr>
      <t>3. Daudzfunkcionāla dabas tūrisma centra jaunbūves papildinošās infrastruktūras būvniecība - gājēju celiņu un apgaismojuma izbūve  (t.sk. būvprojekta izstrāde, būvdarbi, autoruzraudzība un būvuzraudzība) Tūristu ielā 17</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un apgaismojuma izbūvi zemes gabalā Tūristu ielā 17, kadastra Nr.13000262615. Darbības īstenošana tiks veikta ievērojot ar 2018.gada 26.jūlija Jūrmalas pilsētas domes lēmumu Nr.357 “Par detālplānojuma un parka veidošanas ieceres zemesgabalam Tūristu ielā 17, Jūrmalā, apstiprināšanu” apstiprinātā Detālplānojuma zemesgabalam Tūristu ielā 17, Jūrmalā nosacījumus, realizējot būvprojektu – meža parka labiekārtojums jeb Nojumes jaunbūve un meža parka labiekārtojums, atbilstoši 2018.gada 25.septembrī izsniegtajai būvatļaujai Nr.BIS-BV-4.1-2018-4771 (2171).</t>
    </r>
  </si>
  <si>
    <r>
      <rPr>
        <u/>
        <sz val="10"/>
        <rFont val="Times New Roman"/>
        <family val="1"/>
        <charset val="186"/>
      </rPr>
      <t>Darbības rezultāt</t>
    </r>
    <r>
      <rPr>
        <sz val="10"/>
        <rFont val="Times New Roman"/>
        <family val="1"/>
        <charset val="186"/>
      </rPr>
      <t>s - veikta Emīla Dārziņa, Tukuma un Tūristu ielas posma, t.sk. šo ielu krustojuma, virszemes un pazemes komunikāciju infrastruktūras atjaunošana un pārbūve, izbūvēta jauna publiski pieejama autostāvvieta 49 automašīnu novietošanai un stāvvieta autobusu novietošanai. Atjaunota degradēta teritorija 1.6822ha platībā.</t>
    </r>
  </si>
  <si>
    <r>
      <t xml:space="preserve">2019                                                                                    </t>
    </r>
    <r>
      <rPr>
        <i/>
        <sz val="10"/>
        <rFont val="Times New Roman"/>
        <family val="1"/>
        <charset val="186"/>
      </rPr>
      <t xml:space="preserve"> (2018.-2019.gads būvprojekta izstrāde, 2019.gads projekta iesnieguma izstrāde un vērtēšana)</t>
    </r>
  </si>
  <si>
    <r>
      <t xml:space="preserve">2019
</t>
    </r>
    <r>
      <rPr>
        <i/>
        <sz val="10"/>
        <rFont val="Times New Roman"/>
        <family val="1"/>
        <charset val="186"/>
      </rPr>
      <t>(2018.-2019.gads būvprojekta izstrāde, 2019.gads projekta iesnieguma izstrāde un vērtēšana)</t>
    </r>
  </si>
  <si>
    <r>
      <rPr>
        <b/>
        <i/>
        <sz val="10"/>
        <rFont val="Times New Roman"/>
        <family val="1"/>
        <charset val="186"/>
      </rPr>
      <t xml:space="preserve">2019
</t>
    </r>
    <r>
      <rPr>
        <i/>
        <sz val="10"/>
        <rFont val="Times New Roman"/>
        <family val="1"/>
        <charset val="186"/>
      </rPr>
      <t>(2017.-2019.gads būvprojekta izstrāde, 
2018-2019.gads projekta iesnieguma izstrāde un vērtēšana)</t>
    </r>
  </si>
  <si>
    <r>
      <rPr>
        <b/>
        <i/>
        <sz val="10"/>
        <rFont val="Times New Roman"/>
        <family val="1"/>
        <charset val="186"/>
      </rPr>
      <t xml:space="preserve">2019
</t>
    </r>
    <r>
      <rPr>
        <i/>
        <sz val="10"/>
        <rFont val="Times New Roman"/>
        <family val="1"/>
        <charset val="186"/>
      </rPr>
      <t>(2017.-2018.gada būvprojekta izstrāde, 
2018-2019.gads projekta iesnieguma izstrāde un vērtēšana)</t>
    </r>
  </si>
  <si>
    <r>
      <rPr>
        <b/>
        <i/>
        <sz val="10"/>
        <rFont val="Times New Roman"/>
        <family val="1"/>
        <charset val="186"/>
      </rPr>
      <t xml:space="preserve">2021
</t>
    </r>
    <r>
      <rPr>
        <i/>
        <sz val="10"/>
        <rFont val="Times New Roman"/>
        <family val="1"/>
        <charset val="186"/>
      </rPr>
      <t>(28 mēneši)</t>
    </r>
  </si>
  <si>
    <r>
      <t xml:space="preserve">2022
</t>
    </r>
    <r>
      <rPr>
        <i/>
        <sz val="10"/>
        <rFont val="Times New Roman"/>
        <family val="1"/>
        <charset val="186"/>
      </rPr>
      <t>(24 mēneši)</t>
    </r>
  </si>
  <si>
    <r>
      <rPr>
        <b/>
        <i/>
        <sz val="10"/>
        <rFont val="Times New Roman"/>
        <family val="1"/>
        <charset val="186"/>
      </rPr>
      <t xml:space="preserve">2020
</t>
    </r>
    <r>
      <rPr>
        <i/>
        <sz val="10"/>
        <rFont val="Times New Roman"/>
        <family val="1"/>
        <charset val="186"/>
      </rPr>
      <t>(2019.gads būvprojekta izstrāde, t.sk. projekta iesnieguma izstrāde un vērtēšana)</t>
    </r>
  </si>
  <si>
    <t>Infrastruktūras pilnveide pakalpojumu sniegšanai bērniem ar funkcionāliem traucējumiem  (t.sk. būvprojekta izstrāde, būvdarbi, autoruzraudzība un būvuzraudzība)</t>
  </si>
  <si>
    <t>Jaunu grupu dzīvokļu izveide sabiedrībā balstītu sociālo pakalpojumu sniegšanai personām ar garīga rakstura traucējumiem   (t.sk. būvprojekta izstrāde, būvdarbi, autoruzraudzība un būvuzraudzība)</t>
  </si>
  <si>
    <t>Infrastruktūras pilnveide sabiedrībā balstītu sociālo pakalpojumu sniegšanai personām ar garīga rakstura traucējumiem  (t.sk. būvprojekta izstrāde, būvdarbi, autoruzraudzība un būvuzraudzība)</t>
  </si>
  <si>
    <t>Infrastruktūras izveide bez vecāku gādības palikušu bērnu aprūpei ģimeniskā vidē (t.sk. būvprojekta izstrāde, būvdarbi, autoruzraudzība un būvuzraudzība)</t>
  </si>
  <si>
    <t>Infrastruktūras izveide bez vecāku gādības palikušu jauniešu aprūpei ģimeniskā vidē (t.sk. būvprojekta izstrāde, būvdarbi, autoruzraudzība un būvuzraudzība)</t>
  </si>
  <si>
    <r>
      <rPr>
        <i/>
        <u/>
        <sz val="12"/>
        <rFont val="Times New Roman"/>
        <family val="1"/>
        <charset val="186"/>
      </rPr>
      <t xml:space="preserve">Aktivitāšu pamatojums: 
</t>
    </r>
    <r>
      <rPr>
        <b/>
        <i/>
        <sz val="12"/>
        <rFont val="Times New Roman"/>
        <family val="1"/>
        <charset val="186"/>
      </rPr>
      <t>1.Infrastruktūras izveide bez vecāku gādības palikušu bērnu aprūpei ģimeniskā vidē(t.sk. būvprojekta izstrāde, būvdarbi, autoruzraudzība un būvuzraudzība)</t>
    </r>
    <r>
      <rPr>
        <i/>
        <sz val="12"/>
        <rFont val="Times New Roman"/>
        <family val="1"/>
        <charset val="186"/>
      </rPr>
      <t xml:space="preserve">
Mērķa grupas – bez vecāku gādības palikušu bērnu aprūpes pakalpojuma attīstītībā nepieciešams ieguldīt ievērojamus finanšu līdzekļus, lai nodrošinātu pakalpojuma sniegšanu saskaņā ar mūsdienu prasībām atbilstošu pieeju - sabiedrībā balstīta pakalpojuma veidā, pakalpojumu maksimāli tuvinot ģimeniskas vides apstākļiem. Šādiem mērķiem nepieciešams radīt jaunu infrastruktūru, jo pašreizējās infrastruktūras tehniskais stāvoklis un telpu apmērs nespēj nodrošināt ģimeniskas vides pamatprincipu ievērošanu.
Projekta ietvaros bērnu aprūpei paredzēts izveidot ģimeniskai videi pietuvinātu infrastruktūru, veicot esošās Jūrmalas pilsētas pašvaldības iestādes "Sprīdītis" Sēravotu ielā 9, Ķemeros, ēkas pārbūvi, paredzot jaunas mājvietas izveidi 8 bērniem. 
</t>
    </r>
    <r>
      <rPr>
        <b/>
        <i/>
        <sz val="12"/>
        <rFont val="Times New Roman"/>
        <family val="1"/>
        <charset val="186"/>
      </rPr>
      <t>2.Infrastruktūras izveide bez vecāku gādības palikušu jauniešu aprūpei ģimeniskā vidē(t.sk. būvprojekta izstrāde, būvdarbi, autoruzraudzība un būvuzraudzība)</t>
    </r>
    <r>
      <rPr>
        <i/>
        <sz val="12"/>
        <rFont val="Times New Roman"/>
        <family val="1"/>
        <charset val="186"/>
      </rPr>
      <t xml:space="preserve">
Mērķa grupas - ārpusģimenes aprūpē esošu jauniešu līdz 17 gadu vecumam pakalpojums tiek nodrošināts Jūrmalas pilsētas pašvaldības iestādē "Sprīdītis", vienuviet visu vecumu bērniem un jauniešiem, kuri palikuši bez vecāku gādības. 
Lai veicinātu jauniešu patstāvību un pilnvērtīgi sagatavotu jauniešus patstāvīgai dzīvei sabiedrībā, nepieciešams radīt infrastruktūru, kur jauniešiem ir iespēja gūt iemaņas un zināšanas patstāvīgas dzīves uzsākšanai (rūpes par sevi, sadzīvi, dzīvesvietu u.c.).
Projekta ietvaros jauniešu aprūpei paredzēts izveidot ģimeniskai videi pietuvinātu infrastruktūru, veicot esošā Jūrmalas pilsētas pašvaldības iestādes "Sprīdītis" Sēravotu ielā 9, Ķemeros, ēkas pārbūvi, paredzot jaunas mājvietas izveidi 8 jauniešiem.
</t>
    </r>
    <r>
      <rPr>
        <b/>
        <i/>
        <sz val="12"/>
        <rFont val="Times New Roman"/>
        <family val="1"/>
        <charset val="186"/>
      </rPr>
      <t>3.Infrastruktūras pilnveide pakalpojumu sniegšanai bērniem ar funkcionāliem traucējumiem (t.sk. būvprojekta izstrāde, būvdarbi, autoruzraudzība un būvuzraudzība)</t>
    </r>
    <r>
      <rPr>
        <i/>
        <sz val="12"/>
        <rFont val="Times New Roman"/>
        <family val="1"/>
        <charset val="186"/>
      </rPr>
      <t xml:space="preserve">
Mērķa grupas - bērnu ar funkcionāliem traucējumiem rehabilitācijas pakalpojumu nodrošināšanai Jūrmalā ir būtisks pieprasījums, tādēļ projekta ietvaros nepieciešams attīstīt pakalpojuma pieejamību, pilnveidojot esošo infrastruktūru un radot jaunu, rehabilitācijas pakalpojuma klāsta paplašināšanai un daudzveidošanai. 
Projekta ietvaros plānots veikt ieguldījumus Jūrmalas pilsētas pirmsskolas izglītības iestādes "Podziņa" infrastruktūrā, atjaunojot un labiekārtojot fizioterapijas zāli, veicot ieguldījumus sensorajā telpā, uzbūvējot āra nojumes rehabilitācijas pakalpojumu nodrošināšanai ārpus telpām u.c..
</t>
    </r>
    <r>
      <rPr>
        <b/>
        <i/>
        <sz val="12"/>
        <rFont val="Times New Roman"/>
        <family val="1"/>
        <charset val="186"/>
      </rPr>
      <t>4.Infrastruktūras pilnveide sabiedrībā balstītu sociālo pakalpojumu sniegšanai personām ar garīga rakstura traucējumiem (t.sk. būvprojekta izstrāde, būvdarbi, autoruzraudzība un būvuzraudzība)</t>
    </r>
    <r>
      <rPr>
        <i/>
        <sz val="12"/>
        <rFont val="Times New Roman"/>
        <family val="1"/>
        <charset val="186"/>
      </rPr>
      <t xml:space="preserve">
Mērķa grupas - pilngadīgu personu ar garīga rakstura traucējumiem vajadzību nodrošināšanai Jūrmalas pilsētā ir izveidots Dienas aprūpes centrs personām ar garīgas veselības traucējumiem, kas atrodas Ķemeros, Dūņu ceļā 2. 
Ņemot vērā pieprasījumu pēc esošajiem un arī jauniem pakalpojumiem, projekta ietvaros plānots veikt ieguldījums Dienas aprūpes centra un specializēto darbnīcu attīstībā, "Atelpas brīža" u.c. pakalpojumu izveidē, tādejādi paplašinot pieejamo pakalpojumu klāstu.                                               
</t>
    </r>
    <r>
      <rPr>
        <b/>
        <i/>
        <sz val="12"/>
        <rFont val="Times New Roman"/>
        <family val="1"/>
        <charset val="186"/>
      </rPr>
      <t>5.Jaunu grupu dzīvokļu izveide sabiedrībā balstītu sociālo pakalpojumu sniegšanai personām ar garīga rakstura traucējumiem  (t.sk. būvprojekta izstrāde, būvdarbi, autoruzraudzība un būvuzraudzība)</t>
    </r>
    <r>
      <rPr>
        <i/>
        <sz val="12"/>
        <rFont val="Times New Roman"/>
        <family val="1"/>
        <charset val="186"/>
      </rPr>
      <t xml:space="preserve">
Mērķa grupas - personu ar garīga rakstura traucējumiem vajadzību nodrošināšanai un iekļaušanās sabiedrībā veicināšanai, 2007.-2013.gada plānošanas periodā tika uzsākta Grupu dzīvokļu pakalpojuma attīstība, īstenojot Eiropas Sociālā fonda līdzfinansētu projektu "Grupu dzīvokļa pakalpojuma izveide un nodrošināšana Jūrmalā". 
Lai veicinātu personu ar garīga rakstura traucējumiem integrēšanos sabiedrībā un nodrošinātu projekta pēctecību, šī projekta ietvaros plānots stiprināt Grupu dzīvokļu atbalstošos pakalpojumus, izveidojot jaunus grupu dzīvokļus 8 personām ar garīga rakstura traucējumiem Jūrmalas pilsētas pašvaldībā, Slokā, Dzirnavu ielas 36 pieguļošā teritorijā.</t>
    </r>
  </si>
  <si>
    <t>4.1.</t>
  </si>
  <si>
    <t>12.1.</t>
  </si>
  <si>
    <t>12.2.</t>
  </si>
  <si>
    <t>12.3.</t>
  </si>
  <si>
    <t>14.2.</t>
  </si>
  <si>
    <t>15.3.</t>
  </si>
  <si>
    <t>16.1.</t>
  </si>
  <si>
    <t>17.1.</t>
  </si>
  <si>
    <t>17.2.</t>
  </si>
  <si>
    <t>17.3.</t>
  </si>
  <si>
    <t>17.4.</t>
  </si>
  <si>
    <t>17.5.</t>
  </si>
  <si>
    <r>
      <t>Darbības rezultāts</t>
    </r>
    <r>
      <rPr>
        <sz val="10"/>
        <rFont val="Times New Roman"/>
        <family val="1"/>
        <charset val="186"/>
      </rPr>
      <t xml:space="preserve"> - sabiedriskā objekta teritorijā izbūvēta jauniešu māja 1356  m2 platībā ar atbilstošājām inženierkomunikācijām. 
Projekta detalizēts sadalījums darbību griezumā, darbību rezultāti, precīzas izmaksas un rezultatīvie rādītāji tiks precizēti pēc būvprojekta izstrādes.
</t>
    </r>
    <r>
      <rPr>
        <sz val="10"/>
        <color rgb="FFFF0000"/>
        <rFont val="Times New Roman"/>
        <family val="1"/>
        <charset val="186"/>
      </rPr>
      <t/>
    </r>
  </si>
  <si>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Izmaksas noteiktas pamatojoties uz Jūrmalas pilsētas domes 18.10.2018. lēmumu Nr.505.</t>
    </r>
  </si>
  <si>
    <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Izmaksas noteiktas pamatojoties uz Jūrmalas pilsētas domes 18.10.2018. lēmumu Nr.506.</t>
    </r>
  </si>
  <si>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                                      
Izmaksas noteiktas pamatojoties uz Jūrmalas pilsētas domes 22.11.2018. lēmumu Nr.556.</t>
    </r>
  </si>
  <si>
    <r>
      <rPr>
        <u/>
        <sz val="10"/>
        <rFont val="Times New Roman"/>
        <family val="1"/>
        <charset val="186"/>
      </rPr>
      <t>Darbības rezultāts</t>
    </r>
    <r>
      <rPr>
        <sz val="10"/>
        <rFont val="Times New Roman"/>
        <family val="1"/>
        <charset val="186"/>
      </rPr>
      <t xml:space="preserve"> - veikta publiski pieejamas, degradētas teritorijas atjaunošana 1.0980 ha platībā. Izveidota publiska infrastruktūra uzņēmējdarbības vides attīstībai, t.sk. jaunu tūrisma pakalpojumu sniegšanai. 
Projekta iesniegums iesniegts pamatojoties uz Jūrmalas pilsētas domes 15.02.2018. lēmumu Nr.47.</t>
    </r>
  </si>
  <si>
    <r>
      <rPr>
        <u/>
        <sz val="10"/>
        <rFont val="Times New Roman"/>
        <family val="1"/>
        <charset val="186"/>
      </rPr>
      <t>Darbības rezultāts</t>
    </r>
    <r>
      <rPr>
        <sz val="10"/>
        <rFont val="Times New Roman"/>
        <family val="1"/>
        <charset val="186"/>
      </rPr>
      <t xml:space="preserve"> - veikta ēkas ārējo norobežojošo konstrukciju energoefektivitātes paaugstināšanas būvdarbi - fasādes siltināšana, logu un durvju nomaiņa, jumta siltināšana un jauna jumta seguma izbūve;  apkures sistēmas pārbūve, t.sk. siltummezgla pārbūve, apgaismojuma nomaiņa uz LED tipa apgaismojumu, elektroinstalācijas nomaiņa, ventilācijas sistēmas pārbūve, ūdensapgādes un kanalizācijas sistēmas pārbūve, baseina paklāju ierīkošana, ēkas iekštelpu un inženierkomunikāciju pārbūve, videonovērošanas sistēmas ierīkošana.  
Projekta iesniegums iesniegts pamatojoties uz Jūrmalas pilsētas domes 14.06.2018. lēmumu Nr.287.</t>
    </r>
  </si>
  <si>
    <r>
      <t>Darbības rezultāts</t>
    </r>
    <r>
      <rPr>
        <sz val="10"/>
        <rFont val="Times New Roman"/>
        <family val="1"/>
        <charset val="186"/>
      </rPr>
      <t xml:space="preserve"> - atjaunotas Teātra ielas un Viktorijas ielas (posmā no Lienes ielas līdz Jomas ielai) brauktuves, gājēju ietves un apgaismojums, izbūvēta lietus ūdens kanalizācija un automašīnu stāvvietas, tai skaitā stāvvietas, kas pielāgotas personām ar pārvietošanās grūtībām.
Projekta detalizēts sadalījums darbību griezumā, darbību rezultāti, precīzas izmaksas un rezultatīvie rādītāji tiks precizēti pēc būvprojekta izstrādes.
Projekta iesniegums iesniegts pamatojoties uz Jūrmalas pilsētas domes 15.03.2018. lēmumu Nr.96.</t>
    </r>
  </si>
  <si>
    <r>
      <t>Darbības rezultāts</t>
    </r>
    <r>
      <rPr>
        <sz val="10"/>
        <rFont val="Times New Roman"/>
        <family val="1"/>
        <charset val="186"/>
      </rPr>
      <t xml:space="preserve"> - pārbūvēta ēka Straumes ielā 1a, ēkas 1.stāvā un pagrabstāvā izveidojot nomas telpas komersantiem. Espšais garāžas korpuss tiks demontēts un tā vietā izbūvēta jauna piebūve, 1.stāvā izvietojot brīvā plānojuma nomas platības, kā arī vienā telpā paredzot laivu darbnīcu.  Ēkas teritorijā paredzēts atjaunot  autostāvvietas komersantu vajadzībām, kā arī nomainīt ceļa segumu uz betona bruģi līdz pieslēgumam ar ielu.
Projekta iesniegums iesniegts pamatojoties uz Jūrmalas pilsētas domes 18.10.2018. lēmumu Nr.503.</t>
    </r>
  </si>
  <si>
    <t>ES fondu finansējums (12.81% līdz 85%)</t>
  </si>
  <si>
    <t>Pašvaldības budžets* (12.75% līdz 74.11%) + neattiecināmās izmaksas</t>
  </si>
  <si>
    <t>Valsts budžeta dotācija** (2.25% līdz 13.08%)</t>
  </si>
  <si>
    <t xml:space="preserve">Pilsētas atpūtas parka un jauniešu mājas izveide Kauguros
(ES fondu finansējums 12.81%)
(IP 48.pozīcija)
</t>
  </si>
  <si>
    <t>Jūrmalas ūdenstūrisma pakalpojumu infrastruktūras attīstība atbilstoši pilsētas ekonomiskajai specializācijai 
(ES fondu finansējums 70.19%)
(IP 29.pozīcija)</t>
  </si>
  <si>
    <t>Pilsētas centrālās daļas ielu brauktuvju un gājēju celiņu atjaunošana un autostāvvietu izbūve
(ES fondu finansējums 85%)
(IP 13.pozīcija)</t>
  </si>
  <si>
    <t>Daudzfunkcionālā dabas tūrisma centra pastāvīgās ekspozīcijas izveide (I kārta), centra teritorijas un funkcionālās meža parka teritorijas  labiekārtošana 
(ES fondu finansējums 33.44%)
(IP 4.pozīcija)</t>
  </si>
  <si>
    <t>Ceļu infrastruktūras atjaunošana un autostāvvietas izbūve Ķemeros
(ES fondu finansējums 81.56%)
(IP 12.pozīcija)</t>
  </si>
  <si>
    <t>Daudzfunkcionāla dabas tūrisma centra jaunbūve un meža parka labiekārtojums Ķemeros
(ES fondu finansējums 43.12%)
(IP 3.pozīcija)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</si>
  <si>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3 komersanti;
2)jaunizveidoto darba vietu skaits komersantos, kuri guvuši labumu no investīcijām infrastruktūrā – 16 darba vietas;
3)no projekta ietvaros veiktajām investīcijām infrastruktūrā labumu guvušo komersantu nefinanšu investīcijas pašu nemateriālajos ieguldījumos un pamatlīdzekļos – 1 091 579,48 EUR.</t>
    </r>
    <r>
      <rPr>
        <u/>
        <sz val="10"/>
        <rFont val="Times New Roman"/>
        <family val="1"/>
        <charset val="186"/>
      </rPr>
      <t/>
    </r>
  </si>
  <si>
    <t>Pašvaldības ēkas Raiņa ielā 62, Jūrmalā pārbūve un energoefektivitātes paaugstināšana
(ES fondu finansējums 28.03%)
(IP 51.pozīcija)</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</si>
  <si>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 komersants;
2)degradētas teritorijas revitalizācija – 21.6179ha, t.sk. Jūrmalas pilsētas pašvaldībai piederoša teritorija 20.24ha un komersantam piederoša teritorija 1.3779ha;
3)jaunizveidoto darba vietu skaits – 141 darba vieta;
4)komersantu, kuri atrodas atbalstītajā teritorijā, nefinanšu investīcijas pašu nemateriālos ieguldījumos un pamatlīdzekļos – 5 780 000.00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</si>
  <si>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4.3077ha, t.sk. Jūrmalas pilsētas pašvaldībai piederoša teritorija 2.7802ha un komersantam piederoša teritorija 1.5275ha;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Pielikumā:Kartogrāfiskais materiāls 5.6.2.SAM Ķemeros - Pielikums Nr.2.; Kartogrāfiskais materiāls Nr.3 projektam "Ceļu infrastruktūras atjaunošana un autostāvvietas izbūve Ķemeros".</t>
    </r>
  </si>
  <si>
    <r>
      <rPr>
        <u/>
        <sz val="10"/>
        <rFont val="Times New Roman"/>
        <family val="1"/>
        <charset val="186"/>
      </rPr>
      <t>Darbības rezultāts</t>
    </r>
    <r>
      <rPr>
        <sz val="10"/>
        <rFont val="Times New Roman"/>
        <family val="1"/>
        <charset val="186"/>
      </rPr>
      <t xml:space="preserve"> -  Izbūvēta pilsētas atpūtas parka teritorija 36 355  m2 platībā, nodrošinot saimnieciskās darbības veikšanai un aktīva brīvā laika pavadīšanai atbilstošus apstākļus. Izbūvēti   inženiertīkli, autostāvvietas 64 automašīnām,  komercdarbībai paredzētas ēkas 165 m2 platībā.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</si>
  <si>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ēkas ārējo norobežojošo konstrukciju energoefektivitātes paaugstināšanas būvdarbi - ēkas piebūves fasādes siltināšana, dekoratīvo elementu atjaunošana, fasādes apdare, logu nomaiņa uz koka logiem, logaiļu siltināšana, durvju nomaiņa, restaurēšana, pagraba griestu pārseguma siltināšana, bēniņu pārseguma siltināšana, ēkas piebūves jumta plaknes siltināšana, jumta konstrukciju un seguma montāža, ēkai jauna jumta seguma izbūve;  kompleksa apkures sistēmas pārbūve, t.sk. siltummezgla izbūve ēkas pagrabā, apgaismojuma nomaiņa uz LED tipa apgaismojumu, elektroinstalācijas nomaiņa, ventilācijas sistēmas izbūve, ūdensapgādes un kanalizācijas sistēmas pārbūve, ēkas pamatu pastiprināšanas būvdarbi, iekštelpu un inženierkomunikāciju pārbūve, videonovērošanas sistēmas ierīkošana, pandusa izbūve, labiekārtošanas darbi.
Projekta iesniegums iesniegts pamatojoties uz Jūrmalas pilsētas domes 10.10.2018. lēmumu Nr.504.</t>
    </r>
  </si>
  <si>
    <r>
      <rPr>
        <u/>
        <sz val="10"/>
        <rFont val="Times New Roman"/>
        <family val="1"/>
        <charset val="186"/>
      </rPr>
      <t>Darbības rezultāts</t>
    </r>
    <r>
      <rPr>
        <sz val="10"/>
        <rFont val="Times New Roman"/>
        <family val="1"/>
        <charset val="186"/>
      </rPr>
      <t xml:space="preserve"> - veikta Ķemeru parka un parka labiekārtojuma  pārbūve un restaurācija t.sk. veikta ielu un ceļa infrastruktūras atjaunošana, apgaismojuma un stāvvietu (kabatu) ierīkošana, teritorijas labiekārtošana,  inženiertehnisko tīklu pārbūve saimnieciskās darbības veikšanai, videonovērošanas ierīkošana u.c. 
Projekta iesniegums iesniegts pamatojoties uz Jūrmalas pilsētas domes 26.04.2018. lēmumu Nr.161.</t>
    </r>
  </si>
  <si>
    <r>
      <rPr>
        <u/>
        <sz val="10"/>
        <rFont val="Times New Roman"/>
        <family val="1"/>
        <charset val="186"/>
      </rPr>
      <t>Darbības rezultāts</t>
    </r>
    <r>
      <rPr>
        <sz val="10"/>
        <rFont val="Times New Roman"/>
        <family val="1"/>
        <charset val="186"/>
      </rPr>
      <t xml:space="preserve"> – veikta pilna Jūrmalas valsts ģimnāzijas ēkas pārbūve, t.sk. metodiskā centra, modernas un ergonomiskas mācību vides izveide.
</t>
    </r>
  </si>
  <si>
    <r>
      <t>Darbības rezultāts</t>
    </r>
    <r>
      <rPr>
        <sz val="10"/>
        <rFont val="Times New Roman"/>
        <family val="1"/>
        <charset val="186"/>
      </rPr>
      <t xml:space="preserve"> – Jūrmalas pilsētas Kauguru vidusskolas telpu un sporta zāles atjaunošana, modernas un ergonomiskas mācību vides izveide ēkas 3.stāvos.
Projekta iesniegums iesniegts pamatojoties uz Jūrmalas pilsētas domes 15.03.2018. lēmumu Nr.97.</t>
    </r>
  </si>
  <si>
    <t xml:space="preserve">Jūrmalas Sporta skolas peldbaseinu ēkas pārbūve un energoefektivitātes paaugstināšana
(ES fondu finansējums 36.58%)
(IP 71.pozīcija)
</t>
  </si>
  <si>
    <t>Jūrmalas pilsētas Ķemeru pamatskolas ēkas pārbūve un energoefektivitātes paaugstināšana 
(ES fondu finansējums 14.55%)
(IP 66.pozīcija)</t>
  </si>
  <si>
    <t xml:space="preserve">Jūrmalas pilsētas Jaundubultu vidusskolas ēkas energoefektivitātes paaugstināšana
(ES fondu finansējums 56.58%)
(IP 67.pozīcija)
</t>
  </si>
  <si>
    <t>Jūrmalas pilsētas Jaundubultu vidusskolas ēkas k-1 (autoskolas ēka) energoefektivitātes paaugstināšana 
(ES fondu finansējums 50.96%)
(IP 68.pozīcija)</t>
  </si>
  <si>
    <t>Jūrmalas pilsētas Kauguru vidusskolas ēkas  energoefektivitātes paaugstināšana 
(ES fondu finansējums 46.86%)
(IP 70.pozīcija)</t>
  </si>
  <si>
    <t>Jūrmalas teātra ēkas energoefektivitātes paaugstināšana
(ES fondu finansējums 54.37%)
(IP 83.pozīcija)</t>
  </si>
  <si>
    <t>Jūrmalas veselības veicināšanas un sociālo pakalpojumu centra ēku pārbūve un energoefektivitātes paaugstināšana
(ES fondu finansējums 28.03%)
(IP 99.pozīcija)</t>
  </si>
  <si>
    <t>Jūrmalas pilsētas vispārējās vidējās izglītības iestāžu infrastruktūras pilnveide
(ES fondu finansējums 85%)
(IP 70.pozīcija un 72.pozīcija)</t>
  </si>
  <si>
    <t>Infrastruktūras pilnveide sabiedrībā balstītu sociālo pakalpojumu nodrošināšanai Jūrmalā 
(ES fondu finansējums 85%)
(IP 95.pozīcija; 96.pozīcija; 97.pozīcija; 98.pozīcija; 99.pozīcija)</t>
  </si>
  <si>
    <t>Jūrmalas pilsētas investīciju plānam</t>
  </si>
  <si>
    <t>IP - Jūrmalas pilsētas investīciju plāns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</si>
</sst>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_ ;\-#,##0.00\ "/>
  </numFmts>
  <fonts count="28"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sz val="10"/>
      <name val="Calibri"/>
      <family val="2"/>
      <charset val="186"/>
      <scheme val="minor"/>
    </font>
    <font>
      <b/>
      <u/>
      <sz val="12"/>
      <name val="Times New Roman"/>
      <family val="1"/>
    </font>
    <font>
      <i/>
      <u/>
      <sz val="12"/>
      <name val="Times New Roman"/>
      <family val="1"/>
    </font>
    <font>
      <vertAlign val="superscript"/>
      <sz val="10"/>
      <name val="Times New Roman"/>
      <family val="1"/>
      <charset val="186"/>
    </font>
    <font>
      <sz val="10"/>
      <name val="Times New Roman"/>
      <family val="1"/>
    </font>
    <font>
      <sz val="10"/>
      <color rgb="FFFF0000"/>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34">
    <xf numFmtId="0" fontId="0" fillId="0" borderId="0" xfId="0"/>
    <xf numFmtId="0" fontId="2" fillId="0" borderId="0" xfId="0" applyFont="1"/>
    <xf numFmtId="0" fontId="2" fillId="0" borderId="2" xfId="0" applyFont="1" applyBorder="1"/>
    <xf numFmtId="0" fontId="2" fillId="0" borderId="0" xfId="0" applyFont="1" applyBorder="1"/>
    <xf numFmtId="0" fontId="2" fillId="0" borderId="0" xfId="0" applyFont="1" applyFill="1"/>
    <xf numFmtId="0" fontId="2" fillId="0" borderId="2" xfId="0" applyFont="1" applyBorder="1" applyAlignment="1">
      <alignment horizontal="center"/>
    </xf>
    <xf numFmtId="0" fontId="2" fillId="0" borderId="0" xfId="0" applyFont="1" applyAlignment="1">
      <alignment horizontal="center"/>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5"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0" xfId="0" applyFont="1" applyFill="1" applyBorder="1"/>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4" fontId="2" fillId="0" borderId="0" xfId="0" applyNumberFormat="1" applyFont="1"/>
    <xf numFmtId="4" fontId="2" fillId="0" borderId="0" xfId="0" applyNumberFormat="1" applyFont="1" applyAlignment="1">
      <alignment horizontal="center" wrapText="1"/>
    </xf>
    <xf numFmtId="4" fontId="2" fillId="0" borderId="0" xfId="0" applyNumberFormat="1" applyFont="1" applyAlignment="1">
      <alignment wrapText="1"/>
    </xf>
    <xf numFmtId="165" fontId="2" fillId="0" borderId="3" xfId="1" applyNumberFormat="1" applyFont="1" applyFill="1" applyBorder="1" applyAlignment="1">
      <alignment horizontal="center" vertical="center" wrapText="1"/>
    </xf>
    <xf numFmtId="0" fontId="2" fillId="0" borderId="0" xfId="0" applyFont="1" applyFill="1" applyAlignment="1">
      <alignment wrapText="1"/>
    </xf>
    <xf numFmtId="0" fontId="9" fillId="3" borderId="3"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0" fillId="0" borderId="0" xfId="0"/>
    <xf numFmtId="0" fontId="2" fillId="0" borderId="2" xfId="0" applyFont="1" applyBorder="1"/>
    <xf numFmtId="4" fontId="2" fillId="0" borderId="0" xfId="0" applyNumberFormat="1" applyFont="1"/>
    <xf numFmtId="0" fontId="0" fillId="0" borderId="0" xfId="0"/>
    <xf numFmtId="0" fontId="2" fillId="0" borderId="2" xfId="0" applyFont="1" applyBorder="1"/>
    <xf numFmtId="0" fontId="2" fillId="0" borderId="0" xfId="0" applyFont="1" applyFill="1"/>
    <xf numFmtId="0" fontId="2" fillId="0" borderId="2" xfId="0" applyFont="1" applyFill="1" applyBorder="1"/>
    <xf numFmtId="4" fontId="2" fillId="0" borderId="0" xfId="0" applyNumberFormat="1" applyFont="1"/>
    <xf numFmtId="0" fontId="0" fillId="0" borderId="0" xfId="0"/>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Fill="1" applyBorder="1"/>
    <xf numFmtId="0" fontId="2" fillId="0" borderId="7" xfId="0" applyFont="1" applyBorder="1" applyAlignment="1">
      <alignment horizontal="center" vertical="center" wrapText="1"/>
    </xf>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7" fillId="0" borderId="3" xfId="0" applyNumberFormat="1" applyFont="1" applyFill="1" applyBorder="1" applyAlignment="1">
      <alignment horizontal="center" vertical="center" wrapText="1"/>
    </xf>
    <xf numFmtId="4" fontId="2" fillId="0" borderId="0" xfId="0" applyNumberFormat="1" applyFont="1"/>
    <xf numFmtId="0" fontId="2" fillId="0" borderId="4" xfId="0" applyFont="1" applyFill="1" applyBorder="1" applyAlignment="1">
      <alignment horizontal="justify" vertical="top" wrapText="1"/>
    </xf>
    <xf numFmtId="0" fontId="2" fillId="0" borderId="7" xfId="0"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18" fillId="0" borderId="3" xfId="0" applyFont="1" applyFill="1" applyBorder="1" applyAlignment="1">
      <alignment horizontal="justify" vertical="center" wrapText="1"/>
    </xf>
    <xf numFmtId="0" fontId="18" fillId="0" borderId="3" xfId="0" applyFont="1" applyBorder="1" applyAlignment="1">
      <alignment horizontal="justify" vertical="center" wrapText="1"/>
    </xf>
    <xf numFmtId="0" fontId="2" fillId="0"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18" fillId="3"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17" fillId="0" borderId="5" xfId="0" applyFont="1" applyBorder="1" applyAlignment="1">
      <alignment horizontal="justify" vertical="center" wrapText="1"/>
    </xf>
    <xf numFmtId="0" fontId="2" fillId="3" borderId="4"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2" borderId="4"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2" fillId="0" borderId="3" xfId="0" applyFont="1" applyBorder="1" applyAlignment="1">
      <alignment horizontal="justify" vertical="center" wrapText="1"/>
    </xf>
    <xf numFmtId="0" fontId="17" fillId="0" borderId="5"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7"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0" fontId="16" fillId="2" borderId="3" xfId="0" applyFont="1" applyFill="1" applyBorder="1" applyAlignment="1">
      <alignment horizontal="justify" vertical="justify" wrapText="1"/>
    </xf>
    <xf numFmtId="0" fontId="24" fillId="2" borderId="4"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3" fillId="2" borderId="4" xfId="0" applyFont="1" applyFill="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2" fillId="0" borderId="3" xfId="0" applyFont="1" applyBorder="1" applyAlignment="1">
      <alignment horizontal="justify" vertical="center" wrapText="1"/>
    </xf>
    <xf numFmtId="0" fontId="1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6" fillId="0" borderId="3" xfId="0" applyFont="1" applyBorder="1" applyAlignment="1">
      <alignment horizontal="center" vertical="center" wrapText="1"/>
    </xf>
    <xf numFmtId="0" fontId="12" fillId="2" borderId="4" xfId="0" applyFont="1" applyFill="1" applyBorder="1" applyAlignment="1">
      <alignment horizontal="justify" vertical="center" wrapText="1"/>
    </xf>
    <xf numFmtId="0" fontId="3" fillId="0" borderId="0" xfId="0" applyFont="1" applyAlignment="1">
      <alignment horizontal="right"/>
    </xf>
    <xf numFmtId="0" fontId="22" fillId="0" borderId="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2" borderId="6" xfId="0" applyFont="1" applyFill="1" applyBorder="1" applyAlignment="1">
      <alignment horizontal="justify" vertical="center" wrapText="1"/>
    </xf>
    <xf numFmtId="0" fontId="12" fillId="2"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tabSelected="1" view="pageLayout" topLeftCell="A24" zoomScale="70" zoomScaleNormal="70" zoomScalePageLayoutView="70" workbookViewId="0">
      <selection activeCell="G112" sqref="G112"/>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75" x14ac:dyDescent="0.25">
      <c r="L1" s="115" t="s">
        <v>83</v>
      </c>
      <c r="M1" s="115"/>
      <c r="N1" s="115"/>
      <c r="O1" s="115"/>
    </row>
    <row r="2" spans="1:17" ht="15.75" x14ac:dyDescent="0.25">
      <c r="L2" s="115" t="s">
        <v>249</v>
      </c>
      <c r="M2" s="115"/>
      <c r="N2" s="115"/>
      <c r="O2" s="115"/>
    </row>
    <row r="3" spans="1:17" ht="18" customHeight="1" x14ac:dyDescent="0.25">
      <c r="L3" s="115"/>
      <c r="M3" s="115"/>
      <c r="N3" s="115"/>
      <c r="O3" s="115"/>
    </row>
    <row r="4" spans="1:17" ht="24.75" customHeight="1" x14ac:dyDescent="0.2">
      <c r="B4" s="119" t="s">
        <v>0</v>
      </c>
      <c r="C4" s="119"/>
      <c r="D4" s="119"/>
      <c r="E4" s="119"/>
      <c r="F4" s="119"/>
      <c r="G4" s="119"/>
      <c r="H4" s="119"/>
      <c r="I4" s="119"/>
      <c r="J4" s="119"/>
      <c r="K4" s="119"/>
      <c r="L4" s="119"/>
      <c r="M4" s="119"/>
      <c r="N4" s="119"/>
      <c r="O4" s="119"/>
    </row>
    <row r="5" spans="1:17" ht="22.5" customHeight="1" x14ac:dyDescent="0.2">
      <c r="A5" s="2"/>
      <c r="B5" s="120" t="s">
        <v>1</v>
      </c>
      <c r="C5" s="120" t="s">
        <v>2</v>
      </c>
      <c r="D5" s="120"/>
      <c r="E5" s="120" t="s">
        <v>3</v>
      </c>
      <c r="F5" s="120" t="s">
        <v>4</v>
      </c>
      <c r="G5" s="120" t="s">
        <v>5</v>
      </c>
      <c r="H5" s="120" t="s">
        <v>6</v>
      </c>
      <c r="I5" s="120"/>
      <c r="J5" s="120"/>
      <c r="K5" s="120"/>
      <c r="L5" s="120" t="s">
        <v>7</v>
      </c>
      <c r="M5" s="120" t="s">
        <v>8</v>
      </c>
      <c r="N5" s="120"/>
      <c r="O5" s="113" t="s">
        <v>9</v>
      </c>
    </row>
    <row r="6" spans="1:17" ht="83.25" customHeight="1" x14ac:dyDescent="0.2">
      <c r="A6" s="2"/>
      <c r="B6" s="120"/>
      <c r="C6" s="120"/>
      <c r="D6" s="120"/>
      <c r="E6" s="120"/>
      <c r="F6" s="120"/>
      <c r="G6" s="120"/>
      <c r="H6" s="43" t="s">
        <v>223</v>
      </c>
      <c r="I6" s="64" t="s">
        <v>222</v>
      </c>
      <c r="J6" s="64" t="s">
        <v>10</v>
      </c>
      <c r="K6" s="43" t="s">
        <v>224</v>
      </c>
      <c r="L6" s="120"/>
      <c r="M6" s="64" t="s">
        <v>11</v>
      </c>
      <c r="N6" s="64" t="s">
        <v>12</v>
      </c>
      <c r="O6" s="113"/>
    </row>
    <row r="7" spans="1:17" ht="52.5" customHeight="1" x14ac:dyDescent="0.2">
      <c r="A7" s="2"/>
      <c r="B7" s="108" t="s">
        <v>119</v>
      </c>
      <c r="C7" s="108"/>
      <c r="D7" s="108"/>
      <c r="E7" s="108"/>
      <c r="F7" s="108"/>
      <c r="G7" s="108"/>
      <c r="H7" s="108"/>
      <c r="I7" s="108"/>
      <c r="J7" s="108"/>
      <c r="K7" s="108"/>
      <c r="L7" s="108"/>
      <c r="M7" s="108"/>
      <c r="N7" s="108"/>
      <c r="O7" s="108"/>
    </row>
    <row r="8" spans="1:17" ht="22.5" customHeight="1" x14ac:dyDescent="0.2">
      <c r="A8" s="2"/>
      <c r="B8" s="97" t="s">
        <v>23</v>
      </c>
      <c r="C8" s="97"/>
      <c r="D8" s="97"/>
      <c r="E8" s="97"/>
      <c r="F8" s="97"/>
      <c r="G8" s="97"/>
      <c r="H8" s="97"/>
      <c r="I8" s="97"/>
      <c r="J8" s="97"/>
      <c r="K8" s="97"/>
      <c r="L8" s="97"/>
      <c r="M8" s="97"/>
      <c r="N8" s="97"/>
      <c r="O8" s="97"/>
    </row>
    <row r="9" spans="1:17" ht="197.25" customHeight="1" x14ac:dyDescent="0.2">
      <c r="A9" s="2"/>
      <c r="B9" s="74" t="s">
        <v>61</v>
      </c>
      <c r="C9" s="75"/>
      <c r="D9" s="75"/>
      <c r="E9" s="75"/>
      <c r="F9" s="75"/>
      <c r="G9" s="75"/>
      <c r="H9" s="75"/>
      <c r="I9" s="75"/>
      <c r="J9" s="75"/>
      <c r="K9" s="75"/>
      <c r="L9" s="75"/>
      <c r="M9" s="75"/>
      <c r="N9" s="75"/>
      <c r="O9" s="76"/>
    </row>
    <row r="10" spans="1:17" ht="208.5" customHeight="1" x14ac:dyDescent="0.2">
      <c r="A10" s="2"/>
      <c r="B10" s="74" t="s">
        <v>168</v>
      </c>
      <c r="C10" s="75"/>
      <c r="D10" s="75"/>
      <c r="E10" s="75"/>
      <c r="F10" s="75"/>
      <c r="G10" s="75"/>
      <c r="H10" s="75"/>
      <c r="I10" s="75"/>
      <c r="J10" s="75"/>
      <c r="K10" s="75"/>
      <c r="L10" s="75"/>
      <c r="M10" s="75"/>
      <c r="N10" s="75"/>
      <c r="O10" s="76"/>
    </row>
    <row r="11" spans="1:17" ht="173.25" customHeight="1" x14ac:dyDescent="0.25">
      <c r="A11" s="24"/>
      <c r="B11" s="36">
        <v>1</v>
      </c>
      <c r="C11" s="70" t="s">
        <v>225</v>
      </c>
      <c r="D11" s="88"/>
      <c r="E11" s="36" t="s">
        <v>84</v>
      </c>
      <c r="F11" s="36" t="s">
        <v>15</v>
      </c>
      <c r="G11" s="41">
        <f>SUM(G12:G13)</f>
        <v>9615746.8600000013</v>
      </c>
      <c r="H11" s="41">
        <f t="shared" ref="H11:J11" si="0">SUM(H12:H13)</f>
        <v>6317699.6900000004</v>
      </c>
      <c r="I11" s="41">
        <f t="shared" si="0"/>
        <v>1091579.48</v>
      </c>
      <c r="J11" s="41">
        <f t="shared" si="0"/>
        <v>1091579.48</v>
      </c>
      <c r="K11" s="41">
        <f>SUM(K12:K13)</f>
        <v>1114888.21</v>
      </c>
      <c r="L11" s="67" t="s">
        <v>231</v>
      </c>
      <c r="M11" s="42">
        <v>2019</v>
      </c>
      <c r="N11" s="42" t="s">
        <v>145</v>
      </c>
      <c r="O11" s="36" t="s">
        <v>62</v>
      </c>
      <c r="P11" s="23"/>
      <c r="Q11" s="25"/>
    </row>
    <row r="12" spans="1:17" ht="140.25" x14ac:dyDescent="0.25">
      <c r="A12" s="24"/>
      <c r="B12" s="36">
        <v>1.1000000000000001</v>
      </c>
      <c r="C12" s="70" t="s">
        <v>158</v>
      </c>
      <c r="D12" s="71"/>
      <c r="E12" s="36" t="s">
        <v>85</v>
      </c>
      <c r="F12" s="36" t="s">
        <v>15</v>
      </c>
      <c r="G12" s="41">
        <f>SUM(H12:K12)</f>
        <v>6405751.0500000007</v>
      </c>
      <c r="H12" s="53">
        <f>6317699.69-H13</f>
        <v>4067816.7900000005</v>
      </c>
      <c r="I12" s="41">
        <f>1091579.48-I13</f>
        <v>702842.11</v>
      </c>
      <c r="J12" s="41">
        <f>I12</f>
        <v>702842.11</v>
      </c>
      <c r="K12" s="53">
        <f>1114888.21-K13</f>
        <v>932250.04</v>
      </c>
      <c r="L12" s="67" t="s">
        <v>235</v>
      </c>
      <c r="M12" s="42" t="s">
        <v>160</v>
      </c>
      <c r="N12" s="42">
        <v>2021</v>
      </c>
      <c r="O12" s="36" t="s">
        <v>21</v>
      </c>
      <c r="P12" s="23"/>
      <c r="Q12" s="23"/>
    </row>
    <row r="13" spans="1:17" ht="127.5" x14ac:dyDescent="0.25">
      <c r="A13" s="24"/>
      <c r="B13" s="36">
        <v>1.2</v>
      </c>
      <c r="C13" s="107" t="s">
        <v>159</v>
      </c>
      <c r="D13" s="107"/>
      <c r="E13" s="36" t="s">
        <v>85</v>
      </c>
      <c r="F13" s="36" t="s">
        <v>15</v>
      </c>
      <c r="G13" s="53">
        <f>SUM(H13:K13)</f>
        <v>3209995.81</v>
      </c>
      <c r="H13" s="53">
        <f>1349929.74+899953.16</f>
        <v>2249882.9</v>
      </c>
      <c r="I13" s="41">
        <f>233242.42+155494.95</f>
        <v>388737.37</v>
      </c>
      <c r="J13" s="41">
        <f>I13</f>
        <v>388737.37</v>
      </c>
      <c r="K13" s="53">
        <f>23822.9+158815.27</f>
        <v>182638.16999999998</v>
      </c>
      <c r="L13" s="66" t="s">
        <v>214</v>
      </c>
      <c r="M13" s="42" t="s">
        <v>160</v>
      </c>
      <c r="N13" s="42">
        <v>2021</v>
      </c>
      <c r="O13" s="36" t="s">
        <v>21</v>
      </c>
      <c r="P13" s="23"/>
      <c r="Q13" s="25"/>
    </row>
    <row r="14" spans="1:17" ht="22.5" customHeight="1" x14ac:dyDescent="0.2">
      <c r="A14" s="2"/>
      <c r="B14" s="121" t="s">
        <v>39</v>
      </c>
      <c r="C14" s="122"/>
      <c r="D14" s="122"/>
      <c r="E14" s="122"/>
      <c r="F14" s="122"/>
      <c r="G14" s="122"/>
      <c r="H14" s="122"/>
      <c r="I14" s="122"/>
      <c r="J14" s="122"/>
      <c r="K14" s="122"/>
      <c r="L14" s="122"/>
      <c r="M14" s="122"/>
      <c r="N14" s="122"/>
      <c r="O14" s="123"/>
    </row>
    <row r="15" spans="1:17" ht="157.5" customHeight="1" x14ac:dyDescent="0.2">
      <c r="A15" s="2"/>
      <c r="B15" s="74" t="s">
        <v>26</v>
      </c>
      <c r="C15" s="102"/>
      <c r="D15" s="102"/>
      <c r="E15" s="102"/>
      <c r="F15" s="102"/>
      <c r="G15" s="102"/>
      <c r="H15" s="102"/>
      <c r="I15" s="102"/>
      <c r="J15" s="102"/>
      <c r="K15" s="102"/>
      <c r="L15" s="102"/>
      <c r="M15" s="102"/>
      <c r="N15" s="102"/>
      <c r="O15" s="103"/>
    </row>
    <row r="16" spans="1:17" ht="72" customHeight="1" x14ac:dyDescent="0.2">
      <c r="A16" s="2"/>
      <c r="B16" s="74" t="s">
        <v>65</v>
      </c>
      <c r="C16" s="105"/>
      <c r="D16" s="105"/>
      <c r="E16" s="105"/>
      <c r="F16" s="105"/>
      <c r="G16" s="105"/>
      <c r="H16" s="105"/>
      <c r="I16" s="105"/>
      <c r="J16" s="105"/>
      <c r="K16" s="105"/>
      <c r="L16" s="105"/>
      <c r="M16" s="105"/>
      <c r="N16" s="105"/>
      <c r="O16" s="106"/>
    </row>
    <row r="17" spans="1:19" ht="168.75" customHeight="1" x14ac:dyDescent="0.2">
      <c r="A17" s="2"/>
      <c r="B17" s="54">
        <v>2</v>
      </c>
      <c r="C17" s="107" t="s">
        <v>226</v>
      </c>
      <c r="D17" s="107"/>
      <c r="E17" s="33" t="s">
        <v>86</v>
      </c>
      <c r="F17" s="33">
        <v>4</v>
      </c>
      <c r="G17" s="53">
        <f>SUM(H17:K17)</f>
        <v>2519819.1599999997</v>
      </c>
      <c r="H17" s="53">
        <f>H18</f>
        <v>1245137.42</v>
      </c>
      <c r="I17" s="53">
        <f>I18</f>
        <v>629310.21</v>
      </c>
      <c r="J17" s="41">
        <f>J18</f>
        <v>629310.21</v>
      </c>
      <c r="K17" s="53">
        <f>K18</f>
        <v>16061.32</v>
      </c>
      <c r="L17" s="68" t="s">
        <v>146</v>
      </c>
      <c r="M17" s="45">
        <v>2019</v>
      </c>
      <c r="N17" s="44" t="s">
        <v>101</v>
      </c>
      <c r="O17" s="63" t="s">
        <v>21</v>
      </c>
    </row>
    <row r="18" spans="1:19" ht="198.75" customHeight="1" x14ac:dyDescent="0.2">
      <c r="A18" s="2"/>
      <c r="B18" s="54">
        <v>2.1</v>
      </c>
      <c r="C18" s="86" t="s">
        <v>40</v>
      </c>
      <c r="D18" s="86"/>
      <c r="E18" s="36" t="s">
        <v>86</v>
      </c>
      <c r="F18" s="33">
        <v>4</v>
      </c>
      <c r="G18" s="53">
        <f>SUM(H18:K18)</f>
        <v>2519819.1599999997</v>
      </c>
      <c r="H18" s="53">
        <f>87500.25+164378.7+993878.57-620.1</f>
        <v>1245137.42</v>
      </c>
      <c r="I18" s="53">
        <f>630426.58-1116.37</f>
        <v>629310.21</v>
      </c>
      <c r="J18" s="41">
        <f>I18</f>
        <v>629310.21</v>
      </c>
      <c r="K18" s="53">
        <f>ROUND((I18/0.85*0.0225),2)-1216.99+620.1</f>
        <v>16061.32</v>
      </c>
      <c r="L18" s="65" t="s">
        <v>221</v>
      </c>
      <c r="M18" s="45" t="s">
        <v>169</v>
      </c>
      <c r="N18" s="45">
        <v>2020</v>
      </c>
      <c r="O18" s="36" t="s">
        <v>21</v>
      </c>
      <c r="Q18" s="16"/>
      <c r="R18" s="16"/>
    </row>
    <row r="19" spans="1:19" ht="42.75" customHeight="1" x14ac:dyDescent="0.2">
      <c r="A19" s="2"/>
      <c r="B19" s="114" t="s">
        <v>36</v>
      </c>
      <c r="C19" s="105"/>
      <c r="D19" s="105"/>
      <c r="E19" s="105"/>
      <c r="F19" s="105"/>
      <c r="G19" s="105"/>
      <c r="H19" s="105"/>
      <c r="I19" s="105"/>
      <c r="J19" s="105"/>
      <c r="K19" s="105"/>
      <c r="L19" s="105"/>
      <c r="M19" s="105"/>
      <c r="N19" s="105"/>
      <c r="O19" s="106"/>
      <c r="Q19" s="16"/>
      <c r="R19" s="16"/>
    </row>
    <row r="20" spans="1:19" ht="107.25" customHeight="1" x14ac:dyDescent="0.2">
      <c r="A20" s="2"/>
      <c r="B20" s="74" t="s">
        <v>37</v>
      </c>
      <c r="C20" s="102"/>
      <c r="D20" s="102"/>
      <c r="E20" s="102"/>
      <c r="F20" s="102"/>
      <c r="G20" s="102"/>
      <c r="H20" s="102"/>
      <c r="I20" s="102"/>
      <c r="J20" s="102"/>
      <c r="K20" s="102"/>
      <c r="L20" s="102"/>
      <c r="M20" s="102"/>
      <c r="N20" s="102"/>
      <c r="O20" s="103"/>
      <c r="Q20" s="16"/>
      <c r="R20" s="16"/>
    </row>
    <row r="21" spans="1:19" ht="119.25" customHeight="1" x14ac:dyDescent="0.2">
      <c r="A21" s="2"/>
      <c r="B21" s="104" t="s">
        <v>38</v>
      </c>
      <c r="C21" s="105"/>
      <c r="D21" s="105"/>
      <c r="E21" s="105"/>
      <c r="F21" s="105"/>
      <c r="G21" s="105"/>
      <c r="H21" s="105"/>
      <c r="I21" s="105"/>
      <c r="J21" s="105"/>
      <c r="K21" s="105"/>
      <c r="L21" s="105"/>
      <c r="M21" s="105"/>
      <c r="N21" s="105"/>
      <c r="O21" s="106"/>
      <c r="Q21" s="16"/>
      <c r="R21" s="16"/>
    </row>
    <row r="22" spans="1:19" ht="170.25" customHeight="1" x14ac:dyDescent="0.2">
      <c r="A22" s="2"/>
      <c r="B22" s="54">
        <v>3</v>
      </c>
      <c r="C22" s="107" t="s">
        <v>227</v>
      </c>
      <c r="D22" s="107"/>
      <c r="E22" s="33" t="s">
        <v>87</v>
      </c>
      <c r="F22" s="33" t="s">
        <v>15</v>
      </c>
      <c r="G22" s="53">
        <f>SUM(H22:K22)</f>
        <v>607475.37999999989</v>
      </c>
      <c r="H22" s="53">
        <f>H23</f>
        <v>41866.550000000003</v>
      </c>
      <c r="I22" s="53">
        <f>I23</f>
        <v>279110.31</v>
      </c>
      <c r="J22" s="41">
        <f>J23</f>
        <v>279110.31</v>
      </c>
      <c r="K22" s="53">
        <f>K23</f>
        <v>7388.21</v>
      </c>
      <c r="L22" s="68" t="s">
        <v>41</v>
      </c>
      <c r="M22" s="45">
        <v>2019</v>
      </c>
      <c r="N22" s="44" t="s">
        <v>102</v>
      </c>
      <c r="O22" s="63" t="s">
        <v>21</v>
      </c>
      <c r="Q22" s="16"/>
      <c r="R22" s="16"/>
    </row>
    <row r="23" spans="1:19" ht="191.25" x14ac:dyDescent="0.2">
      <c r="A23" s="2"/>
      <c r="B23" s="54">
        <v>3.1</v>
      </c>
      <c r="C23" s="107" t="s">
        <v>42</v>
      </c>
      <c r="D23" s="107"/>
      <c r="E23" s="33" t="s">
        <v>88</v>
      </c>
      <c r="F23" s="33" t="s">
        <v>15</v>
      </c>
      <c r="G23" s="53">
        <f>SUM(H23:K23)</f>
        <v>607475.37999999989</v>
      </c>
      <c r="H23" s="53">
        <f>ROUND((I23/0.85*0.1275),2)</f>
        <v>41866.550000000003</v>
      </c>
      <c r="I23" s="53">
        <v>279110.31</v>
      </c>
      <c r="J23" s="41">
        <f>I23</f>
        <v>279110.31</v>
      </c>
      <c r="K23" s="53">
        <f>ROUND((I23/0.85*0.0225),2)</f>
        <v>7388.21</v>
      </c>
      <c r="L23" s="66" t="s">
        <v>220</v>
      </c>
      <c r="M23" s="45" t="s">
        <v>160</v>
      </c>
      <c r="N23" s="45">
        <v>2020</v>
      </c>
      <c r="O23" s="63" t="s">
        <v>21</v>
      </c>
      <c r="Q23" s="16"/>
      <c r="R23" s="16"/>
    </row>
    <row r="24" spans="1:19" ht="65.25" customHeight="1" x14ac:dyDescent="0.2">
      <c r="A24" s="2"/>
      <c r="B24" s="108" t="s">
        <v>118</v>
      </c>
      <c r="C24" s="109"/>
      <c r="D24" s="109"/>
      <c r="E24" s="109"/>
      <c r="F24" s="109"/>
      <c r="G24" s="109"/>
      <c r="H24" s="109"/>
      <c r="I24" s="109"/>
      <c r="J24" s="109"/>
      <c r="K24" s="109"/>
      <c r="L24" s="109"/>
      <c r="M24" s="109"/>
      <c r="N24" s="109"/>
      <c r="O24" s="109"/>
    </row>
    <row r="25" spans="1:19" s="4" customFormat="1" ht="20.25" customHeight="1" x14ac:dyDescent="0.2">
      <c r="A25" s="46"/>
      <c r="B25" s="93" t="s">
        <v>165</v>
      </c>
      <c r="C25" s="97"/>
      <c r="D25" s="97"/>
      <c r="E25" s="97"/>
      <c r="F25" s="97"/>
      <c r="G25" s="97"/>
      <c r="H25" s="97"/>
      <c r="I25" s="97"/>
      <c r="J25" s="97"/>
      <c r="K25" s="97"/>
      <c r="L25" s="97"/>
      <c r="M25" s="97"/>
      <c r="N25" s="97"/>
      <c r="O25" s="97"/>
      <c r="P25" s="39"/>
      <c r="Q25" s="39"/>
      <c r="R25" s="39"/>
      <c r="S25" s="39"/>
    </row>
    <row r="26" spans="1:19" s="4" customFormat="1" ht="189.75" customHeight="1" x14ac:dyDescent="0.2">
      <c r="A26" s="46"/>
      <c r="B26" s="95" t="s">
        <v>161</v>
      </c>
      <c r="C26" s="95"/>
      <c r="D26" s="95"/>
      <c r="E26" s="95"/>
      <c r="F26" s="95"/>
      <c r="G26" s="95"/>
      <c r="H26" s="95"/>
      <c r="I26" s="95"/>
      <c r="J26" s="95"/>
      <c r="K26" s="95"/>
      <c r="L26" s="95"/>
      <c r="M26" s="95"/>
      <c r="N26" s="95"/>
      <c r="O26" s="95"/>
      <c r="P26" s="39"/>
      <c r="Q26" s="39"/>
      <c r="R26" s="39"/>
      <c r="S26" s="39"/>
    </row>
    <row r="27" spans="1:19" s="4" customFormat="1" ht="294.75" customHeight="1" x14ac:dyDescent="0.2">
      <c r="A27" s="46"/>
      <c r="B27" s="95" t="s">
        <v>162</v>
      </c>
      <c r="C27" s="95"/>
      <c r="D27" s="95"/>
      <c r="E27" s="95"/>
      <c r="F27" s="95"/>
      <c r="G27" s="95"/>
      <c r="H27" s="95"/>
      <c r="I27" s="95"/>
      <c r="J27" s="95"/>
      <c r="K27" s="95"/>
      <c r="L27" s="95"/>
      <c r="M27" s="95"/>
      <c r="N27" s="95"/>
      <c r="O27" s="95"/>
      <c r="P27" s="39"/>
      <c r="Q27" s="39"/>
      <c r="R27" s="39"/>
      <c r="S27" s="39"/>
    </row>
    <row r="28" spans="1:19" ht="187.5" customHeight="1" x14ac:dyDescent="0.25">
      <c r="A28" s="32"/>
      <c r="B28" s="36">
        <v>4</v>
      </c>
      <c r="C28" s="86" t="s">
        <v>232</v>
      </c>
      <c r="D28" s="96"/>
      <c r="E28" s="36" t="s">
        <v>16</v>
      </c>
      <c r="F28" s="36" t="s">
        <v>15</v>
      </c>
      <c r="G28" s="41">
        <f>SUM(H28:K28)</f>
        <v>2999999.9992749998</v>
      </c>
      <c r="H28" s="41">
        <f>H29</f>
        <v>2136969.9500000002</v>
      </c>
      <c r="I28" s="41">
        <f>I29</f>
        <v>840774.26</v>
      </c>
      <c r="J28" s="41" t="s">
        <v>15</v>
      </c>
      <c r="K28" s="41">
        <f>K29</f>
        <v>22255.789274999999</v>
      </c>
      <c r="L28" s="67" t="s">
        <v>163</v>
      </c>
      <c r="M28" s="42">
        <v>2020</v>
      </c>
      <c r="N28" s="42" t="s">
        <v>167</v>
      </c>
      <c r="O28" s="33" t="s">
        <v>13</v>
      </c>
      <c r="P28" s="31"/>
      <c r="Q28" s="31"/>
      <c r="R28" s="31"/>
      <c r="S28" s="31"/>
    </row>
    <row r="29" spans="1:19" ht="95.25" customHeight="1" x14ac:dyDescent="0.2">
      <c r="A29" s="32"/>
      <c r="B29" s="36" t="s">
        <v>202</v>
      </c>
      <c r="C29" s="86" t="s">
        <v>164</v>
      </c>
      <c r="D29" s="96"/>
      <c r="E29" s="36" t="s">
        <v>16</v>
      </c>
      <c r="F29" s="36" t="s">
        <v>15</v>
      </c>
      <c r="G29" s="41">
        <f>SUM(H29:K29)</f>
        <v>2999999.9992749998</v>
      </c>
      <c r="H29" s="41">
        <v>2136969.9500000002</v>
      </c>
      <c r="I29" s="41">
        <v>840774.26</v>
      </c>
      <c r="J29" s="41" t="s">
        <v>15</v>
      </c>
      <c r="K29" s="41">
        <v>22255.789274999999</v>
      </c>
      <c r="L29" s="67" t="s">
        <v>50</v>
      </c>
      <c r="M29" s="42" t="s">
        <v>166</v>
      </c>
      <c r="N29" s="42">
        <v>2021</v>
      </c>
      <c r="O29" s="33" t="s">
        <v>13</v>
      </c>
      <c r="P29" s="59"/>
      <c r="Q29" s="59"/>
      <c r="R29" s="59"/>
      <c r="S29" s="59"/>
    </row>
    <row r="30" spans="1:19" s="4" customFormat="1" ht="19.5" customHeight="1" x14ac:dyDescent="0.2">
      <c r="A30" s="11"/>
      <c r="B30" s="93" t="s">
        <v>63</v>
      </c>
      <c r="C30" s="94"/>
      <c r="D30" s="94"/>
      <c r="E30" s="94"/>
      <c r="F30" s="94"/>
      <c r="G30" s="94"/>
      <c r="H30" s="94"/>
      <c r="I30" s="94"/>
      <c r="J30" s="94"/>
      <c r="K30" s="94"/>
      <c r="L30" s="94"/>
      <c r="M30" s="94"/>
      <c r="N30" s="94"/>
      <c r="O30" s="94"/>
    </row>
    <row r="31" spans="1:19" s="4" customFormat="1" ht="105" customHeight="1" x14ac:dyDescent="0.2">
      <c r="A31" s="11"/>
      <c r="B31" s="95" t="s">
        <v>29</v>
      </c>
      <c r="C31" s="95"/>
      <c r="D31" s="95"/>
      <c r="E31" s="95"/>
      <c r="F31" s="95"/>
      <c r="G31" s="95"/>
      <c r="H31" s="95"/>
      <c r="I31" s="95"/>
      <c r="J31" s="95"/>
      <c r="K31" s="95"/>
      <c r="L31" s="95"/>
      <c r="M31" s="95"/>
      <c r="N31" s="95"/>
      <c r="O31" s="95"/>
    </row>
    <row r="32" spans="1:19" s="4" customFormat="1" ht="222.75" customHeight="1" x14ac:dyDescent="0.2">
      <c r="A32" s="11"/>
      <c r="B32" s="95" t="s">
        <v>103</v>
      </c>
      <c r="C32" s="95"/>
      <c r="D32" s="95"/>
      <c r="E32" s="95"/>
      <c r="F32" s="95"/>
      <c r="G32" s="95"/>
      <c r="H32" s="95"/>
      <c r="I32" s="95"/>
      <c r="J32" s="95"/>
      <c r="K32" s="95"/>
      <c r="L32" s="95"/>
      <c r="M32" s="95"/>
      <c r="N32" s="95"/>
      <c r="O32" s="95"/>
    </row>
    <row r="33" spans="1:18" s="6" customFormat="1" ht="170.25" customHeight="1" x14ac:dyDescent="0.2">
      <c r="A33" s="5"/>
      <c r="B33" s="36">
        <v>5</v>
      </c>
      <c r="C33" s="70" t="s">
        <v>240</v>
      </c>
      <c r="D33" s="92"/>
      <c r="E33" s="36" t="s">
        <v>90</v>
      </c>
      <c r="F33" s="36" t="s">
        <v>15</v>
      </c>
      <c r="G33" s="41">
        <f>$G$34</f>
        <v>2817286.06</v>
      </c>
      <c r="H33" s="7">
        <f>$H$34</f>
        <v>2222831</v>
      </c>
      <c r="I33" s="7">
        <f>$I$34</f>
        <v>471756.78</v>
      </c>
      <c r="J33" s="41" t="str">
        <f>$J$34</f>
        <v>-</v>
      </c>
      <c r="K33" s="7">
        <f>$K$34</f>
        <v>122698.28</v>
      </c>
      <c r="L33" s="67" t="s">
        <v>75</v>
      </c>
      <c r="M33" s="42">
        <v>2019</v>
      </c>
      <c r="N33" s="42" t="s">
        <v>97</v>
      </c>
      <c r="O33" s="36" t="s">
        <v>13</v>
      </c>
    </row>
    <row r="34" spans="1:18" s="6" customFormat="1" ht="265.5" customHeight="1" x14ac:dyDescent="0.2">
      <c r="A34" s="5"/>
      <c r="B34" s="33" t="s">
        <v>147</v>
      </c>
      <c r="C34" s="117" t="s">
        <v>104</v>
      </c>
      <c r="D34" s="118"/>
      <c r="E34" s="36" t="s">
        <v>90</v>
      </c>
      <c r="F34" s="33" t="s">
        <v>15</v>
      </c>
      <c r="G34" s="7">
        <f>SUM(H34:K34)</f>
        <v>2817286.06</v>
      </c>
      <c r="H34" s="7">
        <f>695290.24+1527540.76</f>
        <v>2222831</v>
      </c>
      <c r="I34" s="7">
        <v>471756.78</v>
      </c>
      <c r="J34" s="7" t="s">
        <v>15</v>
      </c>
      <c r="K34" s="7">
        <v>122698.28</v>
      </c>
      <c r="L34" s="67" t="s">
        <v>219</v>
      </c>
      <c r="M34" s="44" t="s">
        <v>172</v>
      </c>
      <c r="N34" s="42">
        <v>2021</v>
      </c>
      <c r="O34" s="33" t="s">
        <v>13</v>
      </c>
      <c r="P34" s="13"/>
      <c r="Q34" s="13"/>
      <c r="R34" s="13"/>
    </row>
    <row r="35" spans="1:18" s="6" customFormat="1" ht="42" customHeight="1" x14ac:dyDescent="0.2">
      <c r="A35" s="5"/>
      <c r="B35" s="97" t="s">
        <v>66</v>
      </c>
      <c r="C35" s="94"/>
      <c r="D35" s="94"/>
      <c r="E35" s="94"/>
      <c r="F35" s="94"/>
      <c r="G35" s="94"/>
      <c r="H35" s="94"/>
      <c r="I35" s="94"/>
      <c r="J35" s="94"/>
      <c r="K35" s="94"/>
      <c r="L35" s="94"/>
      <c r="M35" s="94"/>
      <c r="N35" s="94"/>
      <c r="O35" s="94"/>
    </row>
    <row r="36" spans="1:18" s="6" customFormat="1" ht="91.5" customHeight="1" x14ac:dyDescent="0.2">
      <c r="A36" s="5"/>
      <c r="B36" s="95" t="s">
        <v>30</v>
      </c>
      <c r="C36" s="95"/>
      <c r="D36" s="95"/>
      <c r="E36" s="95"/>
      <c r="F36" s="95"/>
      <c r="G36" s="95"/>
      <c r="H36" s="95"/>
      <c r="I36" s="95"/>
      <c r="J36" s="95"/>
      <c r="K36" s="95"/>
      <c r="L36" s="95"/>
      <c r="M36" s="95"/>
      <c r="N36" s="95"/>
      <c r="O36" s="95"/>
    </row>
    <row r="37" spans="1:18" s="6" customFormat="1" ht="217.5" customHeight="1" x14ac:dyDescent="0.2">
      <c r="A37" s="5"/>
      <c r="B37" s="95" t="s">
        <v>105</v>
      </c>
      <c r="C37" s="95"/>
      <c r="D37" s="95"/>
      <c r="E37" s="95"/>
      <c r="F37" s="95"/>
      <c r="G37" s="95"/>
      <c r="H37" s="95"/>
      <c r="I37" s="95"/>
      <c r="J37" s="95"/>
      <c r="K37" s="95"/>
      <c r="L37" s="95"/>
      <c r="M37" s="95"/>
      <c r="N37" s="95"/>
      <c r="O37" s="95"/>
    </row>
    <row r="38" spans="1:18" s="15" customFormat="1" ht="195" customHeight="1" x14ac:dyDescent="0.2">
      <c r="A38" s="14"/>
      <c r="B38" s="36">
        <v>6</v>
      </c>
      <c r="C38" s="70" t="s">
        <v>241</v>
      </c>
      <c r="D38" s="92"/>
      <c r="E38" s="36" t="s">
        <v>90</v>
      </c>
      <c r="F38" s="55" t="s">
        <v>15</v>
      </c>
      <c r="G38" s="7">
        <f>G39</f>
        <v>1284703.1299999999</v>
      </c>
      <c r="H38" s="7">
        <f>H39</f>
        <v>1001415.6699999999</v>
      </c>
      <c r="I38" s="41">
        <f>I39</f>
        <v>150611.79999999999</v>
      </c>
      <c r="J38" s="58" t="s">
        <v>15</v>
      </c>
      <c r="K38" s="7">
        <f>K39</f>
        <v>132675.66</v>
      </c>
      <c r="L38" s="60" t="s">
        <v>76</v>
      </c>
      <c r="M38" s="45">
        <v>2019</v>
      </c>
      <c r="N38" s="40" t="s">
        <v>170</v>
      </c>
      <c r="O38" s="33" t="s">
        <v>13</v>
      </c>
    </row>
    <row r="39" spans="1:18" s="6" customFormat="1" ht="377.25" customHeight="1" x14ac:dyDescent="0.2">
      <c r="A39" s="5"/>
      <c r="B39" s="33" t="s">
        <v>148</v>
      </c>
      <c r="C39" s="70" t="s">
        <v>64</v>
      </c>
      <c r="D39" s="92"/>
      <c r="E39" s="36" t="s">
        <v>90</v>
      </c>
      <c r="F39" s="33" t="s">
        <v>15</v>
      </c>
      <c r="G39" s="7">
        <f>SUM(H39:K39)</f>
        <v>1284703.1299999999</v>
      </c>
      <c r="H39" s="7">
        <f>751828.73+249586.94</f>
        <v>1001415.6699999999</v>
      </c>
      <c r="I39" s="7">
        <v>150611.79999999999</v>
      </c>
      <c r="J39" s="7" t="s">
        <v>15</v>
      </c>
      <c r="K39" s="7">
        <v>132675.66</v>
      </c>
      <c r="L39" s="67" t="s">
        <v>236</v>
      </c>
      <c r="M39" s="44" t="s">
        <v>171</v>
      </c>
      <c r="N39" s="42">
        <v>2021</v>
      </c>
      <c r="O39" s="33" t="s">
        <v>13</v>
      </c>
      <c r="P39" s="13"/>
      <c r="Q39" s="13"/>
      <c r="R39" s="13"/>
    </row>
    <row r="40" spans="1:18" s="4" customFormat="1" ht="29.25" customHeight="1" x14ac:dyDescent="0.2">
      <c r="A40" s="11"/>
      <c r="B40" s="89" t="s">
        <v>68</v>
      </c>
      <c r="C40" s="90"/>
      <c r="D40" s="90"/>
      <c r="E40" s="90"/>
      <c r="F40" s="90"/>
      <c r="G40" s="90"/>
      <c r="H40" s="90"/>
      <c r="I40" s="90"/>
      <c r="J40" s="90"/>
      <c r="K40" s="90"/>
      <c r="L40" s="90"/>
      <c r="M40" s="90"/>
      <c r="N40" s="90"/>
      <c r="O40" s="91"/>
    </row>
    <row r="41" spans="1:18" s="4" customFormat="1" ht="95.25" customHeight="1" x14ac:dyDescent="0.2">
      <c r="A41" s="11"/>
      <c r="B41" s="74" t="s">
        <v>31</v>
      </c>
      <c r="C41" s="75"/>
      <c r="D41" s="75"/>
      <c r="E41" s="75"/>
      <c r="F41" s="75"/>
      <c r="G41" s="75"/>
      <c r="H41" s="75"/>
      <c r="I41" s="75"/>
      <c r="J41" s="75"/>
      <c r="K41" s="75"/>
      <c r="L41" s="75"/>
      <c r="M41" s="75"/>
      <c r="N41" s="75"/>
      <c r="O41" s="76"/>
    </row>
    <row r="42" spans="1:18" s="4" customFormat="1" ht="152.25" customHeight="1" x14ac:dyDescent="0.2">
      <c r="A42" s="11"/>
      <c r="B42" s="74" t="s">
        <v>45</v>
      </c>
      <c r="C42" s="75"/>
      <c r="D42" s="75"/>
      <c r="E42" s="75"/>
      <c r="F42" s="75"/>
      <c r="G42" s="75"/>
      <c r="H42" s="75"/>
      <c r="I42" s="75"/>
      <c r="J42" s="75"/>
      <c r="K42" s="75"/>
      <c r="L42" s="75"/>
      <c r="M42" s="75"/>
      <c r="N42" s="75"/>
      <c r="O42" s="76"/>
    </row>
    <row r="43" spans="1:18" ht="186" customHeight="1" x14ac:dyDescent="0.2">
      <c r="A43" s="2"/>
      <c r="B43" s="33">
        <v>7</v>
      </c>
      <c r="C43" s="70" t="s">
        <v>242</v>
      </c>
      <c r="D43" s="92"/>
      <c r="E43" s="36" t="s">
        <v>90</v>
      </c>
      <c r="F43" s="33">
        <v>10</v>
      </c>
      <c r="G43" s="7">
        <f>SUM(G44)</f>
        <v>1095092.73</v>
      </c>
      <c r="H43" s="7">
        <f>SUM(H44)</f>
        <v>410972.95</v>
      </c>
      <c r="I43" s="7">
        <f>SUM(I44)</f>
        <v>613490.14</v>
      </c>
      <c r="J43" s="7" t="s">
        <v>15</v>
      </c>
      <c r="K43" s="7">
        <f>SUM(K44)</f>
        <v>70629.64</v>
      </c>
      <c r="L43" s="67" t="s">
        <v>77</v>
      </c>
      <c r="M43" s="45">
        <v>2018</v>
      </c>
      <c r="N43" s="45" t="s">
        <v>98</v>
      </c>
      <c r="O43" s="33" t="s">
        <v>13</v>
      </c>
    </row>
    <row r="44" spans="1:18" ht="153" x14ac:dyDescent="0.2">
      <c r="A44" s="2"/>
      <c r="B44" s="36" t="s">
        <v>149</v>
      </c>
      <c r="C44" s="70" t="s">
        <v>44</v>
      </c>
      <c r="D44" s="92"/>
      <c r="E44" s="36" t="s">
        <v>90</v>
      </c>
      <c r="F44" s="33">
        <v>10</v>
      </c>
      <c r="G44" s="7">
        <f>SUM(H44:K44)</f>
        <v>1095092.73</v>
      </c>
      <c r="H44" s="7">
        <v>410972.95</v>
      </c>
      <c r="I44" s="57">
        <f>ROUND((0.4855*1263625.41),2)</f>
        <v>613490.14</v>
      </c>
      <c r="J44" s="7" t="s">
        <v>15</v>
      </c>
      <c r="K44" s="7">
        <v>70629.64</v>
      </c>
      <c r="L44" s="67" t="s">
        <v>215</v>
      </c>
      <c r="M44" s="44" t="s">
        <v>173</v>
      </c>
      <c r="N44" s="45">
        <v>2019</v>
      </c>
      <c r="O44" s="33" t="s">
        <v>13</v>
      </c>
      <c r="P44" s="16"/>
      <c r="Q44" s="16"/>
      <c r="R44" s="16"/>
    </row>
    <row r="45" spans="1:18" ht="28.5" customHeight="1" x14ac:dyDescent="0.2">
      <c r="A45" s="2"/>
      <c r="B45" s="89" t="s">
        <v>67</v>
      </c>
      <c r="C45" s="90"/>
      <c r="D45" s="90"/>
      <c r="E45" s="90"/>
      <c r="F45" s="90"/>
      <c r="G45" s="90"/>
      <c r="H45" s="90"/>
      <c r="I45" s="90"/>
      <c r="J45" s="90"/>
      <c r="K45" s="90"/>
      <c r="L45" s="90"/>
      <c r="M45" s="90"/>
      <c r="N45" s="90"/>
      <c r="O45" s="91"/>
    </row>
    <row r="46" spans="1:18" ht="100.5" customHeight="1" x14ac:dyDescent="0.2">
      <c r="A46" s="2"/>
      <c r="B46" s="74" t="s">
        <v>32</v>
      </c>
      <c r="C46" s="75"/>
      <c r="D46" s="75"/>
      <c r="E46" s="75"/>
      <c r="F46" s="75"/>
      <c r="G46" s="75"/>
      <c r="H46" s="75"/>
      <c r="I46" s="75"/>
      <c r="J46" s="75"/>
      <c r="K46" s="75"/>
      <c r="L46" s="75"/>
      <c r="M46" s="75"/>
      <c r="N46" s="75"/>
      <c r="O46" s="76"/>
    </row>
    <row r="47" spans="1:18" ht="132.75" customHeight="1" x14ac:dyDescent="0.2">
      <c r="A47" s="2"/>
      <c r="B47" s="74" t="s">
        <v>46</v>
      </c>
      <c r="C47" s="75"/>
      <c r="D47" s="75"/>
      <c r="E47" s="75"/>
      <c r="F47" s="75"/>
      <c r="G47" s="75"/>
      <c r="H47" s="75"/>
      <c r="I47" s="75"/>
      <c r="J47" s="75"/>
      <c r="K47" s="75"/>
      <c r="L47" s="75"/>
      <c r="M47" s="75"/>
      <c r="N47" s="75"/>
      <c r="O47" s="76"/>
    </row>
    <row r="48" spans="1:18" ht="195.75" customHeight="1" x14ac:dyDescent="0.2">
      <c r="A48" s="2"/>
      <c r="B48" s="36">
        <v>8</v>
      </c>
      <c r="C48" s="70" t="s">
        <v>243</v>
      </c>
      <c r="D48" s="92"/>
      <c r="E48" s="36" t="s">
        <v>90</v>
      </c>
      <c r="F48" s="36">
        <v>9</v>
      </c>
      <c r="G48" s="7">
        <f>G49</f>
        <v>167876.54</v>
      </c>
      <c r="H48" s="7">
        <f>H49</f>
        <v>77732.63</v>
      </c>
      <c r="I48" s="57">
        <f>I49</f>
        <v>78773.39</v>
      </c>
      <c r="J48" s="7" t="s">
        <v>15</v>
      </c>
      <c r="K48" s="7">
        <f>K49</f>
        <v>11370.52</v>
      </c>
      <c r="L48" s="67" t="s">
        <v>78</v>
      </c>
      <c r="M48" s="45">
        <v>2018</v>
      </c>
      <c r="N48" s="45" t="s">
        <v>99</v>
      </c>
      <c r="O48" s="33" t="s">
        <v>13</v>
      </c>
    </row>
    <row r="49" spans="1:19" ht="153" x14ac:dyDescent="0.2">
      <c r="A49" s="2"/>
      <c r="B49" s="36" t="s">
        <v>150</v>
      </c>
      <c r="C49" s="70" t="s">
        <v>47</v>
      </c>
      <c r="D49" s="92"/>
      <c r="E49" s="36" t="s">
        <v>90</v>
      </c>
      <c r="F49" s="33">
        <v>9</v>
      </c>
      <c r="G49" s="7">
        <f>SUM(H49:K49)</f>
        <v>167876.54</v>
      </c>
      <c r="H49" s="7">
        <f>64432.96+13299.67</f>
        <v>77732.63</v>
      </c>
      <c r="I49" s="57">
        <f>ROUND((147488.09*0.5341),2)</f>
        <v>78773.39</v>
      </c>
      <c r="J49" s="7" t="s">
        <v>15</v>
      </c>
      <c r="K49" s="7">
        <v>11370.52</v>
      </c>
      <c r="L49" s="65" t="s">
        <v>216</v>
      </c>
      <c r="M49" s="44" t="s">
        <v>174</v>
      </c>
      <c r="N49" s="45">
        <v>2019</v>
      </c>
      <c r="O49" s="33" t="s">
        <v>13</v>
      </c>
      <c r="P49" s="16"/>
      <c r="Q49" s="16"/>
      <c r="R49" s="16"/>
    </row>
    <row r="50" spans="1:19" ht="26.25" customHeight="1" x14ac:dyDescent="0.2">
      <c r="A50" s="2"/>
      <c r="B50" s="89" t="s">
        <v>70</v>
      </c>
      <c r="C50" s="90"/>
      <c r="D50" s="90"/>
      <c r="E50" s="90"/>
      <c r="F50" s="90"/>
      <c r="G50" s="90"/>
      <c r="H50" s="90"/>
      <c r="I50" s="90"/>
      <c r="J50" s="90"/>
      <c r="K50" s="90"/>
      <c r="L50" s="90"/>
      <c r="M50" s="90"/>
      <c r="N50" s="90"/>
      <c r="O50" s="91"/>
      <c r="Q50" s="16"/>
    </row>
    <row r="51" spans="1:19" ht="87.75" customHeight="1" x14ac:dyDescent="0.2">
      <c r="A51" s="2"/>
      <c r="B51" s="74" t="s">
        <v>33</v>
      </c>
      <c r="C51" s="75"/>
      <c r="D51" s="75"/>
      <c r="E51" s="75"/>
      <c r="F51" s="75"/>
      <c r="G51" s="75"/>
      <c r="H51" s="75"/>
      <c r="I51" s="75"/>
      <c r="J51" s="75"/>
      <c r="K51" s="75"/>
      <c r="L51" s="75"/>
      <c r="M51" s="75"/>
      <c r="N51" s="75"/>
      <c r="O51" s="76"/>
    </row>
    <row r="52" spans="1:19" ht="164.25" customHeight="1" x14ac:dyDescent="0.2">
      <c r="A52" s="2"/>
      <c r="B52" s="74" t="s">
        <v>106</v>
      </c>
      <c r="C52" s="75"/>
      <c r="D52" s="75"/>
      <c r="E52" s="75"/>
      <c r="F52" s="75"/>
      <c r="G52" s="75"/>
      <c r="H52" s="75"/>
      <c r="I52" s="75"/>
      <c r="J52" s="75"/>
      <c r="K52" s="75"/>
      <c r="L52" s="75"/>
      <c r="M52" s="75"/>
      <c r="N52" s="75"/>
      <c r="O52" s="76"/>
    </row>
    <row r="53" spans="1:19" ht="188.25" customHeight="1" x14ac:dyDescent="0.2">
      <c r="A53" s="2"/>
      <c r="B53" s="36">
        <v>9</v>
      </c>
      <c r="C53" s="70" t="s">
        <v>244</v>
      </c>
      <c r="D53" s="92"/>
      <c r="E53" s="36" t="s">
        <v>90</v>
      </c>
      <c r="F53" s="33" t="s">
        <v>93</v>
      </c>
      <c r="G53" s="7">
        <f>G54</f>
        <v>1097483.56</v>
      </c>
      <c r="H53" s="7">
        <f>H54</f>
        <v>497630.58</v>
      </c>
      <c r="I53" s="7">
        <f>I54</f>
        <v>512648.6</v>
      </c>
      <c r="J53" s="7" t="s">
        <v>15</v>
      </c>
      <c r="K53" s="7">
        <f>K54</f>
        <v>87204.38</v>
      </c>
      <c r="L53" s="50" t="s">
        <v>79</v>
      </c>
      <c r="M53" s="45">
        <v>2018</v>
      </c>
      <c r="N53" s="44" t="s">
        <v>100</v>
      </c>
      <c r="O53" s="33" t="s">
        <v>13</v>
      </c>
    </row>
    <row r="54" spans="1:19" s="6" customFormat="1" ht="153" x14ac:dyDescent="0.2">
      <c r="A54" s="5"/>
      <c r="B54" s="33" t="s">
        <v>151</v>
      </c>
      <c r="C54" s="70" t="s">
        <v>48</v>
      </c>
      <c r="D54" s="92"/>
      <c r="E54" s="36" t="s">
        <v>90</v>
      </c>
      <c r="F54" s="33" t="s">
        <v>93</v>
      </c>
      <c r="G54" s="7">
        <f>SUM(H54:K54)</f>
        <v>1097483.56</v>
      </c>
      <c r="H54" s="7">
        <f>494167.59+3462.99</f>
        <v>497630.58</v>
      </c>
      <c r="I54" s="57">
        <f>ROUND((1094467.54*0.4684),2)</f>
        <v>512648.6</v>
      </c>
      <c r="J54" s="7" t="s">
        <v>15</v>
      </c>
      <c r="K54" s="7">
        <v>87204.38</v>
      </c>
      <c r="L54" s="67" t="s">
        <v>217</v>
      </c>
      <c r="M54" s="44" t="s">
        <v>175</v>
      </c>
      <c r="N54" s="45">
        <v>2019</v>
      </c>
      <c r="O54" s="33" t="s">
        <v>13</v>
      </c>
      <c r="P54" s="13"/>
      <c r="Q54" s="13"/>
      <c r="R54" s="13"/>
    </row>
    <row r="55" spans="1:19" s="4" customFormat="1" ht="24" customHeight="1" x14ac:dyDescent="0.2">
      <c r="A55" s="11"/>
      <c r="B55" s="89" t="s">
        <v>71</v>
      </c>
      <c r="C55" s="90"/>
      <c r="D55" s="90"/>
      <c r="E55" s="90"/>
      <c r="F55" s="90"/>
      <c r="G55" s="90"/>
      <c r="H55" s="90"/>
      <c r="I55" s="90"/>
      <c r="J55" s="90"/>
      <c r="K55" s="90"/>
      <c r="L55" s="90"/>
      <c r="M55" s="90"/>
      <c r="N55" s="90"/>
      <c r="O55" s="91"/>
    </row>
    <row r="56" spans="1:19" s="4" customFormat="1" ht="117" customHeight="1" x14ac:dyDescent="0.2">
      <c r="A56" s="11"/>
      <c r="B56" s="74" t="s">
        <v>27</v>
      </c>
      <c r="C56" s="75"/>
      <c r="D56" s="75"/>
      <c r="E56" s="75"/>
      <c r="F56" s="75"/>
      <c r="G56" s="75"/>
      <c r="H56" s="75"/>
      <c r="I56" s="75"/>
      <c r="J56" s="75"/>
      <c r="K56" s="75"/>
      <c r="L56" s="75"/>
      <c r="M56" s="75"/>
      <c r="N56" s="75"/>
      <c r="O56" s="76"/>
    </row>
    <row r="57" spans="1:19" s="4" customFormat="1" ht="104.25" customHeight="1" x14ac:dyDescent="0.2">
      <c r="A57" s="11"/>
      <c r="B57" s="74" t="s">
        <v>49</v>
      </c>
      <c r="C57" s="75"/>
      <c r="D57" s="75"/>
      <c r="E57" s="75"/>
      <c r="F57" s="75"/>
      <c r="G57" s="75"/>
      <c r="H57" s="75"/>
      <c r="I57" s="75"/>
      <c r="J57" s="75"/>
      <c r="K57" s="75"/>
      <c r="L57" s="75"/>
      <c r="M57" s="75"/>
      <c r="N57" s="75"/>
      <c r="O57" s="76"/>
    </row>
    <row r="58" spans="1:19" s="6" customFormat="1" ht="189" customHeight="1" x14ac:dyDescent="0.2">
      <c r="A58" s="5"/>
      <c r="B58" s="36">
        <v>10</v>
      </c>
      <c r="C58" s="70" t="s">
        <v>245</v>
      </c>
      <c r="D58" s="116"/>
      <c r="E58" s="36" t="s">
        <v>91</v>
      </c>
      <c r="F58" s="36" t="s">
        <v>15</v>
      </c>
      <c r="G58" s="41">
        <f>SUM(G59:G59)</f>
        <v>154792.13</v>
      </c>
      <c r="H58" s="41">
        <f>SUM(H59:H59)</f>
        <v>68408.44</v>
      </c>
      <c r="I58" s="41">
        <f>SUM(I59:I59)</f>
        <v>84156.03</v>
      </c>
      <c r="J58" s="41" t="s">
        <v>15</v>
      </c>
      <c r="K58" s="41">
        <f>SUM(K59:K59)</f>
        <v>2227.66</v>
      </c>
      <c r="L58" s="67" t="s">
        <v>80</v>
      </c>
      <c r="M58" s="42">
        <v>2020</v>
      </c>
      <c r="N58" s="44" t="s">
        <v>176</v>
      </c>
      <c r="O58" s="33" t="s">
        <v>13</v>
      </c>
    </row>
    <row r="59" spans="1:19" s="6" customFormat="1" ht="120" customHeight="1" x14ac:dyDescent="0.2">
      <c r="A59" s="5"/>
      <c r="B59" s="36" t="s">
        <v>152</v>
      </c>
      <c r="C59" s="70" t="s">
        <v>82</v>
      </c>
      <c r="D59" s="116"/>
      <c r="E59" s="36" t="s">
        <v>91</v>
      </c>
      <c r="F59" s="36" t="s">
        <v>15</v>
      </c>
      <c r="G59" s="7">
        <f>SUM(H59:K59)</f>
        <v>154792.13</v>
      </c>
      <c r="H59" s="7">
        <f>ROUND((99007.09*0.1275),2)+55785.04</f>
        <v>68408.44</v>
      </c>
      <c r="I59" s="57">
        <f>ROUND((99007.09*0.85),2)</f>
        <v>84156.03</v>
      </c>
      <c r="J59" s="7" t="s">
        <v>15</v>
      </c>
      <c r="K59" s="7">
        <f>ROUND((99007.09*0.0225),2)</f>
        <v>2227.66</v>
      </c>
      <c r="L59" s="67" t="s">
        <v>50</v>
      </c>
      <c r="M59" s="42" t="s">
        <v>177</v>
      </c>
      <c r="N59" s="45">
        <v>2021</v>
      </c>
      <c r="O59" s="33" t="s">
        <v>13</v>
      </c>
      <c r="P59" s="13"/>
      <c r="Q59" s="13"/>
      <c r="R59" s="13"/>
    </row>
    <row r="60" spans="1:19" s="4" customFormat="1" ht="20.25" customHeight="1" x14ac:dyDescent="0.2">
      <c r="A60" s="29"/>
      <c r="B60" s="93" t="s">
        <v>154</v>
      </c>
      <c r="C60" s="97"/>
      <c r="D60" s="97"/>
      <c r="E60" s="97"/>
      <c r="F60" s="97"/>
      <c r="G60" s="97"/>
      <c r="H60" s="97"/>
      <c r="I60" s="97"/>
      <c r="J60" s="97"/>
      <c r="K60" s="97"/>
      <c r="L60" s="97"/>
      <c r="M60" s="97"/>
      <c r="N60" s="97"/>
      <c r="O60" s="97"/>
      <c r="P60" s="28"/>
      <c r="Q60" s="28"/>
      <c r="R60" s="28"/>
      <c r="S60" s="28"/>
    </row>
    <row r="61" spans="1:19" s="4" customFormat="1" ht="189.75" customHeight="1" x14ac:dyDescent="0.2">
      <c r="A61" s="29"/>
      <c r="B61" s="95" t="s">
        <v>28</v>
      </c>
      <c r="C61" s="95"/>
      <c r="D61" s="95"/>
      <c r="E61" s="95"/>
      <c r="F61" s="95"/>
      <c r="G61" s="95"/>
      <c r="H61" s="95"/>
      <c r="I61" s="95"/>
      <c r="J61" s="95"/>
      <c r="K61" s="95"/>
      <c r="L61" s="95"/>
      <c r="M61" s="95"/>
      <c r="N61" s="95"/>
      <c r="O61" s="95"/>
      <c r="P61" s="28"/>
      <c r="Q61" s="28"/>
      <c r="R61" s="28"/>
      <c r="S61" s="28"/>
    </row>
    <row r="62" spans="1:19" s="4" customFormat="1" ht="242.25" customHeight="1" x14ac:dyDescent="0.2">
      <c r="A62" s="29"/>
      <c r="B62" s="98" t="s">
        <v>69</v>
      </c>
      <c r="C62" s="98"/>
      <c r="D62" s="98"/>
      <c r="E62" s="98"/>
      <c r="F62" s="98"/>
      <c r="G62" s="98"/>
      <c r="H62" s="98"/>
      <c r="I62" s="98"/>
      <c r="J62" s="98"/>
      <c r="K62" s="98"/>
      <c r="L62" s="98"/>
      <c r="M62" s="98"/>
      <c r="N62" s="98"/>
      <c r="O62" s="98"/>
      <c r="P62" s="28"/>
      <c r="Q62" s="28"/>
      <c r="R62" s="28"/>
      <c r="S62" s="28"/>
    </row>
    <row r="63" spans="1:19" ht="187.5" customHeight="1" x14ac:dyDescent="0.25">
      <c r="A63" s="27"/>
      <c r="B63" s="36">
        <v>11</v>
      </c>
      <c r="C63" s="86" t="s">
        <v>246</v>
      </c>
      <c r="D63" s="96"/>
      <c r="E63" s="36" t="s">
        <v>89</v>
      </c>
      <c r="F63" s="36" t="s">
        <v>15</v>
      </c>
      <c r="G63" s="41">
        <v>2999999.9984999998</v>
      </c>
      <c r="H63" s="41">
        <v>2136969.9492250001</v>
      </c>
      <c r="I63" s="41">
        <v>840774.26</v>
      </c>
      <c r="J63" s="41" t="s">
        <v>15</v>
      </c>
      <c r="K63" s="41">
        <v>22255.789274999999</v>
      </c>
      <c r="L63" s="67" t="s">
        <v>74</v>
      </c>
      <c r="M63" s="42">
        <v>2020</v>
      </c>
      <c r="N63" s="42" t="s">
        <v>97</v>
      </c>
      <c r="O63" s="33" t="s">
        <v>13</v>
      </c>
      <c r="P63" s="26"/>
      <c r="Q63" s="26"/>
      <c r="R63" s="26"/>
      <c r="S63" s="26"/>
    </row>
    <row r="64" spans="1:19" ht="95.25" customHeight="1" x14ac:dyDescent="0.2">
      <c r="A64" s="27"/>
      <c r="B64" s="36" t="s">
        <v>153</v>
      </c>
      <c r="C64" s="86" t="s">
        <v>43</v>
      </c>
      <c r="D64" s="96"/>
      <c r="E64" s="36" t="s">
        <v>89</v>
      </c>
      <c r="F64" s="36" t="s">
        <v>15</v>
      </c>
      <c r="G64" s="41">
        <v>2999999.9984999998</v>
      </c>
      <c r="H64" s="41">
        <v>2136969.9492250001</v>
      </c>
      <c r="I64" s="41">
        <v>840774.26</v>
      </c>
      <c r="J64" s="41" t="s">
        <v>15</v>
      </c>
      <c r="K64" s="41">
        <v>22255.789274999999</v>
      </c>
      <c r="L64" s="67" t="s">
        <v>50</v>
      </c>
      <c r="M64" s="42" t="s">
        <v>166</v>
      </c>
      <c r="N64" s="42">
        <v>2021</v>
      </c>
      <c r="O64" s="33" t="s">
        <v>13</v>
      </c>
      <c r="P64" s="30"/>
      <c r="Q64" s="30"/>
      <c r="R64" s="30"/>
      <c r="S64" s="30"/>
    </row>
    <row r="65" spans="1:19" ht="39.950000000000003" customHeight="1" x14ac:dyDescent="0.2">
      <c r="A65" s="2"/>
      <c r="B65" s="77" t="s">
        <v>120</v>
      </c>
      <c r="C65" s="78"/>
      <c r="D65" s="78"/>
      <c r="E65" s="78"/>
      <c r="F65" s="78"/>
      <c r="G65" s="78"/>
      <c r="H65" s="78"/>
      <c r="I65" s="78"/>
      <c r="J65" s="78"/>
      <c r="K65" s="78"/>
      <c r="L65" s="78"/>
      <c r="M65" s="78"/>
      <c r="N65" s="78"/>
      <c r="O65" s="79"/>
      <c r="P65" s="16"/>
      <c r="Q65" s="16"/>
      <c r="R65" s="16"/>
      <c r="S65" s="16"/>
    </row>
    <row r="66" spans="1:19" ht="22.5" customHeight="1" x14ac:dyDescent="0.2">
      <c r="A66" s="2"/>
      <c r="B66" s="80" t="s">
        <v>128</v>
      </c>
      <c r="C66" s="81"/>
      <c r="D66" s="81"/>
      <c r="E66" s="81"/>
      <c r="F66" s="81"/>
      <c r="G66" s="81"/>
      <c r="H66" s="81"/>
      <c r="I66" s="81"/>
      <c r="J66" s="81"/>
      <c r="K66" s="81"/>
      <c r="L66" s="81"/>
      <c r="M66" s="81"/>
      <c r="N66" s="81"/>
      <c r="O66" s="82"/>
      <c r="P66" s="16"/>
      <c r="Q66" s="16"/>
      <c r="R66" s="16"/>
      <c r="S66" s="16"/>
    </row>
    <row r="67" spans="1:19" ht="198.75" customHeight="1" x14ac:dyDescent="0.2">
      <c r="A67" s="2"/>
      <c r="B67" s="110" t="s">
        <v>129</v>
      </c>
      <c r="C67" s="111"/>
      <c r="D67" s="111"/>
      <c r="E67" s="111"/>
      <c r="F67" s="111"/>
      <c r="G67" s="111"/>
      <c r="H67" s="111"/>
      <c r="I67" s="111"/>
      <c r="J67" s="111"/>
      <c r="K67" s="111"/>
      <c r="L67" s="111"/>
      <c r="M67" s="111"/>
      <c r="N67" s="111"/>
      <c r="O67" s="112"/>
      <c r="P67" s="16"/>
      <c r="Q67" s="16"/>
      <c r="R67" s="16"/>
      <c r="S67" s="16"/>
    </row>
    <row r="68" spans="1:19" ht="297.75" customHeight="1" x14ac:dyDescent="0.2">
      <c r="A68" s="2"/>
      <c r="B68" s="99" t="s">
        <v>178</v>
      </c>
      <c r="C68" s="100"/>
      <c r="D68" s="100"/>
      <c r="E68" s="100"/>
      <c r="F68" s="100"/>
      <c r="G68" s="100"/>
      <c r="H68" s="100"/>
      <c r="I68" s="100"/>
      <c r="J68" s="100"/>
      <c r="K68" s="100"/>
      <c r="L68" s="100"/>
      <c r="M68" s="100"/>
      <c r="N68" s="100"/>
      <c r="O68" s="101"/>
      <c r="P68" s="16"/>
      <c r="Q68" s="16"/>
      <c r="R68" s="16"/>
      <c r="S68" s="16"/>
    </row>
    <row r="69" spans="1:19" ht="135.75" customHeight="1" x14ac:dyDescent="0.2">
      <c r="A69" s="2"/>
      <c r="B69" s="36">
        <v>12</v>
      </c>
      <c r="C69" s="70" t="s">
        <v>228</v>
      </c>
      <c r="D69" s="88"/>
      <c r="E69" s="36" t="s">
        <v>35</v>
      </c>
      <c r="F69" s="36" t="s">
        <v>121</v>
      </c>
      <c r="G69" s="62">
        <f>SUM(G70:G72)</f>
        <v>3631842.0999999996</v>
      </c>
      <c r="H69" s="62">
        <f t="shared" ref="H69:K69" si="1">SUM(H70:H72)</f>
        <v>2340675.5900000003</v>
      </c>
      <c r="I69" s="62">
        <f t="shared" si="1"/>
        <v>994331</v>
      </c>
      <c r="J69" s="62">
        <f t="shared" si="1"/>
        <v>0</v>
      </c>
      <c r="K69" s="62">
        <f t="shared" si="1"/>
        <v>296835.51</v>
      </c>
      <c r="L69" s="67" t="s">
        <v>130</v>
      </c>
      <c r="M69" s="42">
        <v>2019</v>
      </c>
      <c r="N69" s="42" t="s">
        <v>182</v>
      </c>
      <c r="O69" s="36" t="s">
        <v>21</v>
      </c>
      <c r="P69" s="16"/>
      <c r="Q69" s="16"/>
      <c r="R69" s="16"/>
      <c r="S69" s="16"/>
    </row>
    <row r="70" spans="1:19" ht="109.5" customHeight="1" x14ac:dyDescent="0.2">
      <c r="A70" s="2"/>
      <c r="B70" s="36" t="s">
        <v>203</v>
      </c>
      <c r="C70" s="70" t="s">
        <v>123</v>
      </c>
      <c r="D70" s="88"/>
      <c r="E70" s="36" t="s">
        <v>35</v>
      </c>
      <c r="F70" s="36" t="s">
        <v>124</v>
      </c>
      <c r="G70" s="62">
        <f>SUM(H70:K70)</f>
        <v>1550578.01</v>
      </c>
      <c r="H70" s="62">
        <f>504620.38+608029.67+36300+14278</f>
        <v>1163228.05</v>
      </c>
      <c r="I70" s="62">
        <v>298299.3</v>
      </c>
      <c r="J70" s="62">
        <v>0</v>
      </c>
      <c r="K70" s="62">
        <v>89050.66</v>
      </c>
      <c r="L70" s="67" t="s">
        <v>131</v>
      </c>
      <c r="M70" s="42" t="s">
        <v>181</v>
      </c>
      <c r="N70" s="42">
        <v>2022</v>
      </c>
      <c r="O70" s="36" t="s">
        <v>21</v>
      </c>
      <c r="P70" s="16"/>
      <c r="Q70" s="16"/>
      <c r="R70" s="16"/>
      <c r="S70" s="16"/>
    </row>
    <row r="71" spans="1:19" ht="109.5" customHeight="1" x14ac:dyDescent="0.2">
      <c r="A71" s="2"/>
      <c r="B71" s="36" t="s">
        <v>204</v>
      </c>
      <c r="C71" s="70" t="s">
        <v>125</v>
      </c>
      <c r="D71" s="88"/>
      <c r="E71" s="36" t="s">
        <v>35</v>
      </c>
      <c r="F71" s="36" t="s">
        <v>126</v>
      </c>
      <c r="G71" s="62">
        <f>SUM(H71:K71)</f>
        <v>1438546.2000000002</v>
      </c>
      <c r="H71" s="62">
        <v>813838.42</v>
      </c>
      <c r="I71" s="62">
        <v>481089.24</v>
      </c>
      <c r="J71" s="62">
        <v>0</v>
      </c>
      <c r="K71" s="62">
        <v>143618.54</v>
      </c>
      <c r="L71" s="34" t="s">
        <v>132</v>
      </c>
      <c r="M71" s="40" t="s">
        <v>179</v>
      </c>
      <c r="N71" s="42">
        <v>2022</v>
      </c>
      <c r="O71" s="36" t="s">
        <v>21</v>
      </c>
      <c r="P71" s="16"/>
      <c r="Q71" s="16"/>
      <c r="R71" s="16"/>
      <c r="S71" s="16"/>
    </row>
    <row r="72" spans="1:19" ht="107.25" customHeight="1" x14ac:dyDescent="0.2">
      <c r="A72" s="2"/>
      <c r="B72" s="36" t="s">
        <v>205</v>
      </c>
      <c r="C72" s="70" t="s">
        <v>127</v>
      </c>
      <c r="D72" s="88"/>
      <c r="E72" s="36" t="s">
        <v>35</v>
      </c>
      <c r="F72" s="36" t="s">
        <v>121</v>
      </c>
      <c r="G72" s="62">
        <f>SUM(H72:K72)</f>
        <v>642717.8899999999</v>
      </c>
      <c r="H72" s="62">
        <v>363609.12</v>
      </c>
      <c r="I72" s="62">
        <v>214942.46</v>
      </c>
      <c r="J72" s="62">
        <v>0</v>
      </c>
      <c r="K72" s="62">
        <v>64166.31</v>
      </c>
      <c r="L72" s="34" t="s">
        <v>133</v>
      </c>
      <c r="M72" s="42" t="s">
        <v>180</v>
      </c>
      <c r="N72" s="42">
        <v>2021</v>
      </c>
      <c r="O72" s="36" t="s">
        <v>21</v>
      </c>
      <c r="P72" s="16"/>
      <c r="Q72" s="16"/>
      <c r="R72" s="16"/>
      <c r="S72" s="16"/>
    </row>
    <row r="73" spans="1:19" s="4" customFormat="1" ht="42.75" customHeight="1" x14ac:dyDescent="0.2">
      <c r="A73" s="11"/>
      <c r="B73" s="77" t="s">
        <v>117</v>
      </c>
      <c r="C73" s="78"/>
      <c r="D73" s="78"/>
      <c r="E73" s="78"/>
      <c r="F73" s="78"/>
      <c r="G73" s="78"/>
      <c r="H73" s="78"/>
      <c r="I73" s="78"/>
      <c r="J73" s="78"/>
      <c r="K73" s="78"/>
      <c r="L73" s="78"/>
      <c r="M73" s="78"/>
      <c r="N73" s="78"/>
      <c r="O73" s="79"/>
    </row>
    <row r="74" spans="1:19" s="4" customFormat="1" ht="27" customHeight="1" x14ac:dyDescent="0.2">
      <c r="A74" s="11"/>
      <c r="B74" s="80" t="s">
        <v>24</v>
      </c>
      <c r="C74" s="81"/>
      <c r="D74" s="81"/>
      <c r="E74" s="81"/>
      <c r="F74" s="81"/>
      <c r="G74" s="81"/>
      <c r="H74" s="81"/>
      <c r="I74" s="81"/>
      <c r="J74" s="81"/>
      <c r="K74" s="81"/>
      <c r="L74" s="81"/>
      <c r="M74" s="81"/>
      <c r="N74" s="81"/>
      <c r="O74" s="82"/>
    </row>
    <row r="75" spans="1:19" s="4" customFormat="1" ht="178.5" customHeight="1" x14ac:dyDescent="0.2">
      <c r="A75" s="11"/>
      <c r="B75" s="74" t="s">
        <v>25</v>
      </c>
      <c r="C75" s="75"/>
      <c r="D75" s="75"/>
      <c r="E75" s="75"/>
      <c r="F75" s="75"/>
      <c r="G75" s="75"/>
      <c r="H75" s="75"/>
      <c r="I75" s="75"/>
      <c r="J75" s="75"/>
      <c r="K75" s="75"/>
      <c r="L75" s="75"/>
      <c r="M75" s="75"/>
      <c r="N75" s="75"/>
      <c r="O75" s="76"/>
    </row>
    <row r="76" spans="1:19" s="4" customFormat="1" ht="112.5" customHeight="1" x14ac:dyDescent="0.2">
      <c r="A76" s="12"/>
      <c r="B76" s="74" t="s">
        <v>20</v>
      </c>
      <c r="C76" s="75"/>
      <c r="D76" s="75"/>
      <c r="E76" s="75"/>
      <c r="F76" s="75"/>
      <c r="G76" s="75"/>
      <c r="H76" s="75"/>
      <c r="I76" s="75"/>
      <c r="J76" s="75"/>
      <c r="K76" s="75"/>
      <c r="L76" s="75"/>
      <c r="M76" s="75"/>
      <c r="N76" s="75"/>
      <c r="O76" s="76"/>
    </row>
    <row r="77" spans="1:19" ht="235.5" customHeight="1" x14ac:dyDescent="0.2">
      <c r="A77" s="3"/>
      <c r="B77" s="36">
        <v>13</v>
      </c>
      <c r="C77" s="86" t="s">
        <v>183</v>
      </c>
      <c r="D77" s="87"/>
      <c r="E77" s="36" t="s">
        <v>92</v>
      </c>
      <c r="F77" s="36" t="s">
        <v>94</v>
      </c>
      <c r="G77" s="41">
        <f>SUM(H77:K77)</f>
        <v>14544121.689999999</v>
      </c>
      <c r="H77" s="41">
        <f>H78</f>
        <v>2805549.95</v>
      </c>
      <c r="I77" s="41">
        <f>I78</f>
        <v>5780000</v>
      </c>
      <c r="J77" s="41">
        <f>J78</f>
        <v>5780000</v>
      </c>
      <c r="K77" s="41">
        <f>K78</f>
        <v>178571.74</v>
      </c>
      <c r="L77" s="51" t="s">
        <v>233</v>
      </c>
      <c r="M77" s="42">
        <v>2019</v>
      </c>
      <c r="N77" s="42" t="s">
        <v>145</v>
      </c>
      <c r="O77" s="33" t="s">
        <v>21</v>
      </c>
    </row>
    <row r="78" spans="1:19" ht="188.25" customHeight="1" x14ac:dyDescent="0.2">
      <c r="A78" s="3"/>
      <c r="B78" s="36" t="s">
        <v>122</v>
      </c>
      <c r="C78" s="86" t="s">
        <v>19</v>
      </c>
      <c r="D78" s="87"/>
      <c r="E78" s="36" t="s">
        <v>92</v>
      </c>
      <c r="F78" s="36" t="s">
        <v>94</v>
      </c>
      <c r="G78" s="41">
        <f>SUM(H78:K78)</f>
        <v>14544121.689999999</v>
      </c>
      <c r="H78" s="41">
        <f>1011906.53+1793643.42</f>
        <v>2805549.95</v>
      </c>
      <c r="I78" s="41">
        <f>ROUND((6800000*0.85),2)</f>
        <v>5780000</v>
      </c>
      <c r="J78" s="41">
        <f>I78</f>
        <v>5780000</v>
      </c>
      <c r="K78" s="41">
        <v>178571.74</v>
      </c>
      <c r="L78" s="51" t="s">
        <v>237</v>
      </c>
      <c r="M78" s="42" t="s">
        <v>184</v>
      </c>
      <c r="N78" s="42">
        <v>2021</v>
      </c>
      <c r="O78" s="33" t="s">
        <v>21</v>
      </c>
      <c r="P78" s="16"/>
      <c r="Q78" s="16"/>
      <c r="R78" s="16"/>
    </row>
    <row r="79" spans="1:19" s="4" customFormat="1" ht="36.75" customHeight="1" x14ac:dyDescent="0.2">
      <c r="A79" s="12"/>
      <c r="B79" s="83" t="s">
        <v>73</v>
      </c>
      <c r="C79" s="84"/>
      <c r="D79" s="84"/>
      <c r="E79" s="84"/>
      <c r="F79" s="84"/>
      <c r="G79" s="84"/>
      <c r="H79" s="84"/>
      <c r="I79" s="84"/>
      <c r="J79" s="84"/>
      <c r="K79" s="84"/>
      <c r="L79" s="84"/>
      <c r="M79" s="84"/>
      <c r="N79" s="84"/>
      <c r="O79" s="85"/>
    </row>
    <row r="80" spans="1:19" s="4" customFormat="1" ht="150" customHeight="1" x14ac:dyDescent="0.2">
      <c r="A80" s="12"/>
      <c r="B80" s="74" t="s">
        <v>53</v>
      </c>
      <c r="C80" s="75"/>
      <c r="D80" s="75"/>
      <c r="E80" s="75"/>
      <c r="F80" s="75"/>
      <c r="G80" s="75"/>
      <c r="H80" s="75"/>
      <c r="I80" s="75"/>
      <c r="J80" s="75"/>
      <c r="K80" s="75"/>
      <c r="L80" s="75"/>
      <c r="M80" s="75"/>
      <c r="N80" s="75"/>
      <c r="O80" s="76"/>
    </row>
    <row r="81" spans="1:18" s="4" customFormat="1" ht="182.25" customHeight="1" x14ac:dyDescent="0.2">
      <c r="A81" s="12"/>
      <c r="B81" s="74" t="s">
        <v>72</v>
      </c>
      <c r="C81" s="75"/>
      <c r="D81" s="75"/>
      <c r="E81" s="75"/>
      <c r="F81" s="75"/>
      <c r="G81" s="75"/>
      <c r="H81" s="75"/>
      <c r="I81" s="75"/>
      <c r="J81" s="75"/>
      <c r="K81" s="75"/>
      <c r="L81" s="75"/>
      <c r="M81" s="75"/>
      <c r="N81" s="75"/>
      <c r="O81" s="76"/>
    </row>
    <row r="82" spans="1:18" s="6" customFormat="1" ht="308.25" customHeight="1" x14ac:dyDescent="0.2">
      <c r="A82" s="8"/>
      <c r="B82" s="36">
        <v>14</v>
      </c>
      <c r="C82" s="70" t="s">
        <v>229</v>
      </c>
      <c r="D82" s="71"/>
      <c r="E82" s="36" t="s">
        <v>92</v>
      </c>
      <c r="F82" s="36" t="s">
        <v>95</v>
      </c>
      <c r="G82" s="41">
        <f t="shared" ref="G82:J82" si="2">SUM(G83:G84)</f>
        <v>2767799.18</v>
      </c>
      <c r="H82" s="41">
        <f>SUM(H83:H84)</f>
        <v>286433.53000000003</v>
      </c>
      <c r="I82" s="41">
        <f t="shared" si="2"/>
        <v>1220000</v>
      </c>
      <c r="J82" s="41">
        <f t="shared" si="2"/>
        <v>1220000</v>
      </c>
      <c r="K82" s="41">
        <f>SUM(K83:K84)</f>
        <v>41365.65</v>
      </c>
      <c r="L82" s="51" t="s">
        <v>234</v>
      </c>
      <c r="M82" s="42">
        <v>2019</v>
      </c>
      <c r="N82" s="42" t="s">
        <v>185</v>
      </c>
      <c r="O82" s="33" t="s">
        <v>21</v>
      </c>
    </row>
    <row r="83" spans="1:18" s="6" customFormat="1" ht="118.5" customHeight="1" x14ac:dyDescent="0.2">
      <c r="A83" s="8"/>
      <c r="B83" s="36" t="s">
        <v>155</v>
      </c>
      <c r="C83" s="70" t="s">
        <v>51</v>
      </c>
      <c r="D83" s="71"/>
      <c r="E83" s="36" t="s">
        <v>92</v>
      </c>
      <c r="F83" s="36" t="s">
        <v>95</v>
      </c>
      <c r="G83" s="41">
        <f>SUM(H83:K83)</f>
        <v>2273584.4900000002</v>
      </c>
      <c r="H83" s="41">
        <f>195009.19+14249.11</f>
        <v>209258.3</v>
      </c>
      <c r="I83" s="41">
        <v>1014956.4</v>
      </c>
      <c r="J83" s="41">
        <f>I83</f>
        <v>1014956.4</v>
      </c>
      <c r="K83" s="41">
        <v>34413.39</v>
      </c>
      <c r="L83" s="51" t="s">
        <v>188</v>
      </c>
      <c r="M83" s="42" t="s">
        <v>186</v>
      </c>
      <c r="N83" s="42">
        <v>2020</v>
      </c>
      <c r="O83" s="33" t="s">
        <v>21</v>
      </c>
    </row>
    <row r="84" spans="1:18" s="6" customFormat="1" ht="149.25" customHeight="1" x14ac:dyDescent="0.2">
      <c r="A84" s="8"/>
      <c r="B84" s="36" t="s">
        <v>206</v>
      </c>
      <c r="C84" s="70" t="s">
        <v>52</v>
      </c>
      <c r="D84" s="71"/>
      <c r="E84" s="36" t="s">
        <v>92</v>
      </c>
      <c r="F84" s="36" t="s">
        <v>95</v>
      </c>
      <c r="G84" s="41">
        <f>SUM(H84:K84)</f>
        <v>494214.69000000006</v>
      </c>
      <c r="H84" s="41">
        <f>39396.16+37779.07</f>
        <v>77175.23000000001</v>
      </c>
      <c r="I84" s="41">
        <v>205043.6</v>
      </c>
      <c r="J84" s="41">
        <f>I84</f>
        <v>205043.6</v>
      </c>
      <c r="K84" s="41">
        <v>6952.26</v>
      </c>
      <c r="L84" s="51" t="s">
        <v>218</v>
      </c>
      <c r="M84" s="42" t="s">
        <v>186</v>
      </c>
      <c r="N84" s="42">
        <v>2020</v>
      </c>
      <c r="O84" s="33" t="s">
        <v>21</v>
      </c>
    </row>
    <row r="85" spans="1:18" s="4" customFormat="1" ht="36.75" customHeight="1" x14ac:dyDescent="0.2">
      <c r="A85" s="12"/>
      <c r="B85" s="83" t="s">
        <v>54</v>
      </c>
      <c r="C85" s="84"/>
      <c r="D85" s="84"/>
      <c r="E85" s="84"/>
      <c r="F85" s="84"/>
      <c r="G85" s="84"/>
      <c r="H85" s="84"/>
      <c r="I85" s="84"/>
      <c r="J85" s="84"/>
      <c r="K85" s="84"/>
      <c r="L85" s="84"/>
      <c r="M85" s="84"/>
      <c r="N85" s="84"/>
      <c r="O85" s="85"/>
    </row>
    <row r="86" spans="1:18" s="4" customFormat="1" ht="266.25" customHeight="1" x14ac:dyDescent="0.2">
      <c r="A86" s="12"/>
      <c r="B86" s="74" t="s">
        <v>55</v>
      </c>
      <c r="C86" s="75"/>
      <c r="D86" s="75"/>
      <c r="E86" s="75"/>
      <c r="F86" s="75"/>
      <c r="G86" s="75"/>
      <c r="H86" s="75"/>
      <c r="I86" s="75"/>
      <c r="J86" s="75"/>
      <c r="K86" s="75"/>
      <c r="L86" s="75"/>
      <c r="M86" s="75"/>
      <c r="N86" s="75"/>
      <c r="O86" s="76"/>
    </row>
    <row r="87" spans="1:18" s="4" customFormat="1" ht="246.75" customHeight="1" x14ac:dyDescent="0.2">
      <c r="A87" s="12"/>
      <c r="B87" s="110" t="s">
        <v>187</v>
      </c>
      <c r="C87" s="111"/>
      <c r="D87" s="111"/>
      <c r="E87" s="111"/>
      <c r="F87" s="111"/>
      <c r="G87" s="111"/>
      <c r="H87" s="111"/>
      <c r="I87" s="111"/>
      <c r="J87" s="111"/>
      <c r="K87" s="111"/>
      <c r="L87" s="111"/>
      <c r="M87" s="111"/>
      <c r="N87" s="111"/>
      <c r="O87" s="112"/>
    </row>
    <row r="88" spans="1:18" s="6" customFormat="1" ht="273" customHeight="1" x14ac:dyDescent="0.2">
      <c r="A88" s="8"/>
      <c r="B88" s="35">
        <v>15</v>
      </c>
      <c r="C88" s="70" t="s">
        <v>230</v>
      </c>
      <c r="D88" s="71"/>
      <c r="E88" s="35" t="s">
        <v>34</v>
      </c>
      <c r="F88" s="35" t="s">
        <v>134</v>
      </c>
      <c r="G88" s="62">
        <f>SUM(G89:G91)</f>
        <v>16695029.879999999</v>
      </c>
      <c r="H88" s="62">
        <f>SUM(H89:H91)</f>
        <v>5693334.9400000004</v>
      </c>
      <c r="I88" s="62">
        <f>SUM(I89:I91)</f>
        <v>5005669</v>
      </c>
      <c r="J88" s="62">
        <f>SUM(J89:J91)</f>
        <v>5005669</v>
      </c>
      <c r="K88" s="62">
        <f>SUM(K89:K91)</f>
        <v>990356.94000000006</v>
      </c>
      <c r="L88" s="34" t="s">
        <v>135</v>
      </c>
      <c r="M88" s="21">
        <v>2019</v>
      </c>
      <c r="N88" s="21" t="s">
        <v>136</v>
      </c>
      <c r="O88" s="35" t="s">
        <v>137</v>
      </c>
    </row>
    <row r="89" spans="1:18" s="6" customFormat="1" ht="155.25" customHeight="1" x14ac:dyDescent="0.2">
      <c r="A89" s="8"/>
      <c r="B89" s="35" t="s">
        <v>156</v>
      </c>
      <c r="C89" s="70" t="s">
        <v>138</v>
      </c>
      <c r="D89" s="71"/>
      <c r="E89" s="35" t="s">
        <v>34</v>
      </c>
      <c r="F89" s="35" t="s">
        <v>134</v>
      </c>
      <c r="G89" s="62">
        <f>SUM(H89:K89)</f>
        <v>14954859.709999999</v>
      </c>
      <c r="H89" s="62">
        <f>5024202.96+81312</f>
        <v>5105514.96</v>
      </c>
      <c r="I89" s="62">
        <v>4481360.37</v>
      </c>
      <c r="J89" s="62">
        <v>4481360.37</v>
      </c>
      <c r="K89" s="62">
        <v>886624.01</v>
      </c>
      <c r="L89" s="34" t="s">
        <v>139</v>
      </c>
      <c r="M89" s="21" t="s">
        <v>189</v>
      </c>
      <c r="N89" s="21">
        <v>2021</v>
      </c>
      <c r="O89" s="35" t="s">
        <v>137</v>
      </c>
    </row>
    <row r="90" spans="1:18" s="6" customFormat="1" ht="165.75" customHeight="1" x14ac:dyDescent="0.2">
      <c r="A90" s="8"/>
      <c r="B90" s="54" t="s">
        <v>157</v>
      </c>
      <c r="C90" s="72" t="s">
        <v>141</v>
      </c>
      <c r="D90" s="73"/>
      <c r="E90" s="35" t="s">
        <v>34</v>
      </c>
      <c r="F90" s="35" t="s">
        <v>134</v>
      </c>
      <c r="G90" s="62">
        <f>SUM(H90:K90)</f>
        <v>1488116.22</v>
      </c>
      <c r="H90" s="62">
        <v>502677.53</v>
      </c>
      <c r="I90" s="62">
        <v>448365.45</v>
      </c>
      <c r="J90" s="62">
        <v>448365.45</v>
      </c>
      <c r="K90" s="62">
        <v>88707.79</v>
      </c>
      <c r="L90" s="34" t="s">
        <v>142</v>
      </c>
      <c r="M90" s="21" t="s">
        <v>189</v>
      </c>
      <c r="N90" s="21">
        <v>2021</v>
      </c>
      <c r="O90" s="35" t="s">
        <v>137</v>
      </c>
    </row>
    <row r="91" spans="1:18" s="6" customFormat="1" ht="147.75" customHeight="1" x14ac:dyDescent="0.2">
      <c r="A91" s="8"/>
      <c r="B91" s="36" t="s">
        <v>207</v>
      </c>
      <c r="C91" s="70" t="s">
        <v>143</v>
      </c>
      <c r="D91" s="71"/>
      <c r="E91" s="36" t="s">
        <v>35</v>
      </c>
      <c r="F91" s="36" t="s">
        <v>96</v>
      </c>
      <c r="G91" s="62">
        <f>SUM(H91:K91)</f>
        <v>252053.95</v>
      </c>
      <c r="H91" s="62">
        <v>85142.45</v>
      </c>
      <c r="I91" s="62">
        <v>75943.179999999993</v>
      </c>
      <c r="J91" s="62">
        <v>75943.179999999993</v>
      </c>
      <c r="K91" s="62">
        <v>15025.14</v>
      </c>
      <c r="L91" s="65" t="s">
        <v>144</v>
      </c>
      <c r="M91" s="42" t="s">
        <v>190</v>
      </c>
      <c r="N91" s="42">
        <v>2021</v>
      </c>
      <c r="O91" s="33" t="s">
        <v>21</v>
      </c>
    </row>
    <row r="92" spans="1:18" ht="41.25" customHeight="1" x14ac:dyDescent="0.2">
      <c r="B92" s="77" t="s">
        <v>116</v>
      </c>
      <c r="C92" s="78"/>
      <c r="D92" s="78"/>
      <c r="E92" s="78"/>
      <c r="F92" s="78"/>
      <c r="G92" s="78"/>
      <c r="H92" s="78"/>
      <c r="I92" s="78"/>
      <c r="J92" s="78"/>
      <c r="K92" s="78"/>
      <c r="L92" s="78"/>
      <c r="M92" s="78"/>
      <c r="N92" s="78"/>
      <c r="O92" s="79"/>
    </row>
    <row r="93" spans="1:18" ht="27" customHeight="1" x14ac:dyDescent="0.2">
      <c r="B93" s="114" t="s">
        <v>56</v>
      </c>
      <c r="C93" s="124"/>
      <c r="D93" s="124"/>
      <c r="E93" s="124"/>
      <c r="F93" s="124"/>
      <c r="G93" s="124"/>
      <c r="H93" s="124"/>
      <c r="I93" s="124"/>
      <c r="J93" s="124"/>
      <c r="K93" s="124"/>
      <c r="L93" s="124"/>
      <c r="M93" s="124"/>
      <c r="N93" s="124"/>
      <c r="O93" s="125"/>
    </row>
    <row r="94" spans="1:18" s="10" customFormat="1" ht="147" customHeight="1" x14ac:dyDescent="0.25">
      <c r="B94" s="131" t="s">
        <v>57</v>
      </c>
      <c r="C94" s="132"/>
      <c r="D94" s="132"/>
      <c r="E94" s="132"/>
      <c r="F94" s="132"/>
      <c r="G94" s="132"/>
      <c r="H94" s="132"/>
      <c r="I94" s="132"/>
      <c r="J94" s="132"/>
      <c r="K94" s="132"/>
      <c r="L94" s="132"/>
      <c r="M94" s="132"/>
      <c r="N94" s="132"/>
      <c r="O94" s="133"/>
    </row>
    <row r="95" spans="1:18" ht="240.75" customHeight="1" x14ac:dyDescent="0.2">
      <c r="B95" s="104" t="s">
        <v>81</v>
      </c>
      <c r="C95" s="129"/>
      <c r="D95" s="129"/>
      <c r="E95" s="129"/>
      <c r="F95" s="129"/>
      <c r="G95" s="129"/>
      <c r="H95" s="129"/>
      <c r="I95" s="129"/>
      <c r="J95" s="129"/>
      <c r="K95" s="129"/>
      <c r="L95" s="129"/>
      <c r="M95" s="129"/>
      <c r="N95" s="129"/>
      <c r="O95" s="130"/>
    </row>
    <row r="96" spans="1:18" s="6" customFormat="1" ht="237" customHeight="1" x14ac:dyDescent="0.2">
      <c r="B96" s="36">
        <v>16</v>
      </c>
      <c r="C96" s="86" t="s">
        <v>247</v>
      </c>
      <c r="D96" s="96"/>
      <c r="E96" s="36" t="s">
        <v>17</v>
      </c>
      <c r="F96" s="35" t="s">
        <v>15</v>
      </c>
      <c r="G96" s="62">
        <f>SUM(G97:G98)</f>
        <v>8028295.5700000003</v>
      </c>
      <c r="H96" s="62">
        <f>SUM(H97:H98)</f>
        <v>1754093.08</v>
      </c>
      <c r="I96" s="62">
        <f>SUM(I97:I98)</f>
        <v>6102894</v>
      </c>
      <c r="J96" s="62" t="s">
        <v>15</v>
      </c>
      <c r="K96" s="62">
        <f>SUM(K97:K98)</f>
        <v>171308.49000000002</v>
      </c>
      <c r="L96" s="34" t="s">
        <v>60</v>
      </c>
      <c r="M96" s="42">
        <v>2019</v>
      </c>
      <c r="N96" s="56" t="s">
        <v>193</v>
      </c>
      <c r="O96" s="36" t="s">
        <v>13</v>
      </c>
      <c r="P96" s="13"/>
      <c r="Q96" s="13"/>
      <c r="R96" s="13"/>
    </row>
    <row r="97" spans="1:18" s="6" customFormat="1" ht="107.25" customHeight="1" x14ac:dyDescent="0.2">
      <c r="B97" s="36" t="s">
        <v>208</v>
      </c>
      <c r="C97" s="70" t="s">
        <v>58</v>
      </c>
      <c r="D97" s="92"/>
      <c r="E97" s="36" t="s">
        <v>18</v>
      </c>
      <c r="F97" s="35" t="s">
        <v>15</v>
      </c>
      <c r="G97" s="62">
        <f>SUM(H97:K97)</f>
        <v>6849686.6800000006</v>
      </c>
      <c r="H97" s="62">
        <v>1560495.82</v>
      </c>
      <c r="I97" s="62">
        <v>5143283.82</v>
      </c>
      <c r="J97" s="62" t="s">
        <v>15</v>
      </c>
      <c r="K97" s="62">
        <v>145907.04</v>
      </c>
      <c r="L97" s="34" t="s">
        <v>238</v>
      </c>
      <c r="M97" s="40" t="s">
        <v>191</v>
      </c>
      <c r="N97" s="42">
        <v>2021</v>
      </c>
      <c r="O97" s="36" t="s">
        <v>13</v>
      </c>
      <c r="P97" s="13"/>
      <c r="Q97" s="13"/>
      <c r="R97" s="13"/>
    </row>
    <row r="98" spans="1:18" s="6" customFormat="1" ht="176.25" customHeight="1" x14ac:dyDescent="0.2">
      <c r="B98" s="36" t="s">
        <v>140</v>
      </c>
      <c r="C98" s="70" t="s">
        <v>59</v>
      </c>
      <c r="D98" s="92"/>
      <c r="E98" s="36" t="s">
        <v>18</v>
      </c>
      <c r="F98" s="35" t="s">
        <v>15</v>
      </c>
      <c r="G98" s="62">
        <f>SUM(H98:K98)</f>
        <v>1178608.8899999999</v>
      </c>
      <c r="H98" s="62">
        <f>143941.53+49655.73</f>
        <v>193597.26</v>
      </c>
      <c r="I98" s="62">
        <v>959610.18</v>
      </c>
      <c r="J98" s="62" t="s">
        <v>15</v>
      </c>
      <c r="K98" s="62">
        <v>25401.45</v>
      </c>
      <c r="L98" s="69" t="s">
        <v>239</v>
      </c>
      <c r="M98" s="40" t="s">
        <v>192</v>
      </c>
      <c r="N98" s="42">
        <v>2021</v>
      </c>
      <c r="O98" s="36" t="s">
        <v>13</v>
      </c>
      <c r="P98" s="13"/>
      <c r="Q98" s="13"/>
      <c r="R98" s="13"/>
    </row>
    <row r="99" spans="1:18" ht="37.5" customHeight="1" x14ac:dyDescent="0.2">
      <c r="A99" s="2"/>
      <c r="B99" s="77" t="s">
        <v>115</v>
      </c>
      <c r="C99" s="78"/>
      <c r="D99" s="78"/>
      <c r="E99" s="78"/>
      <c r="F99" s="78"/>
      <c r="G99" s="78"/>
      <c r="H99" s="78"/>
      <c r="I99" s="78"/>
      <c r="J99" s="78"/>
      <c r="K99" s="78"/>
      <c r="L99" s="78"/>
      <c r="M99" s="78"/>
      <c r="N99" s="78"/>
      <c r="O99" s="79"/>
    </row>
    <row r="100" spans="1:18" ht="22.5" customHeight="1" x14ac:dyDescent="0.2">
      <c r="A100" s="2"/>
      <c r="B100" s="52" t="s">
        <v>108</v>
      </c>
      <c r="C100" s="48"/>
      <c r="D100" s="48"/>
      <c r="E100" s="48"/>
      <c r="F100" s="48"/>
      <c r="G100" s="48"/>
      <c r="H100" s="48"/>
      <c r="I100" s="48"/>
      <c r="J100" s="48"/>
      <c r="K100" s="48"/>
      <c r="L100" s="48"/>
      <c r="M100" s="48"/>
      <c r="N100" s="48"/>
      <c r="O100" s="49"/>
    </row>
    <row r="101" spans="1:18" ht="89.25" customHeight="1" x14ac:dyDescent="0.2">
      <c r="A101" s="2"/>
      <c r="B101" s="74" t="s">
        <v>107</v>
      </c>
      <c r="C101" s="75"/>
      <c r="D101" s="75"/>
      <c r="E101" s="75"/>
      <c r="F101" s="75"/>
      <c r="G101" s="75"/>
      <c r="H101" s="75"/>
      <c r="I101" s="75"/>
      <c r="J101" s="75"/>
      <c r="K101" s="75"/>
      <c r="L101" s="75"/>
      <c r="M101" s="75"/>
      <c r="N101" s="75"/>
      <c r="O101" s="76"/>
    </row>
    <row r="102" spans="1:18" ht="383.25" customHeight="1" x14ac:dyDescent="0.2">
      <c r="B102" s="126" t="s">
        <v>201</v>
      </c>
      <c r="C102" s="127"/>
      <c r="D102" s="127"/>
      <c r="E102" s="127"/>
      <c r="F102" s="127"/>
      <c r="G102" s="127"/>
      <c r="H102" s="127"/>
      <c r="I102" s="127"/>
      <c r="J102" s="127"/>
      <c r="K102" s="127"/>
      <c r="L102" s="127"/>
      <c r="M102" s="127"/>
      <c r="N102" s="127"/>
      <c r="O102" s="128"/>
    </row>
    <row r="103" spans="1:18" s="4" customFormat="1" ht="202.5" customHeight="1" x14ac:dyDescent="0.2">
      <c r="B103" s="36">
        <v>17</v>
      </c>
      <c r="C103" s="70" t="s">
        <v>248</v>
      </c>
      <c r="D103" s="92"/>
      <c r="E103" s="36" t="s">
        <v>16</v>
      </c>
      <c r="F103" s="36" t="s">
        <v>15</v>
      </c>
      <c r="G103" s="19">
        <f>G104+G105+G106+G107+G108</f>
        <v>1412590.0000000002</v>
      </c>
      <c r="H103" s="19">
        <f>ROUND((G103*0.1275),2)</f>
        <v>180105.23</v>
      </c>
      <c r="I103" s="19">
        <f>ROUND((G103*0.85),2)</f>
        <v>1200701.5</v>
      </c>
      <c r="J103" s="19" t="s">
        <v>15</v>
      </c>
      <c r="K103" s="19">
        <f>ROUND((G103*0.0225),2)</f>
        <v>31783.279999999999</v>
      </c>
      <c r="L103" s="67" t="s">
        <v>109</v>
      </c>
      <c r="M103" s="42">
        <v>2020</v>
      </c>
      <c r="N103" s="42" t="s">
        <v>194</v>
      </c>
      <c r="O103" s="61" t="s">
        <v>13</v>
      </c>
      <c r="P103" s="20"/>
    </row>
    <row r="104" spans="1:18" ht="150.75" customHeight="1" x14ac:dyDescent="0.2">
      <c r="B104" s="35" t="s">
        <v>209</v>
      </c>
      <c r="C104" s="72" t="s">
        <v>199</v>
      </c>
      <c r="D104" s="71"/>
      <c r="E104" s="33" t="s">
        <v>16</v>
      </c>
      <c r="F104" s="35" t="s">
        <v>15</v>
      </c>
      <c r="G104" s="9">
        <f>H104+I104+K104</f>
        <v>341748.24000000005</v>
      </c>
      <c r="H104" s="9">
        <f>ROUND((341748.24*0.1275),2)</f>
        <v>43572.9</v>
      </c>
      <c r="I104" s="9">
        <f>ROUND((341748.24*0.85),2)</f>
        <v>290486</v>
      </c>
      <c r="J104" s="9" t="s">
        <v>15</v>
      </c>
      <c r="K104" s="9">
        <f>ROUND((341748.24*0.0225),2)</f>
        <v>7689.34</v>
      </c>
      <c r="L104" s="34" t="s">
        <v>110</v>
      </c>
      <c r="M104" s="40" t="s">
        <v>195</v>
      </c>
      <c r="N104" s="42">
        <v>2022</v>
      </c>
      <c r="O104" s="47" t="s">
        <v>13</v>
      </c>
      <c r="P104" s="18"/>
      <c r="Q104" s="16"/>
    </row>
    <row r="105" spans="1:18" ht="144" customHeight="1" x14ac:dyDescent="0.2">
      <c r="B105" s="22" t="s">
        <v>210</v>
      </c>
      <c r="C105" s="72" t="s">
        <v>200</v>
      </c>
      <c r="D105" s="71"/>
      <c r="E105" s="33" t="s">
        <v>16</v>
      </c>
      <c r="F105" s="35" t="s">
        <v>15</v>
      </c>
      <c r="G105" s="9">
        <f>SUM(H105+I105+K105)</f>
        <v>341748.24000000005</v>
      </c>
      <c r="H105" s="9">
        <f>ROUND((341748.24*0.1275),2)</f>
        <v>43572.9</v>
      </c>
      <c r="I105" s="9">
        <f>ROUND((341748.24*0.85),2)</f>
        <v>290486</v>
      </c>
      <c r="J105" s="9" t="s">
        <v>15</v>
      </c>
      <c r="K105" s="9">
        <f>ROUND((341748.24*0.0225),2)</f>
        <v>7689.34</v>
      </c>
      <c r="L105" s="34" t="s">
        <v>111</v>
      </c>
      <c r="M105" s="40" t="s">
        <v>195</v>
      </c>
      <c r="N105" s="42">
        <v>2022</v>
      </c>
      <c r="O105" s="47" t="s">
        <v>13</v>
      </c>
      <c r="P105" s="18"/>
      <c r="Q105" s="16"/>
    </row>
    <row r="106" spans="1:18" s="6" customFormat="1" ht="210.75" customHeight="1" x14ac:dyDescent="0.2">
      <c r="B106" s="35" t="s">
        <v>211</v>
      </c>
      <c r="C106" s="72" t="s">
        <v>196</v>
      </c>
      <c r="D106" s="71"/>
      <c r="E106" s="33" t="s">
        <v>16</v>
      </c>
      <c r="F106" s="35" t="s">
        <v>15</v>
      </c>
      <c r="G106" s="9">
        <f>H106+I106+K106</f>
        <v>124369.41</v>
      </c>
      <c r="H106" s="9">
        <f>ROUND((124369.41*0.1275),2)</f>
        <v>15857.1</v>
      </c>
      <c r="I106" s="9">
        <f>ROUND((124369.41*0.85),2)</f>
        <v>105714</v>
      </c>
      <c r="J106" s="9" t="s">
        <v>15</v>
      </c>
      <c r="K106" s="9">
        <f>ROUND((124369.41*0.0225),2)</f>
        <v>2798.31</v>
      </c>
      <c r="L106" s="34" t="s">
        <v>112</v>
      </c>
      <c r="M106" s="40" t="s">
        <v>195</v>
      </c>
      <c r="N106" s="42">
        <v>2022</v>
      </c>
      <c r="O106" s="47" t="s">
        <v>13</v>
      </c>
      <c r="P106" s="17"/>
    </row>
    <row r="107" spans="1:18" s="6" customFormat="1" ht="201.75" customHeight="1" x14ac:dyDescent="0.2">
      <c r="B107" s="35" t="s">
        <v>212</v>
      </c>
      <c r="C107" s="72" t="s">
        <v>198</v>
      </c>
      <c r="D107" s="71"/>
      <c r="E107" s="33" t="s">
        <v>16</v>
      </c>
      <c r="F107" s="35" t="s">
        <v>15</v>
      </c>
      <c r="G107" s="9">
        <f>SUM(H107+I107+K107)</f>
        <v>262975.87</v>
      </c>
      <c r="H107" s="9">
        <f>ROUND((262975.87*0.1275),2)</f>
        <v>33529.42</v>
      </c>
      <c r="I107" s="9">
        <f>ROUND((262975.87*0.85),2)</f>
        <v>223529.49</v>
      </c>
      <c r="J107" s="9" t="s">
        <v>15</v>
      </c>
      <c r="K107" s="9">
        <f>ROUND((262975.87*0.0225),2)</f>
        <v>5916.96</v>
      </c>
      <c r="L107" s="34" t="s">
        <v>113</v>
      </c>
      <c r="M107" s="40" t="s">
        <v>195</v>
      </c>
      <c r="N107" s="42">
        <v>2022</v>
      </c>
      <c r="O107" s="47" t="s">
        <v>13</v>
      </c>
      <c r="P107" s="17"/>
    </row>
    <row r="108" spans="1:18" s="6" customFormat="1" ht="173.25" customHeight="1" x14ac:dyDescent="0.2">
      <c r="B108" s="35" t="s">
        <v>213</v>
      </c>
      <c r="C108" s="72" t="s">
        <v>197</v>
      </c>
      <c r="D108" s="71"/>
      <c r="E108" s="33" t="s">
        <v>16</v>
      </c>
      <c r="F108" s="35" t="s">
        <v>15</v>
      </c>
      <c r="G108" s="9">
        <f>SUM(H108+I108+K108)</f>
        <v>341748.24000000005</v>
      </c>
      <c r="H108" s="9">
        <f>ROUND((341748.24*0.1275),2)</f>
        <v>43572.9</v>
      </c>
      <c r="I108" s="9">
        <f>ROUND((341748.24*0.85),2)</f>
        <v>290486</v>
      </c>
      <c r="J108" s="9" t="s">
        <v>15</v>
      </c>
      <c r="K108" s="9">
        <f>ROUND((341748.24*0.0225),2)</f>
        <v>7689.34</v>
      </c>
      <c r="L108" s="34" t="s">
        <v>114</v>
      </c>
      <c r="M108" s="40" t="s">
        <v>195</v>
      </c>
      <c r="N108" s="42">
        <v>2022</v>
      </c>
      <c r="O108" s="47" t="s">
        <v>13</v>
      </c>
      <c r="P108" s="17"/>
    </row>
    <row r="109" spans="1:18" ht="12.75" customHeight="1" x14ac:dyDescent="0.2">
      <c r="B109" s="38" t="s">
        <v>250</v>
      </c>
      <c r="C109" s="38"/>
      <c r="D109" s="38"/>
      <c r="E109" s="38"/>
      <c r="F109" s="38"/>
      <c r="G109" s="38"/>
      <c r="H109" s="37"/>
      <c r="I109" s="37"/>
      <c r="J109" s="37"/>
      <c r="K109" s="37"/>
      <c r="L109" s="37"/>
      <c r="M109" s="37"/>
      <c r="N109" s="37"/>
      <c r="O109" s="37"/>
    </row>
    <row r="110" spans="1:18" x14ac:dyDescent="0.2">
      <c r="B110" s="38" t="s">
        <v>14</v>
      </c>
      <c r="C110" s="38"/>
      <c r="D110" s="38"/>
      <c r="E110" s="38"/>
      <c r="F110" s="38"/>
      <c r="G110" s="39"/>
      <c r="H110" s="39"/>
      <c r="I110" s="39"/>
      <c r="J110" s="39"/>
      <c r="K110" s="39"/>
      <c r="L110" s="39"/>
      <c r="M110" s="39"/>
      <c r="N110" s="39"/>
      <c r="O110" s="39"/>
    </row>
    <row r="111" spans="1:18" x14ac:dyDescent="0.2">
      <c r="B111" s="39" t="s">
        <v>22</v>
      </c>
      <c r="C111" s="38"/>
      <c r="D111" s="38"/>
      <c r="E111" s="38"/>
      <c r="F111" s="38"/>
      <c r="G111" s="39"/>
      <c r="H111" s="39"/>
      <c r="I111" s="39"/>
      <c r="J111" s="39"/>
      <c r="K111" s="39"/>
      <c r="L111" s="39"/>
      <c r="M111" s="39"/>
      <c r="N111" s="39"/>
      <c r="O111" s="39"/>
    </row>
    <row r="112" spans="1:18" x14ac:dyDescent="0.2">
      <c r="B112" s="4"/>
      <c r="C112" s="4"/>
      <c r="D112" s="4"/>
      <c r="E112" s="4"/>
      <c r="F112" s="4"/>
      <c r="G112" s="4"/>
      <c r="H112" s="4"/>
      <c r="I112" s="4"/>
      <c r="J112" s="4"/>
      <c r="K112" s="4"/>
      <c r="L112" s="4"/>
      <c r="M112" s="4"/>
      <c r="N112" s="4"/>
      <c r="O112" s="4"/>
    </row>
  </sheetData>
  <mergeCells count="114">
    <mergeCell ref="C106:D106"/>
    <mergeCell ref="C107:D107"/>
    <mergeCell ref="C96:D96"/>
    <mergeCell ref="C108:D108"/>
    <mergeCell ref="C83:D83"/>
    <mergeCell ref="C98:D98"/>
    <mergeCell ref="B93:O93"/>
    <mergeCell ref="B92:O92"/>
    <mergeCell ref="B86:O86"/>
    <mergeCell ref="B85:O85"/>
    <mergeCell ref="C103:D103"/>
    <mergeCell ref="B87:O87"/>
    <mergeCell ref="C105:D105"/>
    <mergeCell ref="B99:O99"/>
    <mergeCell ref="B101:O101"/>
    <mergeCell ref="C104:D104"/>
    <mergeCell ref="C97:D97"/>
    <mergeCell ref="B102:O102"/>
    <mergeCell ref="B95:O95"/>
    <mergeCell ref="B94:O94"/>
    <mergeCell ref="L1:O1"/>
    <mergeCell ref="L2:O2"/>
    <mergeCell ref="L3:O3"/>
    <mergeCell ref="B55:O55"/>
    <mergeCell ref="B56:O56"/>
    <mergeCell ref="B57:O57"/>
    <mergeCell ref="C39:D39"/>
    <mergeCell ref="C58:D58"/>
    <mergeCell ref="C59:D59"/>
    <mergeCell ref="C34:D34"/>
    <mergeCell ref="B4:O4"/>
    <mergeCell ref="B5:B6"/>
    <mergeCell ref="C5:D6"/>
    <mergeCell ref="E5:E6"/>
    <mergeCell ref="F5:F6"/>
    <mergeCell ref="G5:G6"/>
    <mergeCell ref="B14:O14"/>
    <mergeCell ref="B15:O15"/>
    <mergeCell ref="B16:O16"/>
    <mergeCell ref="C18:D18"/>
    <mergeCell ref="C17:D17"/>
    <mergeCell ref="H5:K5"/>
    <mergeCell ref="L5:L6"/>
    <mergeCell ref="M5:N5"/>
    <mergeCell ref="O5:O6"/>
    <mergeCell ref="B7:O7"/>
    <mergeCell ref="B8:O8"/>
    <mergeCell ref="B9:O9"/>
    <mergeCell ref="B10:O10"/>
    <mergeCell ref="C13:D13"/>
    <mergeCell ref="C11:D11"/>
    <mergeCell ref="C12:D12"/>
    <mergeCell ref="B19:O19"/>
    <mergeCell ref="B20:O20"/>
    <mergeCell ref="B21:O21"/>
    <mergeCell ref="C22:D22"/>
    <mergeCell ref="C23:D23"/>
    <mergeCell ref="B24:O24"/>
    <mergeCell ref="B66:O66"/>
    <mergeCell ref="B67:O67"/>
    <mergeCell ref="B32:O32"/>
    <mergeCell ref="B36:O36"/>
    <mergeCell ref="B37:O37"/>
    <mergeCell ref="B50:O50"/>
    <mergeCell ref="B51:O51"/>
    <mergeCell ref="C33:D33"/>
    <mergeCell ref="B52:O52"/>
    <mergeCell ref="C38:D38"/>
    <mergeCell ref="B35:O35"/>
    <mergeCell ref="C48:D48"/>
    <mergeCell ref="B25:O25"/>
    <mergeCell ref="B26:O26"/>
    <mergeCell ref="B27:O27"/>
    <mergeCell ref="C28:D28"/>
    <mergeCell ref="C29:D29"/>
    <mergeCell ref="C72:D72"/>
    <mergeCell ref="B40:O40"/>
    <mergeCell ref="B41:O41"/>
    <mergeCell ref="B42:O42"/>
    <mergeCell ref="C43:D43"/>
    <mergeCell ref="C44:D44"/>
    <mergeCell ref="C54:D54"/>
    <mergeCell ref="B30:O30"/>
    <mergeCell ref="B31:O31"/>
    <mergeCell ref="C69:D69"/>
    <mergeCell ref="C64:D64"/>
    <mergeCell ref="B61:O61"/>
    <mergeCell ref="B60:O60"/>
    <mergeCell ref="B62:O62"/>
    <mergeCell ref="C63:D63"/>
    <mergeCell ref="C49:D49"/>
    <mergeCell ref="B65:O65"/>
    <mergeCell ref="B68:O68"/>
    <mergeCell ref="C70:D70"/>
    <mergeCell ref="C71:D71"/>
    <mergeCell ref="C53:D53"/>
    <mergeCell ref="B45:O45"/>
    <mergeCell ref="B46:O46"/>
    <mergeCell ref="B47:O47"/>
    <mergeCell ref="C82:D82"/>
    <mergeCell ref="C84:D84"/>
    <mergeCell ref="C91:D91"/>
    <mergeCell ref="C88:D88"/>
    <mergeCell ref="C89:D89"/>
    <mergeCell ref="C90:D90"/>
    <mergeCell ref="B80:O80"/>
    <mergeCell ref="B73:O73"/>
    <mergeCell ref="B76:O76"/>
    <mergeCell ref="B81:O81"/>
    <mergeCell ref="B74:O74"/>
    <mergeCell ref="B75:O75"/>
    <mergeCell ref="B79:O79"/>
    <mergeCell ref="C77:D77"/>
    <mergeCell ref="C78:D78"/>
  </mergeCells>
  <pageMargins left="0.15748031496062992" right="0.15748031496062992" top="0.15748031496062992" bottom="0.15748031496062992"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Arnita Liepiņa</cp:lastModifiedBy>
  <cp:lastPrinted>2018-12-14T15:29:30Z</cp:lastPrinted>
  <dcterms:created xsi:type="dcterms:W3CDTF">2015-12-03T10:23:45Z</dcterms:created>
  <dcterms:modified xsi:type="dcterms:W3CDTF">2018-12-18T08:11:00Z</dcterms:modified>
</cp:coreProperties>
</file>