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omes_sede\18\Saistosie_noteikumi\"/>
    </mc:Choice>
  </mc:AlternateContent>
  <bookViews>
    <workbookView xWindow="0" yWindow="0" windowWidth="19200" windowHeight="10995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Ienemumi!$A$7:$AI$159</definedName>
    <definedName name="_xlnm._FilterDatabase" localSheetId="0" hidden="1">Izdevumi!$A$9:$BJ$256</definedName>
    <definedName name="_xlnm.Print_Area" localSheetId="2">'Kopa_ien-izd'!$A$2:$E$13</definedName>
    <definedName name="_xlnm.Print_Titles" localSheetId="1">Ienemumi!$6:$7</definedName>
    <definedName name="_xlnm.Print_Titles" localSheetId="0">Izdevumi!$6:$9</definedName>
    <definedName name="Z_C32C0FCD_AE7D_41A3_975E_D7367DDEA994_.wvu.PrintArea" localSheetId="1" hidden="1">Ienemumi!$A$3:$AI$159</definedName>
    <definedName name="Z_C32C0FCD_AE7D_41A3_975E_D7367DDEA994_.wvu.PrintArea" localSheetId="0" hidden="1">Izdevumi!$B$4:$BJ$253</definedName>
    <definedName name="Z_C32C0FCD_AE7D_41A3_975E_D7367DDEA994_.wvu.PrintTitles" localSheetId="1" hidden="1">Ienemumi!$6:$7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Ienemumi!#REF!,Ienemumi!#REF!,Ienemumi!$147:$157</definedName>
  </definedNames>
  <calcPr calcId="162913"/>
  <customWorkbookViews>
    <customWorkbookView name="Kristine Maurina - Personal View" guid="{8E07C9B9-277B-448A-92DB-DFFDE2869977}" mergeInterval="0" personalView="1" maximized="1" windowWidth="1276" windowHeight="805" activeSheetId="1"/>
    <customWorkbookView name="Inga Braca - Personal View" guid="{C32C0FCD-AE7D-41A3-975E-D7367DDEA994}" mergeInterval="0" personalView="1" maximized="1" windowWidth="1276" windowHeight="771" activeSheetId="1"/>
  </customWorkbookViews>
</workbook>
</file>

<file path=xl/calcChain.xml><?xml version="1.0" encoding="utf-8"?>
<calcChain xmlns="http://schemas.openxmlformats.org/spreadsheetml/2006/main">
  <c r="AI251" i="1" l="1"/>
  <c r="M251" i="1" l="1"/>
  <c r="M50" i="1" l="1"/>
  <c r="BB47" i="1" l="1"/>
  <c r="BA47" i="1" s="1"/>
  <c r="AR47" i="1"/>
  <c r="AQ47" i="1" s="1"/>
  <c r="AH47" i="1"/>
  <c r="AG47" i="1" s="1"/>
  <c r="Y47" i="1"/>
  <c r="X47" i="1" s="1"/>
  <c r="J47" i="1"/>
  <c r="I47" i="1" s="1"/>
  <c r="F47" i="1"/>
  <c r="G47" i="1" l="1"/>
  <c r="L21" i="1" l="1"/>
  <c r="L138" i="1"/>
  <c r="M74" i="1" l="1"/>
  <c r="Z251" i="1" l="1"/>
  <c r="J72" i="4" l="1"/>
  <c r="J131" i="4" l="1"/>
  <c r="J129" i="4"/>
  <c r="J120" i="4" s="1"/>
  <c r="J127" i="4"/>
  <c r="Z23" i="1" l="1"/>
  <c r="J96" i="4" l="1"/>
  <c r="J73" i="4" l="1"/>
  <c r="BB154" i="1" l="1"/>
  <c r="BA154" i="1" s="1"/>
  <c r="AR154" i="1"/>
  <c r="AQ154" i="1" s="1"/>
  <c r="AH154" i="1"/>
  <c r="AG154" i="1" s="1"/>
  <c r="Y154" i="1"/>
  <c r="X154" i="1" s="1"/>
  <c r="J154" i="1"/>
  <c r="I154" i="1" s="1"/>
  <c r="F154" i="1"/>
  <c r="G154" i="1" l="1"/>
  <c r="BB153" i="1" l="1"/>
  <c r="BA153" i="1" s="1"/>
  <c r="AR153" i="1"/>
  <c r="AQ153" i="1" s="1"/>
  <c r="AH153" i="1"/>
  <c r="AG153" i="1" s="1"/>
  <c r="Y153" i="1"/>
  <c r="X153" i="1" s="1"/>
  <c r="J153" i="1"/>
  <c r="I153" i="1" s="1"/>
  <c r="F153" i="1"/>
  <c r="G153" i="1" l="1"/>
  <c r="BB46" i="1" l="1"/>
  <c r="BA46" i="1" s="1"/>
  <c r="AR46" i="1"/>
  <c r="AQ46" i="1" s="1"/>
  <c r="AH46" i="1"/>
  <c r="AG46" i="1" s="1"/>
  <c r="Y46" i="1"/>
  <c r="X46" i="1" s="1"/>
  <c r="J46" i="1"/>
  <c r="I46" i="1" s="1"/>
  <c r="F46" i="1"/>
  <c r="G46" i="1" l="1"/>
  <c r="AI117" i="4" l="1"/>
  <c r="G117" i="4"/>
  <c r="F117" i="4" s="1"/>
  <c r="AJ117" i="4" s="1"/>
  <c r="G116" i="4"/>
  <c r="BB105" i="1"/>
  <c r="BA105" i="1" s="1"/>
  <c r="AR105" i="1"/>
  <c r="AQ105" i="1" s="1"/>
  <c r="AH105" i="1"/>
  <c r="AG105" i="1" s="1"/>
  <c r="Y105" i="1"/>
  <c r="X105" i="1" s="1"/>
  <c r="J105" i="1"/>
  <c r="I105" i="1" s="1"/>
  <c r="F105" i="1"/>
  <c r="G105" i="1" l="1"/>
  <c r="I73" i="4" l="1"/>
  <c r="L251" i="1" l="1"/>
  <c r="BB143" i="1"/>
  <c r="BA143" i="1" s="1"/>
  <c r="AR143" i="1"/>
  <c r="AQ143" i="1" s="1"/>
  <c r="AH143" i="1"/>
  <c r="AG143" i="1" s="1"/>
  <c r="Y143" i="1"/>
  <c r="X143" i="1" s="1"/>
  <c r="J143" i="1"/>
  <c r="I143" i="1" s="1"/>
  <c r="F143" i="1"/>
  <c r="F142" i="1"/>
  <c r="L50" i="1"/>
  <c r="G143" i="1" l="1"/>
  <c r="K21" i="1"/>
  <c r="H123" i="4" l="1"/>
  <c r="AJ36" i="4" l="1"/>
  <c r="AI36" i="4"/>
  <c r="AI13" i="4"/>
  <c r="AI14" i="4"/>
  <c r="V155" i="4"/>
  <c r="U155" i="4" s="1"/>
  <c r="V154" i="4"/>
  <c r="V149" i="4"/>
  <c r="U149" i="4" s="1"/>
  <c r="V148" i="4"/>
  <c r="U148" i="4" s="1"/>
  <c r="V142" i="4"/>
  <c r="U142" i="4" s="1"/>
  <c r="V141" i="4"/>
  <c r="U141" i="4" s="1"/>
  <c r="V140" i="4"/>
  <c r="U140" i="4" s="1"/>
  <c r="V139" i="4"/>
  <c r="U139" i="4" s="1"/>
  <c r="V138" i="4"/>
  <c r="U138" i="4" s="1"/>
  <c r="V137" i="4"/>
  <c r="U137" i="4" s="1"/>
  <c r="V136" i="4"/>
  <c r="U136" i="4" s="1"/>
  <c r="V135" i="4"/>
  <c r="U135" i="4" s="1"/>
  <c r="V134" i="4"/>
  <c r="U134" i="4" s="1"/>
  <c r="V133" i="4"/>
  <c r="U133" i="4" s="1"/>
  <c r="V132" i="4"/>
  <c r="U132" i="4" s="1"/>
  <c r="V131" i="4"/>
  <c r="U131" i="4" s="1"/>
  <c r="V130" i="4"/>
  <c r="U130" i="4" s="1"/>
  <c r="V129" i="4"/>
  <c r="U129" i="4" s="1"/>
  <c r="V128" i="4"/>
  <c r="U128" i="4" s="1"/>
  <c r="V127" i="4"/>
  <c r="U127" i="4" s="1"/>
  <c r="V126" i="4"/>
  <c r="U126" i="4" s="1"/>
  <c r="V125" i="4"/>
  <c r="U125" i="4" s="1"/>
  <c r="V124" i="4"/>
  <c r="U124" i="4" s="1"/>
  <c r="V123" i="4"/>
  <c r="U123" i="4" s="1"/>
  <c r="V122" i="4"/>
  <c r="U122" i="4" s="1"/>
  <c r="V121" i="4"/>
  <c r="V116" i="4"/>
  <c r="U116" i="4" s="1"/>
  <c r="V115" i="4"/>
  <c r="U115" i="4" s="1"/>
  <c r="V114" i="4"/>
  <c r="U114" i="4" s="1"/>
  <c r="V113" i="4"/>
  <c r="U113" i="4" s="1"/>
  <c r="V109" i="4"/>
  <c r="U109" i="4" s="1"/>
  <c r="U107" i="4" s="1"/>
  <c r="V100" i="4"/>
  <c r="V99" i="4"/>
  <c r="U99" i="4" s="1"/>
  <c r="U98" i="4" s="1"/>
  <c r="V96" i="4"/>
  <c r="U96" i="4" s="1"/>
  <c r="V95" i="4"/>
  <c r="V94" i="4"/>
  <c r="U94" i="4" s="1"/>
  <c r="V92" i="4"/>
  <c r="U92" i="4" s="1"/>
  <c r="V91" i="4"/>
  <c r="V89" i="4"/>
  <c r="U89" i="4" s="1"/>
  <c r="U88" i="4" s="1"/>
  <c r="V87" i="4"/>
  <c r="U87" i="4" s="1"/>
  <c r="V86" i="4"/>
  <c r="U86" i="4" s="1"/>
  <c r="V85" i="4"/>
  <c r="U85" i="4" s="1"/>
  <c r="V82" i="4"/>
  <c r="V81" i="4"/>
  <c r="U81" i="4" s="1"/>
  <c r="V78" i="4"/>
  <c r="V77" i="4"/>
  <c r="U77" i="4" s="1"/>
  <c r="V76" i="4"/>
  <c r="U76" i="4" s="1"/>
  <c r="V74" i="4"/>
  <c r="U74" i="4" s="1"/>
  <c r="V73" i="4"/>
  <c r="U73" i="4" s="1"/>
  <c r="V72" i="4"/>
  <c r="U72" i="4" s="1"/>
  <c r="V69" i="4"/>
  <c r="V67" i="4"/>
  <c r="U67" i="4" s="1"/>
  <c r="V66" i="4"/>
  <c r="U66" i="4" s="1"/>
  <c r="V65" i="4"/>
  <c r="U65" i="4" s="1"/>
  <c r="V63" i="4"/>
  <c r="U63" i="4" s="1"/>
  <c r="V62" i="4"/>
  <c r="U62" i="4" s="1"/>
  <c r="U61" i="4" s="1"/>
  <c r="V60" i="4"/>
  <c r="U60" i="4" s="1"/>
  <c r="V58" i="4"/>
  <c r="U58" i="4" s="1"/>
  <c r="V57" i="4"/>
  <c r="V55" i="4"/>
  <c r="U55" i="4" s="1"/>
  <c r="U54" i="4" s="1"/>
  <c r="V52" i="4"/>
  <c r="U52" i="4" s="1"/>
  <c r="U51" i="4" s="1"/>
  <c r="V49" i="4"/>
  <c r="U49" i="4" s="1"/>
  <c r="U48" i="4" s="1"/>
  <c r="U47" i="4" s="1"/>
  <c r="V46" i="4"/>
  <c r="U46" i="4" s="1"/>
  <c r="V45" i="4"/>
  <c r="U45" i="4" s="1"/>
  <c r="V44" i="4"/>
  <c r="U44" i="4" s="1"/>
  <c r="V43" i="4"/>
  <c r="U43" i="4" s="1"/>
  <c r="V42" i="4"/>
  <c r="V40" i="4"/>
  <c r="U40" i="4" s="1"/>
  <c r="V39" i="4"/>
  <c r="U39" i="4" s="1"/>
  <c r="V34" i="4"/>
  <c r="V31" i="4"/>
  <c r="U31" i="4" s="1"/>
  <c r="U30" i="4" s="1"/>
  <c r="U29" i="4" s="1"/>
  <c r="V28" i="4"/>
  <c r="U28" i="4" s="1"/>
  <c r="U27" i="4" s="1"/>
  <c r="V25" i="4"/>
  <c r="U25" i="4" s="1"/>
  <c r="V24" i="4"/>
  <c r="U24" i="4" s="1"/>
  <c r="V22" i="4"/>
  <c r="V21" i="4"/>
  <c r="U21" i="4" s="1"/>
  <c r="V19" i="4"/>
  <c r="U19" i="4" s="1"/>
  <c r="V18" i="4"/>
  <c r="V14" i="4"/>
  <c r="U14" i="4" s="1"/>
  <c r="V13" i="4"/>
  <c r="G155" i="4"/>
  <c r="F155" i="4" s="1"/>
  <c r="AJ155" i="4" s="1"/>
  <c r="G154" i="4"/>
  <c r="G149" i="4"/>
  <c r="F149" i="4" s="1"/>
  <c r="AJ149" i="4" s="1"/>
  <c r="G148" i="4"/>
  <c r="F148" i="4" s="1"/>
  <c r="G142" i="4"/>
  <c r="F142" i="4" s="1"/>
  <c r="AJ142" i="4" s="1"/>
  <c r="G141" i="4"/>
  <c r="F141" i="4" s="1"/>
  <c r="AJ141" i="4" s="1"/>
  <c r="G140" i="4"/>
  <c r="G139" i="4"/>
  <c r="F139" i="4" s="1"/>
  <c r="G138" i="4"/>
  <c r="F138" i="4" s="1"/>
  <c r="AJ138" i="4" s="1"/>
  <c r="G137" i="4"/>
  <c r="F137" i="4" s="1"/>
  <c r="AJ137" i="4" s="1"/>
  <c r="G136" i="4"/>
  <c r="F136" i="4" s="1"/>
  <c r="G135" i="4"/>
  <c r="F135" i="4" s="1"/>
  <c r="G134" i="4"/>
  <c r="F134" i="4" s="1"/>
  <c r="AJ134" i="4" s="1"/>
  <c r="G133" i="4"/>
  <c r="F133" i="4" s="1"/>
  <c r="G132" i="4"/>
  <c r="F132" i="4" s="1"/>
  <c r="AJ132" i="4" s="1"/>
  <c r="G131" i="4"/>
  <c r="F131" i="4" s="1"/>
  <c r="G130" i="4"/>
  <c r="G129" i="4"/>
  <c r="F129" i="4" s="1"/>
  <c r="G128" i="4"/>
  <c r="F128" i="4" s="1"/>
  <c r="AJ128" i="4" s="1"/>
  <c r="G127" i="4"/>
  <c r="F127" i="4" s="1"/>
  <c r="G126" i="4"/>
  <c r="F126" i="4" s="1"/>
  <c r="G125" i="4"/>
  <c r="G124" i="4"/>
  <c r="F124" i="4" s="1"/>
  <c r="AJ124" i="4" s="1"/>
  <c r="G123" i="4"/>
  <c r="F123" i="4" s="1"/>
  <c r="G122" i="4"/>
  <c r="F122" i="4" s="1"/>
  <c r="G121" i="4"/>
  <c r="F121" i="4" s="1"/>
  <c r="F116" i="4"/>
  <c r="G115" i="4"/>
  <c r="G114" i="4"/>
  <c r="F114" i="4" s="1"/>
  <c r="G113" i="4"/>
  <c r="F113" i="4" s="1"/>
  <c r="G109" i="4"/>
  <c r="G100" i="4"/>
  <c r="F100" i="4" s="1"/>
  <c r="G99" i="4"/>
  <c r="F99" i="4" s="1"/>
  <c r="F98" i="4" s="1"/>
  <c r="G96" i="4"/>
  <c r="G95" i="4"/>
  <c r="F95" i="4" s="1"/>
  <c r="G94" i="4"/>
  <c r="F94" i="4" s="1"/>
  <c r="G92" i="4"/>
  <c r="F92" i="4" s="1"/>
  <c r="AJ92" i="4" s="1"/>
  <c r="G91" i="4"/>
  <c r="G89" i="4"/>
  <c r="F89" i="4" s="1"/>
  <c r="G87" i="4"/>
  <c r="F87" i="4" s="1"/>
  <c r="G86" i="4"/>
  <c r="F86" i="4" s="1"/>
  <c r="AJ86" i="4" s="1"/>
  <c r="G85" i="4"/>
  <c r="G82" i="4"/>
  <c r="F82" i="4" s="1"/>
  <c r="G81" i="4"/>
  <c r="F81" i="4" s="1"/>
  <c r="G78" i="4"/>
  <c r="F78" i="4" s="1"/>
  <c r="G77" i="4"/>
  <c r="F77" i="4" s="1"/>
  <c r="G76" i="4"/>
  <c r="F76" i="4" s="1"/>
  <c r="G74" i="4"/>
  <c r="F74" i="4" s="1"/>
  <c r="G73" i="4"/>
  <c r="F73" i="4" s="1"/>
  <c r="G72" i="4"/>
  <c r="F72" i="4" s="1"/>
  <c r="AJ72" i="4" s="1"/>
  <c r="G69" i="4"/>
  <c r="F69" i="4" s="1"/>
  <c r="F68" i="4" s="1"/>
  <c r="G67" i="4"/>
  <c r="G66" i="4"/>
  <c r="G65" i="4"/>
  <c r="G63" i="4"/>
  <c r="F63" i="4" s="1"/>
  <c r="G62" i="4"/>
  <c r="G61" i="4" s="1"/>
  <c r="G60" i="4"/>
  <c r="F60" i="4" s="1"/>
  <c r="AJ60" i="4" s="1"/>
  <c r="G58" i="4"/>
  <c r="G57" i="4"/>
  <c r="F57" i="4" s="1"/>
  <c r="G55" i="4"/>
  <c r="G54" i="4" s="1"/>
  <c r="G52" i="4"/>
  <c r="G49" i="4"/>
  <c r="G48" i="4" s="1"/>
  <c r="G47" i="4" s="1"/>
  <c r="G46" i="4"/>
  <c r="F46" i="4" s="1"/>
  <c r="G45" i="4"/>
  <c r="F45" i="4" s="1"/>
  <c r="G44" i="4"/>
  <c r="G43" i="4"/>
  <c r="G42" i="4"/>
  <c r="F42" i="4" s="1"/>
  <c r="G40" i="4"/>
  <c r="G39" i="4"/>
  <c r="F39" i="4" s="1"/>
  <c r="G34" i="4"/>
  <c r="G33" i="4" s="1"/>
  <c r="G31" i="4"/>
  <c r="G28" i="4"/>
  <c r="F28" i="4" s="1"/>
  <c r="F27" i="4" s="1"/>
  <c r="G25" i="4"/>
  <c r="F25" i="4" s="1"/>
  <c r="AJ25" i="4" s="1"/>
  <c r="G24" i="4"/>
  <c r="G22" i="4"/>
  <c r="F22" i="4" s="1"/>
  <c r="G21" i="4"/>
  <c r="F21" i="4" s="1"/>
  <c r="G19" i="4"/>
  <c r="F19" i="4" s="1"/>
  <c r="AJ19" i="4" s="1"/>
  <c r="G18" i="4"/>
  <c r="G14" i="4"/>
  <c r="F14" i="4" s="1"/>
  <c r="G13" i="4"/>
  <c r="S153" i="4"/>
  <c r="S152" i="4" s="1"/>
  <c r="R153" i="4"/>
  <c r="R152" i="4" s="1"/>
  <c r="Q153" i="4"/>
  <c r="Q152" i="4" s="1"/>
  <c r="P153" i="4"/>
  <c r="P152" i="4" s="1"/>
  <c r="O153" i="4"/>
  <c r="O152" i="4" s="1"/>
  <c r="N153" i="4"/>
  <c r="N152" i="4" s="1"/>
  <c r="M153" i="4"/>
  <c r="M152" i="4" s="1"/>
  <c r="L153" i="4"/>
  <c r="L152" i="4" s="1"/>
  <c r="K153" i="4"/>
  <c r="K152" i="4" s="1"/>
  <c r="J153" i="4"/>
  <c r="J152" i="4" s="1"/>
  <c r="I153" i="4"/>
  <c r="I152" i="4" s="1"/>
  <c r="H153" i="4"/>
  <c r="H152" i="4" s="1"/>
  <c r="S147" i="4"/>
  <c r="R147" i="4"/>
  <c r="Q147" i="4"/>
  <c r="P147" i="4"/>
  <c r="O147" i="4"/>
  <c r="N147" i="4"/>
  <c r="M147" i="4"/>
  <c r="L147" i="4"/>
  <c r="K147" i="4"/>
  <c r="J147" i="4"/>
  <c r="I147" i="4"/>
  <c r="H147" i="4"/>
  <c r="S120" i="4"/>
  <c r="R120" i="4"/>
  <c r="Q120" i="4"/>
  <c r="P120" i="4"/>
  <c r="O120" i="4"/>
  <c r="N120" i="4"/>
  <c r="M120" i="4"/>
  <c r="L120" i="4"/>
  <c r="K120" i="4"/>
  <c r="I120" i="4"/>
  <c r="H120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S107" i="4"/>
  <c r="R107" i="4"/>
  <c r="R106" i="4" s="1"/>
  <c r="R105" i="4" s="1"/>
  <c r="Q107" i="4"/>
  <c r="P107" i="4"/>
  <c r="P106" i="4" s="1"/>
  <c r="P105" i="4" s="1"/>
  <c r="O107" i="4"/>
  <c r="N107" i="4"/>
  <c r="N106" i="4" s="1"/>
  <c r="N105" i="4" s="1"/>
  <c r="M107" i="4"/>
  <c r="L107" i="4"/>
  <c r="L106" i="4" s="1"/>
  <c r="L105" i="4" s="1"/>
  <c r="K107" i="4"/>
  <c r="J107" i="4"/>
  <c r="I107" i="4"/>
  <c r="H107" i="4"/>
  <c r="H106" i="4" s="1"/>
  <c r="H105" i="4" s="1"/>
  <c r="S106" i="4"/>
  <c r="S105" i="4" s="1"/>
  <c r="S98" i="4"/>
  <c r="S97" i="4" s="1"/>
  <c r="R98" i="4"/>
  <c r="R97" i="4" s="1"/>
  <c r="Q98" i="4"/>
  <c r="Q97" i="4" s="1"/>
  <c r="P98" i="4"/>
  <c r="P97" i="4" s="1"/>
  <c r="O98" i="4"/>
  <c r="O97" i="4" s="1"/>
  <c r="N98" i="4"/>
  <c r="N97" i="4" s="1"/>
  <c r="M98" i="4"/>
  <c r="M97" i="4" s="1"/>
  <c r="L98" i="4"/>
  <c r="L97" i="4" s="1"/>
  <c r="K98" i="4"/>
  <c r="K97" i="4" s="1"/>
  <c r="J98" i="4"/>
  <c r="J97" i="4" s="1"/>
  <c r="I98" i="4"/>
  <c r="I97" i="4" s="1"/>
  <c r="H98" i="4"/>
  <c r="H97" i="4" s="1"/>
  <c r="S93" i="4"/>
  <c r="R93" i="4"/>
  <c r="Q93" i="4"/>
  <c r="P93" i="4"/>
  <c r="O93" i="4"/>
  <c r="N93" i="4"/>
  <c r="M93" i="4"/>
  <c r="L93" i="4"/>
  <c r="K93" i="4"/>
  <c r="J93" i="4"/>
  <c r="I93" i="4"/>
  <c r="H93" i="4"/>
  <c r="S90" i="4"/>
  <c r="R90" i="4"/>
  <c r="Q90" i="4"/>
  <c r="P90" i="4"/>
  <c r="O90" i="4"/>
  <c r="N90" i="4"/>
  <c r="M90" i="4"/>
  <c r="L90" i="4"/>
  <c r="K90" i="4"/>
  <c r="J90" i="4"/>
  <c r="I90" i="4"/>
  <c r="H90" i="4"/>
  <c r="S88" i="4"/>
  <c r="R88" i="4"/>
  <c r="Q88" i="4"/>
  <c r="P88" i="4"/>
  <c r="O88" i="4"/>
  <c r="N88" i="4"/>
  <c r="M88" i="4"/>
  <c r="L88" i="4"/>
  <c r="K88" i="4"/>
  <c r="J88" i="4"/>
  <c r="I88" i="4"/>
  <c r="H88" i="4"/>
  <c r="S84" i="4"/>
  <c r="R84" i="4"/>
  <c r="Q84" i="4"/>
  <c r="P84" i="4"/>
  <c r="P83" i="4" s="1"/>
  <c r="O84" i="4"/>
  <c r="N84" i="4"/>
  <c r="M84" i="4"/>
  <c r="L84" i="4"/>
  <c r="K84" i="4"/>
  <c r="J84" i="4"/>
  <c r="I84" i="4"/>
  <c r="H84" i="4"/>
  <c r="H83" i="4" s="1"/>
  <c r="S80" i="4"/>
  <c r="R80" i="4"/>
  <c r="Q80" i="4"/>
  <c r="P80" i="4"/>
  <c r="O80" i="4"/>
  <c r="N80" i="4"/>
  <c r="M80" i="4"/>
  <c r="L80" i="4"/>
  <c r="K80" i="4"/>
  <c r="J80" i="4"/>
  <c r="I80" i="4"/>
  <c r="H80" i="4"/>
  <c r="S75" i="4"/>
  <c r="R75" i="4"/>
  <c r="Q75" i="4"/>
  <c r="P75" i="4"/>
  <c r="O75" i="4"/>
  <c r="N75" i="4"/>
  <c r="M75" i="4"/>
  <c r="L75" i="4"/>
  <c r="K75" i="4"/>
  <c r="J75" i="4"/>
  <c r="I75" i="4"/>
  <c r="H75" i="4"/>
  <c r="S71" i="4"/>
  <c r="S70" i="4" s="1"/>
  <c r="R71" i="4"/>
  <c r="R70" i="4" s="1"/>
  <c r="Q71" i="4"/>
  <c r="Q70" i="4" s="1"/>
  <c r="P71" i="4"/>
  <c r="P70" i="4" s="1"/>
  <c r="O71" i="4"/>
  <c r="O70" i="4" s="1"/>
  <c r="N71" i="4"/>
  <c r="N70" i="4" s="1"/>
  <c r="M71" i="4"/>
  <c r="M70" i="4" s="1"/>
  <c r="L71" i="4"/>
  <c r="L70" i="4" s="1"/>
  <c r="K71" i="4"/>
  <c r="K70" i="4" s="1"/>
  <c r="J71" i="4"/>
  <c r="J70" i="4" s="1"/>
  <c r="I71" i="4"/>
  <c r="I70" i="4" s="1"/>
  <c r="H71" i="4"/>
  <c r="H70" i="4" s="1"/>
  <c r="S68" i="4"/>
  <c r="R68" i="4"/>
  <c r="Q68" i="4"/>
  <c r="P68" i="4"/>
  <c r="O68" i="4"/>
  <c r="N68" i="4"/>
  <c r="M68" i="4"/>
  <c r="L68" i="4"/>
  <c r="K68" i="4"/>
  <c r="J68" i="4"/>
  <c r="I68" i="4"/>
  <c r="H68" i="4"/>
  <c r="S64" i="4"/>
  <c r="R64" i="4"/>
  <c r="Q64" i="4"/>
  <c r="P64" i="4"/>
  <c r="O64" i="4"/>
  <c r="N64" i="4"/>
  <c r="M64" i="4"/>
  <c r="L64" i="4"/>
  <c r="K64" i="4"/>
  <c r="J64" i="4"/>
  <c r="I64" i="4"/>
  <c r="H64" i="4"/>
  <c r="S61" i="4"/>
  <c r="R61" i="4"/>
  <c r="Q61" i="4"/>
  <c r="P61" i="4"/>
  <c r="O61" i="4"/>
  <c r="N61" i="4"/>
  <c r="M61" i="4"/>
  <c r="L61" i="4"/>
  <c r="K61" i="4"/>
  <c r="J61" i="4"/>
  <c r="I61" i="4"/>
  <c r="H61" i="4"/>
  <c r="S59" i="4"/>
  <c r="S56" i="4"/>
  <c r="R56" i="4"/>
  <c r="Q56" i="4"/>
  <c r="P56" i="4"/>
  <c r="O56" i="4"/>
  <c r="N56" i="4"/>
  <c r="M56" i="4"/>
  <c r="L56" i="4"/>
  <c r="K56" i="4"/>
  <c r="J56" i="4"/>
  <c r="I56" i="4"/>
  <c r="H56" i="4"/>
  <c r="S54" i="4"/>
  <c r="S53" i="4" s="1"/>
  <c r="R54" i="4"/>
  <c r="Q54" i="4"/>
  <c r="P54" i="4"/>
  <c r="P53" i="4" s="1"/>
  <c r="O54" i="4"/>
  <c r="O53" i="4" s="1"/>
  <c r="N54" i="4"/>
  <c r="M54" i="4"/>
  <c r="L54" i="4"/>
  <c r="L53" i="4" s="1"/>
  <c r="K54" i="4"/>
  <c r="K53" i="4" s="1"/>
  <c r="J54" i="4"/>
  <c r="I54" i="4"/>
  <c r="H54" i="4"/>
  <c r="S51" i="4"/>
  <c r="R51" i="4"/>
  <c r="Q51" i="4"/>
  <c r="P51" i="4"/>
  <c r="O51" i="4"/>
  <c r="N51" i="4"/>
  <c r="M51" i="4"/>
  <c r="L51" i="4"/>
  <c r="K51" i="4"/>
  <c r="J51" i="4"/>
  <c r="I51" i="4"/>
  <c r="H51" i="4"/>
  <c r="S48" i="4"/>
  <c r="S47" i="4" s="1"/>
  <c r="R48" i="4"/>
  <c r="R47" i="4" s="1"/>
  <c r="Q48" i="4"/>
  <c r="Q47" i="4" s="1"/>
  <c r="P48" i="4"/>
  <c r="P47" i="4" s="1"/>
  <c r="O48" i="4"/>
  <c r="O47" i="4" s="1"/>
  <c r="N48" i="4"/>
  <c r="N47" i="4" s="1"/>
  <c r="M48" i="4"/>
  <c r="M47" i="4" s="1"/>
  <c r="L48" i="4"/>
  <c r="L47" i="4" s="1"/>
  <c r="K48" i="4"/>
  <c r="K47" i="4" s="1"/>
  <c r="J48" i="4"/>
  <c r="J47" i="4" s="1"/>
  <c r="I48" i="4"/>
  <c r="I47" i="4" s="1"/>
  <c r="H48" i="4"/>
  <c r="H47" i="4" s="1"/>
  <c r="S41" i="4"/>
  <c r="R41" i="4"/>
  <c r="Q41" i="4"/>
  <c r="P41" i="4"/>
  <c r="O41" i="4"/>
  <c r="N41" i="4"/>
  <c r="M41" i="4"/>
  <c r="L41" i="4"/>
  <c r="K41" i="4"/>
  <c r="J41" i="4"/>
  <c r="I41" i="4"/>
  <c r="H41" i="4"/>
  <c r="S38" i="4"/>
  <c r="R38" i="4"/>
  <c r="Q38" i="4"/>
  <c r="Q37" i="4" s="1"/>
  <c r="P38" i="4"/>
  <c r="O38" i="4"/>
  <c r="N38" i="4"/>
  <c r="M38" i="4"/>
  <c r="M37" i="4" s="1"/>
  <c r="L38" i="4"/>
  <c r="K38" i="4"/>
  <c r="J38" i="4"/>
  <c r="I38" i="4"/>
  <c r="I37" i="4" s="1"/>
  <c r="H38" i="4"/>
  <c r="S37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S33" i="4"/>
  <c r="R33" i="4"/>
  <c r="Q33" i="4"/>
  <c r="P33" i="4"/>
  <c r="O33" i="4"/>
  <c r="N33" i="4"/>
  <c r="M33" i="4"/>
  <c r="L33" i="4"/>
  <c r="K33" i="4"/>
  <c r="J33" i="4"/>
  <c r="I33" i="4"/>
  <c r="H33" i="4"/>
  <c r="S30" i="4"/>
  <c r="S29" i="4" s="1"/>
  <c r="R30" i="4"/>
  <c r="R29" i="4" s="1"/>
  <c r="Q30" i="4"/>
  <c r="Q29" i="4" s="1"/>
  <c r="P30" i="4"/>
  <c r="P29" i="4" s="1"/>
  <c r="O30" i="4"/>
  <c r="O29" i="4" s="1"/>
  <c r="N30" i="4"/>
  <c r="N29" i="4" s="1"/>
  <c r="M30" i="4"/>
  <c r="M29" i="4" s="1"/>
  <c r="L30" i="4"/>
  <c r="L29" i="4" s="1"/>
  <c r="K30" i="4"/>
  <c r="K29" i="4" s="1"/>
  <c r="J30" i="4"/>
  <c r="J29" i="4" s="1"/>
  <c r="I30" i="4"/>
  <c r="I29" i="4" s="1"/>
  <c r="H30" i="4"/>
  <c r="H29" i="4" s="1"/>
  <c r="S27" i="4"/>
  <c r="R27" i="4"/>
  <c r="Q27" i="4"/>
  <c r="P27" i="4"/>
  <c r="O27" i="4"/>
  <c r="N27" i="4"/>
  <c r="M27" i="4"/>
  <c r="L27" i="4"/>
  <c r="K27" i="4"/>
  <c r="J27" i="4"/>
  <c r="I27" i="4"/>
  <c r="H27" i="4"/>
  <c r="S23" i="4"/>
  <c r="R23" i="4"/>
  <c r="Q23" i="4"/>
  <c r="P23" i="4"/>
  <c r="O23" i="4"/>
  <c r="N23" i="4"/>
  <c r="M23" i="4"/>
  <c r="L23" i="4"/>
  <c r="K23" i="4"/>
  <c r="J23" i="4"/>
  <c r="I23" i="4"/>
  <c r="H23" i="4"/>
  <c r="S20" i="4"/>
  <c r="R20" i="4"/>
  <c r="Q20" i="4"/>
  <c r="P20" i="4"/>
  <c r="O20" i="4"/>
  <c r="N20" i="4"/>
  <c r="M20" i="4"/>
  <c r="L20" i="4"/>
  <c r="K20" i="4"/>
  <c r="J20" i="4"/>
  <c r="I20" i="4"/>
  <c r="H20" i="4"/>
  <c r="S17" i="4"/>
  <c r="R17" i="4"/>
  <c r="Q17" i="4"/>
  <c r="Q16" i="4" s="1"/>
  <c r="Q15" i="4" s="1"/>
  <c r="P17" i="4"/>
  <c r="O17" i="4"/>
  <c r="N17" i="4"/>
  <c r="M17" i="4"/>
  <c r="M16" i="4" s="1"/>
  <c r="M15" i="4" s="1"/>
  <c r="L17" i="4"/>
  <c r="K17" i="4"/>
  <c r="J17" i="4"/>
  <c r="I17" i="4"/>
  <c r="I16" i="4" s="1"/>
  <c r="I15" i="4" s="1"/>
  <c r="H17" i="4"/>
  <c r="S12" i="4"/>
  <c r="R12" i="4"/>
  <c r="R11" i="4" s="1"/>
  <c r="R10" i="4" s="1"/>
  <c r="Q12" i="4"/>
  <c r="Q11" i="4" s="1"/>
  <c r="Q10" i="4" s="1"/>
  <c r="P12" i="4"/>
  <c r="P11" i="4" s="1"/>
  <c r="P10" i="4" s="1"/>
  <c r="O12" i="4"/>
  <c r="O11" i="4" s="1"/>
  <c r="O10" i="4" s="1"/>
  <c r="N12" i="4"/>
  <c r="N11" i="4" s="1"/>
  <c r="N10" i="4" s="1"/>
  <c r="M12" i="4"/>
  <c r="M11" i="4" s="1"/>
  <c r="M10" i="4" s="1"/>
  <c r="L12" i="4"/>
  <c r="L11" i="4" s="1"/>
  <c r="L10" i="4" s="1"/>
  <c r="K12" i="4"/>
  <c r="K11" i="4" s="1"/>
  <c r="K10" i="4" s="1"/>
  <c r="J12" i="4"/>
  <c r="J11" i="4" s="1"/>
  <c r="J10" i="4" s="1"/>
  <c r="I12" i="4"/>
  <c r="I11" i="4" s="1"/>
  <c r="I10" i="4" s="1"/>
  <c r="H12" i="4"/>
  <c r="H11" i="4" s="1"/>
  <c r="H10" i="4" s="1"/>
  <c r="S11" i="4"/>
  <c r="S10" i="4" s="1"/>
  <c r="AH153" i="4"/>
  <c r="AH152" i="4" s="1"/>
  <c r="AG153" i="4"/>
  <c r="AG152" i="4" s="1"/>
  <c r="AF153" i="4"/>
  <c r="AF152" i="4" s="1"/>
  <c r="AE153" i="4"/>
  <c r="AE152" i="4" s="1"/>
  <c r="AD153" i="4"/>
  <c r="AD152" i="4" s="1"/>
  <c r="AC153" i="4"/>
  <c r="AC152" i="4" s="1"/>
  <c r="AB153" i="4"/>
  <c r="AB152" i="4" s="1"/>
  <c r="AA153" i="4"/>
  <c r="AA152" i="4" s="1"/>
  <c r="Z153" i="4"/>
  <c r="Z152" i="4" s="1"/>
  <c r="Y153" i="4"/>
  <c r="Y152" i="4" s="1"/>
  <c r="X153" i="4"/>
  <c r="X152" i="4" s="1"/>
  <c r="W153" i="4"/>
  <c r="W152" i="4" s="1"/>
  <c r="AH147" i="4"/>
  <c r="AG147" i="4"/>
  <c r="AF147" i="4"/>
  <c r="AE147" i="4"/>
  <c r="AD147" i="4"/>
  <c r="AC147" i="4"/>
  <c r="AB147" i="4"/>
  <c r="AA147" i="4"/>
  <c r="Z147" i="4"/>
  <c r="Y147" i="4"/>
  <c r="X147" i="4"/>
  <c r="W147" i="4"/>
  <c r="AH120" i="4"/>
  <c r="AG120" i="4"/>
  <c r="AF120" i="4"/>
  <c r="AE120" i="4"/>
  <c r="AD120" i="4"/>
  <c r="AC120" i="4"/>
  <c r="AB120" i="4"/>
  <c r="AA120" i="4"/>
  <c r="Z120" i="4"/>
  <c r="Y120" i="4"/>
  <c r="X120" i="4"/>
  <c r="W120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AH107" i="4"/>
  <c r="AG107" i="4"/>
  <c r="AF107" i="4"/>
  <c r="AE107" i="4"/>
  <c r="AE106" i="4" s="1"/>
  <c r="AE105" i="4" s="1"/>
  <c r="AD107" i="4"/>
  <c r="AC107" i="4"/>
  <c r="AB107" i="4"/>
  <c r="AA107" i="4"/>
  <c r="AA106" i="4" s="1"/>
  <c r="AA105" i="4" s="1"/>
  <c r="Z107" i="4"/>
  <c r="Y107" i="4"/>
  <c r="X107" i="4"/>
  <c r="X106" i="4" s="1"/>
  <c r="X105" i="4" s="1"/>
  <c r="W107" i="4"/>
  <c r="W106" i="4" s="1"/>
  <c r="W105" i="4" s="1"/>
  <c r="V107" i="4"/>
  <c r="AH98" i="4"/>
  <c r="AH97" i="4" s="1"/>
  <c r="AG98" i="4"/>
  <c r="AG97" i="4" s="1"/>
  <c r="AF98" i="4"/>
  <c r="AF97" i="4" s="1"/>
  <c r="AE98" i="4"/>
  <c r="AE97" i="4" s="1"/>
  <c r="AD98" i="4"/>
  <c r="AD97" i="4" s="1"/>
  <c r="AC98" i="4"/>
  <c r="AB98" i="4"/>
  <c r="AB97" i="4" s="1"/>
  <c r="AA98" i="4"/>
  <c r="AA97" i="4" s="1"/>
  <c r="Z98" i="4"/>
  <c r="Z97" i="4" s="1"/>
  <c r="Y98" i="4"/>
  <c r="Y97" i="4" s="1"/>
  <c r="X98" i="4"/>
  <c r="X97" i="4" s="1"/>
  <c r="W98" i="4"/>
  <c r="W97" i="4" s="1"/>
  <c r="V98" i="4"/>
  <c r="AC97" i="4"/>
  <c r="AH93" i="4"/>
  <c r="AG93" i="4"/>
  <c r="AF93" i="4"/>
  <c r="AE93" i="4"/>
  <c r="AD93" i="4"/>
  <c r="AC93" i="4"/>
  <c r="AB93" i="4"/>
  <c r="AA93" i="4"/>
  <c r="Z93" i="4"/>
  <c r="Y93" i="4"/>
  <c r="X93" i="4"/>
  <c r="W93" i="4"/>
  <c r="AH90" i="4"/>
  <c r="AG90" i="4"/>
  <c r="AF90" i="4"/>
  <c r="AE90" i="4"/>
  <c r="AD90" i="4"/>
  <c r="AC90" i="4"/>
  <c r="AB90" i="4"/>
  <c r="AA90" i="4"/>
  <c r="Z90" i="4"/>
  <c r="Y90" i="4"/>
  <c r="X90" i="4"/>
  <c r="W90" i="4"/>
  <c r="AH88" i="4"/>
  <c r="AG88" i="4"/>
  <c r="AF88" i="4"/>
  <c r="AE88" i="4"/>
  <c r="AD88" i="4"/>
  <c r="AC88" i="4"/>
  <c r="AB88" i="4"/>
  <c r="AA88" i="4"/>
  <c r="Z88" i="4"/>
  <c r="Y88" i="4"/>
  <c r="X88" i="4"/>
  <c r="W88" i="4"/>
  <c r="AH84" i="4"/>
  <c r="AG84" i="4"/>
  <c r="AF84" i="4"/>
  <c r="AE84" i="4"/>
  <c r="AD84" i="4"/>
  <c r="AC84" i="4"/>
  <c r="AB84" i="4"/>
  <c r="AA84" i="4"/>
  <c r="AA83" i="4" s="1"/>
  <c r="Z84" i="4"/>
  <c r="Y84" i="4"/>
  <c r="X84" i="4"/>
  <c r="W84" i="4"/>
  <c r="AH80" i="4"/>
  <c r="AG80" i="4"/>
  <c r="AF80" i="4"/>
  <c r="AE80" i="4"/>
  <c r="AD80" i="4"/>
  <c r="AC80" i="4"/>
  <c r="AB80" i="4"/>
  <c r="AA80" i="4"/>
  <c r="Z80" i="4"/>
  <c r="Y80" i="4"/>
  <c r="X80" i="4"/>
  <c r="W80" i="4"/>
  <c r="AH75" i="4"/>
  <c r="AG75" i="4"/>
  <c r="AF75" i="4"/>
  <c r="AE75" i="4"/>
  <c r="AD75" i="4"/>
  <c r="AC75" i="4"/>
  <c r="AB75" i="4"/>
  <c r="AA75" i="4"/>
  <c r="Z75" i="4"/>
  <c r="Y75" i="4"/>
  <c r="X75" i="4"/>
  <c r="W75" i="4"/>
  <c r="AH71" i="4"/>
  <c r="AH70" i="4" s="1"/>
  <c r="AG71" i="4"/>
  <c r="AG70" i="4" s="1"/>
  <c r="AF71" i="4"/>
  <c r="AF70" i="4" s="1"/>
  <c r="AE71" i="4"/>
  <c r="AE70" i="4" s="1"/>
  <c r="AD71" i="4"/>
  <c r="AD70" i="4" s="1"/>
  <c r="AC71" i="4"/>
  <c r="AC70" i="4" s="1"/>
  <c r="AB71" i="4"/>
  <c r="AB70" i="4" s="1"/>
  <c r="AA71" i="4"/>
  <c r="AA70" i="4" s="1"/>
  <c r="Z71" i="4"/>
  <c r="Z70" i="4" s="1"/>
  <c r="Y71" i="4"/>
  <c r="Y70" i="4" s="1"/>
  <c r="X71" i="4"/>
  <c r="X70" i="4" s="1"/>
  <c r="W71" i="4"/>
  <c r="W70" i="4" s="1"/>
  <c r="AH68" i="4"/>
  <c r="AG68" i="4"/>
  <c r="AF68" i="4"/>
  <c r="AE68" i="4"/>
  <c r="AD68" i="4"/>
  <c r="AC68" i="4"/>
  <c r="AB68" i="4"/>
  <c r="AA68" i="4"/>
  <c r="Z68" i="4"/>
  <c r="Y68" i="4"/>
  <c r="X68" i="4"/>
  <c r="W68" i="4"/>
  <c r="AH64" i="4"/>
  <c r="AG64" i="4"/>
  <c r="AF64" i="4"/>
  <c r="AE64" i="4"/>
  <c r="AD64" i="4"/>
  <c r="AC64" i="4"/>
  <c r="AB64" i="4"/>
  <c r="AA64" i="4"/>
  <c r="Z64" i="4"/>
  <c r="Y64" i="4"/>
  <c r="X64" i="4"/>
  <c r="W64" i="4"/>
  <c r="AH61" i="4"/>
  <c r="AG61" i="4"/>
  <c r="AF61" i="4"/>
  <c r="AF59" i="4" s="1"/>
  <c r="AE61" i="4"/>
  <c r="AD61" i="4"/>
  <c r="AC61" i="4"/>
  <c r="AB61" i="4"/>
  <c r="AA61" i="4"/>
  <c r="Z61" i="4"/>
  <c r="Y61" i="4"/>
  <c r="X61" i="4"/>
  <c r="X59" i="4" s="1"/>
  <c r="W61" i="4"/>
  <c r="AH56" i="4"/>
  <c r="AG56" i="4"/>
  <c r="AF56" i="4"/>
  <c r="AE56" i="4"/>
  <c r="AD56" i="4"/>
  <c r="AC56" i="4"/>
  <c r="AB56" i="4"/>
  <c r="AA56" i="4"/>
  <c r="Z56" i="4"/>
  <c r="Y56" i="4"/>
  <c r="X56" i="4"/>
  <c r="W56" i="4"/>
  <c r="AH54" i="4"/>
  <c r="AH53" i="4" s="1"/>
  <c r="AG54" i="4"/>
  <c r="AF54" i="4"/>
  <c r="AE54" i="4"/>
  <c r="AD54" i="4"/>
  <c r="AD53" i="4" s="1"/>
  <c r="AC54" i="4"/>
  <c r="AB54" i="4"/>
  <c r="AA54" i="4"/>
  <c r="AA53" i="4" s="1"/>
  <c r="Z54" i="4"/>
  <c r="Z53" i="4" s="1"/>
  <c r="Y54" i="4"/>
  <c r="X54" i="4"/>
  <c r="W54" i="4"/>
  <c r="AH51" i="4"/>
  <c r="AG51" i="4"/>
  <c r="AF51" i="4"/>
  <c r="AE51" i="4"/>
  <c r="AD51" i="4"/>
  <c r="AC51" i="4"/>
  <c r="AB51" i="4"/>
  <c r="AA51" i="4"/>
  <c r="Z51" i="4"/>
  <c r="Y51" i="4"/>
  <c r="X51" i="4"/>
  <c r="W51" i="4"/>
  <c r="AH48" i="4"/>
  <c r="AH47" i="4" s="1"/>
  <c r="AG48" i="4"/>
  <c r="AG47" i="4" s="1"/>
  <c r="AF48" i="4"/>
  <c r="AF47" i="4" s="1"/>
  <c r="AE48" i="4"/>
  <c r="AE47" i="4" s="1"/>
  <c r="AD48" i="4"/>
  <c r="AD47" i="4" s="1"/>
  <c r="AC48" i="4"/>
  <c r="AC47" i="4" s="1"/>
  <c r="AB48" i="4"/>
  <c r="AB47" i="4" s="1"/>
  <c r="AA48" i="4"/>
  <c r="AA47" i="4" s="1"/>
  <c r="Z48" i="4"/>
  <c r="Z47" i="4" s="1"/>
  <c r="Y48" i="4"/>
  <c r="Y47" i="4" s="1"/>
  <c r="X48" i="4"/>
  <c r="X47" i="4" s="1"/>
  <c r="W48" i="4"/>
  <c r="W47" i="4" s="1"/>
  <c r="AH41" i="4"/>
  <c r="AG41" i="4"/>
  <c r="AF41" i="4"/>
  <c r="AE41" i="4"/>
  <c r="AD41" i="4"/>
  <c r="AC41" i="4"/>
  <c r="AB41" i="4"/>
  <c r="AA41" i="4"/>
  <c r="Z41" i="4"/>
  <c r="Y41" i="4"/>
  <c r="X41" i="4"/>
  <c r="W41" i="4"/>
  <c r="AH38" i="4"/>
  <c r="AG38" i="4"/>
  <c r="AF38" i="4"/>
  <c r="AF37" i="4" s="1"/>
  <c r="AE38" i="4"/>
  <c r="AD38" i="4"/>
  <c r="AC38" i="4"/>
  <c r="AB38" i="4"/>
  <c r="AB37" i="4" s="1"/>
  <c r="AA38" i="4"/>
  <c r="Z38" i="4"/>
  <c r="Y38" i="4"/>
  <c r="X38" i="4"/>
  <c r="X37" i="4" s="1"/>
  <c r="W38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AH33" i="4"/>
  <c r="AG33" i="4"/>
  <c r="AF33" i="4"/>
  <c r="AE33" i="4"/>
  <c r="AD33" i="4"/>
  <c r="AC33" i="4"/>
  <c r="AB33" i="4"/>
  <c r="AA33" i="4"/>
  <c r="Z33" i="4"/>
  <c r="Y33" i="4"/>
  <c r="X33" i="4"/>
  <c r="W33" i="4"/>
  <c r="AH30" i="4"/>
  <c r="AH29" i="4" s="1"/>
  <c r="AG30" i="4"/>
  <c r="AG29" i="4" s="1"/>
  <c r="AF30" i="4"/>
  <c r="AF29" i="4" s="1"/>
  <c r="AE30" i="4"/>
  <c r="AE29" i="4" s="1"/>
  <c r="AD30" i="4"/>
  <c r="AD29" i="4" s="1"/>
  <c r="AC30" i="4"/>
  <c r="AC29" i="4" s="1"/>
  <c r="AB30" i="4"/>
  <c r="AB29" i="4" s="1"/>
  <c r="AA30" i="4"/>
  <c r="AA29" i="4" s="1"/>
  <c r="Z30" i="4"/>
  <c r="Z29" i="4" s="1"/>
  <c r="Y30" i="4"/>
  <c r="Y29" i="4" s="1"/>
  <c r="X30" i="4"/>
  <c r="X29" i="4" s="1"/>
  <c r="W30" i="4"/>
  <c r="W29" i="4" s="1"/>
  <c r="AH27" i="4"/>
  <c r="AG27" i="4"/>
  <c r="AF27" i="4"/>
  <c r="AE27" i="4"/>
  <c r="AD27" i="4"/>
  <c r="AC27" i="4"/>
  <c r="AB27" i="4"/>
  <c r="AA27" i="4"/>
  <c r="Z27" i="4"/>
  <c r="Y27" i="4"/>
  <c r="X27" i="4"/>
  <c r="W27" i="4"/>
  <c r="AH23" i="4"/>
  <c r="AG23" i="4"/>
  <c r="AF23" i="4"/>
  <c r="AE23" i="4"/>
  <c r="AD23" i="4"/>
  <c r="AC23" i="4"/>
  <c r="AB23" i="4"/>
  <c r="AA23" i="4"/>
  <c r="Z23" i="4"/>
  <c r="Y23" i="4"/>
  <c r="X23" i="4"/>
  <c r="W23" i="4"/>
  <c r="AH20" i="4"/>
  <c r="AG20" i="4"/>
  <c r="AF20" i="4"/>
  <c r="AE20" i="4"/>
  <c r="AD20" i="4"/>
  <c r="AC20" i="4"/>
  <c r="AB20" i="4"/>
  <c r="AA20" i="4"/>
  <c r="Z20" i="4"/>
  <c r="Y20" i="4"/>
  <c r="X20" i="4"/>
  <c r="W20" i="4"/>
  <c r="AH17" i="4"/>
  <c r="AG17" i="4"/>
  <c r="AF17" i="4"/>
  <c r="AE17" i="4"/>
  <c r="AD17" i="4"/>
  <c r="AC17" i="4"/>
  <c r="AB17" i="4"/>
  <c r="AA17" i="4"/>
  <c r="Z17" i="4"/>
  <c r="Y17" i="4"/>
  <c r="X17" i="4"/>
  <c r="W17" i="4"/>
  <c r="Z16" i="4"/>
  <c r="Z15" i="4" s="1"/>
  <c r="AH12" i="4"/>
  <c r="AH11" i="4" s="1"/>
  <c r="AH10" i="4" s="1"/>
  <c r="AG12" i="4"/>
  <c r="AG11" i="4" s="1"/>
  <c r="AG10" i="4" s="1"/>
  <c r="AF12" i="4"/>
  <c r="AF11" i="4" s="1"/>
  <c r="AF10" i="4" s="1"/>
  <c r="AE12" i="4"/>
  <c r="AE11" i="4" s="1"/>
  <c r="AE10" i="4" s="1"/>
  <c r="AD12" i="4"/>
  <c r="AD11" i="4" s="1"/>
  <c r="AD10" i="4" s="1"/>
  <c r="AC12" i="4"/>
  <c r="AC11" i="4" s="1"/>
  <c r="AC10" i="4" s="1"/>
  <c r="AB12" i="4"/>
  <c r="AB11" i="4" s="1"/>
  <c r="AB10" i="4" s="1"/>
  <c r="AA12" i="4"/>
  <c r="AA11" i="4" s="1"/>
  <c r="AA10" i="4" s="1"/>
  <c r="Z12" i="4"/>
  <c r="Z11" i="4" s="1"/>
  <c r="Z10" i="4" s="1"/>
  <c r="Y12" i="4"/>
  <c r="Y11" i="4" s="1"/>
  <c r="Y10" i="4" s="1"/>
  <c r="X12" i="4"/>
  <c r="X11" i="4" s="1"/>
  <c r="X10" i="4" s="1"/>
  <c r="W12" i="4"/>
  <c r="W11" i="4" s="1"/>
  <c r="W10" i="4" s="1"/>
  <c r="AJ35" i="4"/>
  <c r="U23" i="4" l="1"/>
  <c r="G27" i="4"/>
  <c r="V27" i="4"/>
  <c r="V61" i="4"/>
  <c r="AJ46" i="4"/>
  <c r="AJ94" i="4"/>
  <c r="V48" i="4"/>
  <c r="V47" i="4" s="1"/>
  <c r="V97" i="4"/>
  <c r="M32" i="4"/>
  <c r="O32" i="4"/>
  <c r="G20" i="4"/>
  <c r="S16" i="4"/>
  <c r="S15" i="4" s="1"/>
  <c r="M145" i="4"/>
  <c r="F62" i="4"/>
  <c r="F61" i="4" s="1"/>
  <c r="AB145" i="4"/>
  <c r="K32" i="4"/>
  <c r="I59" i="4"/>
  <c r="G98" i="4"/>
  <c r="G97" i="4" s="1"/>
  <c r="AJ14" i="4"/>
  <c r="AJ139" i="4"/>
  <c r="V71" i="4"/>
  <c r="V70" i="4" s="1"/>
  <c r="L50" i="4"/>
  <c r="P50" i="4"/>
  <c r="G38" i="4"/>
  <c r="AH16" i="4"/>
  <c r="AH15" i="4" s="1"/>
  <c r="V54" i="4"/>
  <c r="V88" i="4"/>
  <c r="V147" i="4"/>
  <c r="I32" i="4"/>
  <c r="Q32" i="4"/>
  <c r="G80" i="4"/>
  <c r="AJ77" i="4"/>
  <c r="AJ122" i="4"/>
  <c r="AJ126" i="4"/>
  <c r="AJ129" i="4"/>
  <c r="AJ133" i="4"/>
  <c r="AJ136" i="4"/>
  <c r="G68" i="4"/>
  <c r="AJ116" i="4"/>
  <c r="AJ114" i="4"/>
  <c r="AJ113" i="4"/>
  <c r="U84" i="4"/>
  <c r="AJ63" i="4"/>
  <c r="Z32" i="4"/>
  <c r="AJ123" i="4"/>
  <c r="AJ21" i="4"/>
  <c r="AJ81" i="4"/>
  <c r="AJ131" i="4"/>
  <c r="J37" i="4"/>
  <c r="V111" i="4"/>
  <c r="V106" i="4" s="1"/>
  <c r="V105" i="4" s="1"/>
  <c r="K26" i="4"/>
  <c r="J59" i="4"/>
  <c r="F55" i="4"/>
  <c r="G90" i="4"/>
  <c r="R37" i="4"/>
  <c r="H53" i="4"/>
  <c r="H50" i="4" s="1"/>
  <c r="AJ45" i="4"/>
  <c r="AJ74" i="4"/>
  <c r="AD16" i="4"/>
  <c r="AD15" i="4" s="1"/>
  <c r="V38" i="4"/>
  <c r="V75" i="4"/>
  <c r="AC145" i="4"/>
  <c r="AG145" i="4"/>
  <c r="G51" i="4"/>
  <c r="G64" i="4"/>
  <c r="G59" i="4" s="1"/>
  <c r="K106" i="4"/>
  <c r="K105" i="4" s="1"/>
  <c r="O106" i="4"/>
  <c r="O105" i="4" s="1"/>
  <c r="AJ87" i="4"/>
  <c r="AJ135" i="4"/>
  <c r="N37" i="4"/>
  <c r="AJ127" i="4"/>
  <c r="AJ148" i="4"/>
  <c r="AJ147" i="4" s="1"/>
  <c r="D4" i="5" s="1"/>
  <c r="V23" i="4"/>
  <c r="V30" i="4"/>
  <c r="V29" i="4" s="1"/>
  <c r="V51" i="4"/>
  <c r="V64" i="4"/>
  <c r="V84" i="4"/>
  <c r="M59" i="4"/>
  <c r="Q59" i="4"/>
  <c r="S83" i="4"/>
  <c r="S79" i="4" s="1"/>
  <c r="G17" i="4"/>
  <c r="F40" i="4"/>
  <c r="AJ40" i="4" s="1"/>
  <c r="G153" i="4"/>
  <c r="G152" i="4" s="1"/>
  <c r="G23" i="4"/>
  <c r="F24" i="4"/>
  <c r="AJ24" i="4" s="1"/>
  <c r="AJ23" i="4" s="1"/>
  <c r="F31" i="4"/>
  <c r="G30" i="4"/>
  <c r="G29" i="4" s="1"/>
  <c r="G26" i="4" s="1"/>
  <c r="G56" i="4"/>
  <c r="G53" i="4" s="1"/>
  <c r="G84" i="4"/>
  <c r="F85" i="4"/>
  <c r="AJ85" i="4" s="1"/>
  <c r="F88" i="4"/>
  <c r="AJ89" i="4"/>
  <c r="AJ88" i="4" s="1"/>
  <c r="G111" i="4"/>
  <c r="Z83" i="4"/>
  <c r="Z79" i="4" s="1"/>
  <c r="K50" i="4"/>
  <c r="G71" i="4"/>
  <c r="G70" i="4" s="1"/>
  <c r="V12" i="4"/>
  <c r="V11" i="4" s="1"/>
  <c r="V10" i="4" s="1"/>
  <c r="U13" i="4"/>
  <c r="U12" i="4" s="1"/>
  <c r="U11" i="4" s="1"/>
  <c r="U10" i="4" s="1"/>
  <c r="U34" i="4"/>
  <c r="U33" i="4" s="1"/>
  <c r="U32" i="4" s="1"/>
  <c r="V33" i="4"/>
  <c r="V32" i="4" s="1"/>
  <c r="U42" i="4"/>
  <c r="AJ42" i="4" s="1"/>
  <c r="V41" i="4"/>
  <c r="U69" i="4"/>
  <c r="U68" i="4" s="1"/>
  <c r="V68" i="4"/>
  <c r="U91" i="4"/>
  <c r="U90" i="4" s="1"/>
  <c r="V90" i="4"/>
  <c r="U95" i="4"/>
  <c r="AJ95" i="4" s="1"/>
  <c r="V93" i="4"/>
  <c r="U121" i="4"/>
  <c r="U120" i="4" s="1"/>
  <c r="V120" i="4"/>
  <c r="AJ28" i="4"/>
  <c r="AJ27" i="4" s="1"/>
  <c r="J26" i="4"/>
  <c r="N26" i="4"/>
  <c r="R26" i="4"/>
  <c r="F43" i="4"/>
  <c r="AJ43" i="4" s="1"/>
  <c r="G41" i="4"/>
  <c r="F75" i="4"/>
  <c r="AJ76" i="4"/>
  <c r="F96" i="4"/>
  <c r="AJ96" i="4" s="1"/>
  <c r="G93" i="4"/>
  <c r="F109" i="4"/>
  <c r="G107" i="4"/>
  <c r="G88" i="4"/>
  <c r="U18" i="4"/>
  <c r="U17" i="4" s="1"/>
  <c r="V17" i="4"/>
  <c r="U22" i="4"/>
  <c r="AJ22" i="4" s="1"/>
  <c r="V20" i="4"/>
  <c r="U57" i="4"/>
  <c r="U56" i="4" s="1"/>
  <c r="U53" i="4" s="1"/>
  <c r="U50" i="4" s="1"/>
  <c r="V56" i="4"/>
  <c r="V53" i="4" s="1"/>
  <c r="U82" i="4"/>
  <c r="U80" i="4" s="1"/>
  <c r="V80" i="4"/>
  <c r="U154" i="4"/>
  <c r="U153" i="4" s="1"/>
  <c r="U152" i="4" s="1"/>
  <c r="V153" i="4"/>
  <c r="V152" i="4" s="1"/>
  <c r="J16" i="4"/>
  <c r="J15" i="4" s="1"/>
  <c r="R16" i="4"/>
  <c r="R15" i="4" s="1"/>
  <c r="O26" i="4"/>
  <c r="S26" i="4"/>
  <c r="H37" i="4"/>
  <c r="L37" i="4"/>
  <c r="P37" i="4"/>
  <c r="K37" i="4"/>
  <c r="I83" i="4"/>
  <c r="I79" i="4" s="1"/>
  <c r="M83" i="4"/>
  <c r="M79" i="4" s="1"/>
  <c r="Q83" i="4"/>
  <c r="Q79" i="4" s="1"/>
  <c r="F18" i="4"/>
  <c r="F34" i="4"/>
  <c r="F71" i="4"/>
  <c r="F70" i="4" s="1"/>
  <c r="F91" i="4"/>
  <c r="F97" i="4"/>
  <c r="F154" i="4"/>
  <c r="U38" i="4"/>
  <c r="AD32" i="4"/>
  <c r="AH32" i="4"/>
  <c r="P26" i="4"/>
  <c r="L26" i="4"/>
  <c r="G12" i="4"/>
  <c r="G11" i="4" s="1"/>
  <c r="G10" i="4" s="1"/>
  <c r="F20" i="4"/>
  <c r="G32" i="4"/>
  <c r="G75" i="4"/>
  <c r="F80" i="4"/>
  <c r="G120" i="4"/>
  <c r="U147" i="4"/>
  <c r="X16" i="4"/>
  <c r="X15" i="4" s="1"/>
  <c r="AB16" i="4"/>
  <c r="AB15" i="4" s="1"/>
  <c r="AF16" i="4"/>
  <c r="AF15" i="4" s="1"/>
  <c r="AD83" i="4"/>
  <c r="AD79" i="4" s="1"/>
  <c r="AH83" i="4"/>
  <c r="AH79" i="4" s="1"/>
  <c r="Z106" i="4"/>
  <c r="Z105" i="4" s="1"/>
  <c r="AD106" i="4"/>
  <c r="AD105" i="4" s="1"/>
  <c r="AH106" i="4"/>
  <c r="AH105" i="4" s="1"/>
  <c r="K16" i="4"/>
  <c r="K15" i="4" s="1"/>
  <c r="O16" i="4"/>
  <c r="O15" i="4" s="1"/>
  <c r="S32" i="4"/>
  <c r="J53" i="4"/>
  <c r="J50" i="4" s="1"/>
  <c r="N53" i="4"/>
  <c r="N50" i="4" s="1"/>
  <c r="R53" i="4"/>
  <c r="R50" i="4" s="1"/>
  <c r="I53" i="4"/>
  <c r="I50" i="4" s="1"/>
  <c r="M53" i="4"/>
  <c r="M50" i="4" s="1"/>
  <c r="Q53" i="4"/>
  <c r="Q50" i="4" s="1"/>
  <c r="N59" i="4"/>
  <c r="R59" i="4"/>
  <c r="Q106" i="4"/>
  <c r="Q105" i="4" s="1"/>
  <c r="F13" i="4"/>
  <c r="G147" i="4"/>
  <c r="U71" i="4"/>
  <c r="U70" i="4" s="1"/>
  <c r="AJ39" i="4"/>
  <c r="AJ73" i="4"/>
  <c r="AJ99" i="4"/>
  <c r="AJ98" i="4" s="1"/>
  <c r="U111" i="4"/>
  <c r="U106" i="4" s="1"/>
  <c r="U105" i="4" s="1"/>
  <c r="U64" i="4"/>
  <c r="U59" i="4" s="1"/>
  <c r="F147" i="4"/>
  <c r="F12" i="4"/>
  <c r="F11" i="4" s="1"/>
  <c r="F10" i="4" s="1"/>
  <c r="AA32" i="4"/>
  <c r="AA50" i="4"/>
  <c r="AB59" i="4"/>
  <c r="AA79" i="4"/>
  <c r="Y145" i="4"/>
  <c r="H26" i="4"/>
  <c r="O37" i="4"/>
  <c r="I145" i="4"/>
  <c r="Q145" i="4"/>
  <c r="N145" i="4"/>
  <c r="Y16" i="4"/>
  <c r="Y15" i="4" s="1"/>
  <c r="AC16" i="4"/>
  <c r="AC15" i="4" s="1"/>
  <c r="AG16" i="4"/>
  <c r="AG15" i="4" s="1"/>
  <c r="W16" i="4"/>
  <c r="W15" i="4" s="1"/>
  <c r="AA16" i="4"/>
  <c r="AA15" i="4" s="1"/>
  <c r="AE16" i="4"/>
  <c r="AE15" i="4" s="1"/>
  <c r="Z26" i="4"/>
  <c r="AD26" i="4"/>
  <c r="AH26" i="4"/>
  <c r="X32" i="4"/>
  <c r="W37" i="4"/>
  <c r="AA37" i="4"/>
  <c r="AE37" i="4"/>
  <c r="Z50" i="4"/>
  <c r="AH50" i="4"/>
  <c r="X53" i="4"/>
  <c r="X50" i="4" s="1"/>
  <c r="AB53" i="4"/>
  <c r="AB50" i="4" s="1"/>
  <c r="W59" i="4"/>
  <c r="AA59" i="4"/>
  <c r="AE59" i="4"/>
  <c r="Y59" i="4"/>
  <c r="AC59" i="4"/>
  <c r="AG59" i="4"/>
  <c r="X83" i="4"/>
  <c r="X79" i="4" s="1"/>
  <c r="AB83" i="4"/>
  <c r="AB79" i="4" s="1"/>
  <c r="AF83" i="4"/>
  <c r="AF79" i="4" s="1"/>
  <c r="X145" i="4"/>
  <c r="AF145" i="4"/>
  <c r="M26" i="4"/>
  <c r="H59" i="4"/>
  <c r="L59" i="4"/>
  <c r="P59" i="4"/>
  <c r="P79" i="4"/>
  <c r="J83" i="4"/>
  <c r="J79" i="4" s="1"/>
  <c r="N83" i="4"/>
  <c r="N79" i="4" s="1"/>
  <c r="R83" i="4"/>
  <c r="R79" i="4" s="1"/>
  <c r="L83" i="4"/>
  <c r="L79" i="4" s="1"/>
  <c r="X26" i="4"/>
  <c r="AB26" i="4"/>
  <c r="AF26" i="4"/>
  <c r="AB106" i="4"/>
  <c r="AB105" i="4" s="1"/>
  <c r="AF106" i="4"/>
  <c r="AF105" i="4" s="1"/>
  <c r="K59" i="4"/>
  <c r="O59" i="4"/>
  <c r="AD50" i="4"/>
  <c r="K83" i="4"/>
  <c r="K79" i="4" s="1"/>
  <c r="O83" i="4"/>
  <c r="O79" i="4" s="1"/>
  <c r="O50" i="4"/>
  <c r="S50" i="4"/>
  <c r="I106" i="4"/>
  <c r="I105" i="4" s="1"/>
  <c r="M106" i="4"/>
  <c r="M105" i="4" s="1"/>
  <c r="I26" i="4"/>
  <c r="Q26" i="4"/>
  <c r="W26" i="4"/>
  <c r="AE26" i="4"/>
  <c r="AB32" i="4"/>
  <c r="AF32" i="4"/>
  <c r="AF53" i="4"/>
  <c r="AF50" i="4" s="1"/>
  <c r="Y106" i="4"/>
  <c r="Y105" i="4" s="1"/>
  <c r="AC106" i="4"/>
  <c r="AC105" i="4" s="1"/>
  <c r="AG106" i="4"/>
  <c r="AG105" i="4" s="1"/>
  <c r="H16" i="4"/>
  <c r="H15" i="4" s="1"/>
  <c r="L16" i="4"/>
  <c r="L15" i="4" s="1"/>
  <c r="P16" i="4"/>
  <c r="P15" i="4" s="1"/>
  <c r="Y32" i="4"/>
  <c r="AC32" i="4"/>
  <c r="AG32" i="4"/>
  <c r="W32" i="4"/>
  <c r="AE32" i="4"/>
  <c r="Z37" i="4"/>
  <c r="AD37" i="4"/>
  <c r="AH37" i="4"/>
  <c r="Y53" i="4"/>
  <c r="Y50" i="4" s="1"/>
  <c r="AC53" i="4"/>
  <c r="AC50" i="4" s="1"/>
  <c r="AG53" i="4"/>
  <c r="AG50" i="4" s="1"/>
  <c r="W53" i="4"/>
  <c r="W50" i="4" s="1"/>
  <c r="AE53" i="4"/>
  <c r="AE50" i="4" s="1"/>
  <c r="Z59" i="4"/>
  <c r="AD59" i="4"/>
  <c r="AH59" i="4"/>
  <c r="Y83" i="4"/>
  <c r="Y79" i="4" s="1"/>
  <c r="AC83" i="4"/>
  <c r="AC79" i="4" s="1"/>
  <c r="AG83" i="4"/>
  <c r="AG79" i="4" s="1"/>
  <c r="W83" i="4"/>
  <c r="W79" i="4" s="1"/>
  <c r="AE83" i="4"/>
  <c r="AE79" i="4" s="1"/>
  <c r="J32" i="4"/>
  <c r="N32" i="4"/>
  <c r="R32" i="4"/>
  <c r="H32" i="4"/>
  <c r="L32" i="4"/>
  <c r="P32" i="4"/>
  <c r="H79" i="4"/>
  <c r="J145" i="4"/>
  <c r="R145" i="4"/>
  <c r="AA26" i="4"/>
  <c r="Y37" i="4"/>
  <c r="AC37" i="4"/>
  <c r="AG37" i="4"/>
  <c r="J106" i="4"/>
  <c r="J105" i="4" s="1"/>
  <c r="N16" i="4"/>
  <c r="N15" i="4" s="1"/>
  <c r="H145" i="4"/>
  <c r="L145" i="4"/>
  <c r="P145" i="4"/>
  <c r="K145" i="4"/>
  <c r="O145" i="4"/>
  <c r="S145" i="4"/>
  <c r="U26" i="4"/>
  <c r="Y26" i="4"/>
  <c r="AC26" i="4"/>
  <c r="AG26" i="4"/>
  <c r="W145" i="4"/>
  <c r="AA145" i="4"/>
  <c r="AE145" i="4"/>
  <c r="Z145" i="4"/>
  <c r="AD145" i="4"/>
  <c r="AH145" i="4"/>
  <c r="BB251" i="1"/>
  <c r="BA251" i="1" s="1"/>
  <c r="BB248" i="1"/>
  <c r="BA248" i="1" s="1"/>
  <c r="BB247" i="1"/>
  <c r="BA247" i="1" s="1"/>
  <c r="BB246" i="1"/>
  <c r="BA246" i="1" s="1"/>
  <c r="BB245" i="1"/>
  <c r="BA245" i="1" s="1"/>
  <c r="BB244" i="1"/>
  <c r="BA244" i="1" s="1"/>
  <c r="BB243" i="1"/>
  <c r="BA243" i="1" s="1"/>
  <c r="BB242" i="1"/>
  <c r="BA242" i="1" s="1"/>
  <c r="BB241" i="1"/>
  <c r="BA241" i="1" s="1"/>
  <c r="BB240" i="1"/>
  <c r="BA240" i="1" s="1"/>
  <c r="BB239" i="1"/>
  <c r="BA239" i="1" s="1"/>
  <c r="BB238" i="1"/>
  <c r="BA238" i="1" s="1"/>
  <c r="BB237" i="1"/>
  <c r="BA237" i="1" s="1"/>
  <c r="BB236" i="1"/>
  <c r="BA236" i="1" s="1"/>
  <c r="BB235" i="1"/>
  <c r="BA235" i="1" s="1"/>
  <c r="BB234" i="1"/>
  <c r="BA234" i="1" s="1"/>
  <c r="BB233" i="1"/>
  <c r="BA233" i="1" s="1"/>
  <c r="BB232" i="1"/>
  <c r="BA232" i="1" s="1"/>
  <c r="BB231" i="1"/>
  <c r="BA231" i="1" s="1"/>
  <c r="BB230" i="1"/>
  <c r="BA230" i="1" s="1"/>
  <c r="BB229" i="1"/>
  <c r="BA229" i="1" s="1"/>
  <c r="BB228" i="1"/>
  <c r="BA228" i="1" s="1"/>
  <c r="BB227" i="1"/>
  <c r="BA227" i="1" s="1"/>
  <c r="BB226" i="1"/>
  <c r="BA226" i="1" s="1"/>
  <c r="BB225" i="1"/>
  <c r="BA225" i="1" s="1"/>
  <c r="BB224" i="1"/>
  <c r="BA224" i="1" s="1"/>
  <c r="BB221" i="1"/>
  <c r="BA221" i="1" s="1"/>
  <c r="BB220" i="1"/>
  <c r="BA220" i="1" s="1"/>
  <c r="BB219" i="1"/>
  <c r="BA219" i="1" s="1"/>
  <c r="BB218" i="1"/>
  <c r="BA218" i="1" s="1"/>
  <c r="BB217" i="1"/>
  <c r="BA217" i="1" s="1"/>
  <c r="BB216" i="1"/>
  <c r="BA216" i="1" s="1"/>
  <c r="BB215" i="1"/>
  <c r="BA215" i="1" s="1"/>
  <c r="BB214" i="1"/>
  <c r="BA214" i="1" s="1"/>
  <c r="BB213" i="1"/>
  <c r="BA213" i="1" s="1"/>
  <c r="BB212" i="1"/>
  <c r="BA212" i="1" s="1"/>
  <c r="BB211" i="1"/>
  <c r="BA211" i="1" s="1"/>
  <c r="BB210" i="1"/>
  <c r="BA210" i="1" s="1"/>
  <c r="BB209" i="1"/>
  <c r="BA209" i="1" s="1"/>
  <c r="BB208" i="1"/>
  <c r="BA208" i="1" s="1"/>
  <c r="BB207" i="1"/>
  <c r="BA207" i="1" s="1"/>
  <c r="BB206" i="1"/>
  <c r="BA206" i="1" s="1"/>
  <c r="BB205" i="1"/>
  <c r="BA205" i="1" s="1"/>
  <c r="BB204" i="1"/>
  <c r="BA204" i="1" s="1"/>
  <c r="BB203" i="1"/>
  <c r="BA203" i="1" s="1"/>
  <c r="BB202" i="1"/>
  <c r="BA202" i="1" s="1"/>
  <c r="BB201" i="1"/>
  <c r="BA201" i="1" s="1"/>
  <c r="BB200" i="1"/>
  <c r="BA200" i="1" s="1"/>
  <c r="BB199" i="1"/>
  <c r="BA199" i="1" s="1"/>
  <c r="BB198" i="1"/>
  <c r="BA198" i="1" s="1"/>
  <c r="BB197" i="1"/>
  <c r="BA197" i="1" s="1"/>
  <c r="BB196" i="1"/>
  <c r="BA196" i="1" s="1"/>
  <c r="BB195" i="1"/>
  <c r="BA195" i="1" s="1"/>
  <c r="BB194" i="1"/>
  <c r="BA194" i="1" s="1"/>
  <c r="BB193" i="1"/>
  <c r="BA193" i="1" s="1"/>
  <c r="BB192" i="1"/>
  <c r="BA192" i="1" s="1"/>
  <c r="BB191" i="1"/>
  <c r="BA191" i="1" s="1"/>
  <c r="BB190" i="1"/>
  <c r="BA190" i="1" s="1"/>
  <c r="BB189" i="1"/>
  <c r="BA189" i="1" s="1"/>
  <c r="BB188" i="1"/>
  <c r="BA188" i="1" s="1"/>
  <c r="BB187" i="1"/>
  <c r="BA187" i="1" s="1"/>
  <c r="BB186" i="1"/>
  <c r="BA186" i="1" s="1"/>
  <c r="BB185" i="1"/>
  <c r="BA185" i="1" s="1"/>
  <c r="BB184" i="1"/>
  <c r="BA184" i="1" s="1"/>
  <c r="BB183" i="1"/>
  <c r="BA183" i="1" s="1"/>
  <c r="BB182" i="1"/>
  <c r="BA182" i="1" s="1"/>
  <c r="BB181" i="1"/>
  <c r="BA181" i="1" s="1"/>
  <c r="BB180" i="1"/>
  <c r="BA180" i="1" s="1"/>
  <c r="BB179" i="1"/>
  <c r="BA179" i="1" s="1"/>
  <c r="BB178" i="1"/>
  <c r="BA178" i="1" s="1"/>
  <c r="BB177" i="1"/>
  <c r="BA177" i="1" s="1"/>
  <c r="BB176" i="1"/>
  <c r="BA176" i="1" s="1"/>
  <c r="BB175" i="1"/>
  <c r="BA175" i="1" s="1"/>
  <c r="BB174" i="1"/>
  <c r="BA174" i="1" s="1"/>
  <c r="BB173" i="1"/>
  <c r="BA173" i="1" s="1"/>
  <c r="BB172" i="1"/>
  <c r="BA172" i="1" s="1"/>
  <c r="BB171" i="1"/>
  <c r="BA171" i="1" s="1"/>
  <c r="BB170" i="1"/>
  <c r="BA170" i="1" s="1"/>
  <c r="BB169" i="1"/>
  <c r="BA169" i="1" s="1"/>
  <c r="BB168" i="1"/>
  <c r="BA168" i="1" s="1"/>
  <c r="BB167" i="1"/>
  <c r="BA167" i="1" s="1"/>
  <c r="BB166" i="1"/>
  <c r="BA166" i="1" s="1"/>
  <c r="BB165" i="1"/>
  <c r="BA165" i="1" s="1"/>
  <c r="BB164" i="1"/>
  <c r="BA164" i="1" s="1"/>
  <c r="BB163" i="1"/>
  <c r="BA163" i="1" s="1"/>
  <c r="BB162" i="1"/>
  <c r="BA162" i="1" s="1"/>
  <c r="BB161" i="1"/>
  <c r="BA161" i="1" s="1"/>
  <c r="BB160" i="1"/>
  <c r="BA160" i="1" s="1"/>
  <c r="BB159" i="1"/>
  <c r="BA159" i="1" s="1"/>
  <c r="BB158" i="1"/>
  <c r="BA158" i="1" s="1"/>
  <c r="BB157" i="1"/>
  <c r="BA157" i="1" s="1"/>
  <c r="BB156" i="1"/>
  <c r="BA156" i="1" s="1"/>
  <c r="BB155" i="1"/>
  <c r="BA155" i="1" s="1"/>
  <c r="BB152" i="1"/>
  <c r="BA152" i="1" s="1"/>
  <c r="BB151" i="1"/>
  <c r="BA151" i="1" s="1"/>
  <c r="BB150" i="1"/>
  <c r="BA150" i="1" s="1"/>
  <c r="BB149" i="1"/>
  <c r="BA149" i="1" s="1"/>
  <c r="BB148" i="1"/>
  <c r="BA148" i="1" s="1"/>
  <c r="BB147" i="1"/>
  <c r="BA147" i="1" s="1"/>
  <c r="BB146" i="1"/>
  <c r="BA146" i="1" s="1"/>
  <c r="BB145" i="1"/>
  <c r="BA145" i="1" s="1"/>
  <c r="BB144" i="1"/>
  <c r="BA144" i="1" s="1"/>
  <c r="BB142" i="1"/>
  <c r="BA142" i="1" s="1"/>
  <c r="BB141" i="1"/>
  <c r="BA141" i="1" s="1"/>
  <c r="BB140" i="1"/>
  <c r="BA140" i="1" s="1"/>
  <c r="BB139" i="1"/>
  <c r="BA139" i="1" s="1"/>
  <c r="BB138" i="1"/>
  <c r="BA138" i="1" s="1"/>
  <c r="BB137" i="1"/>
  <c r="BA137" i="1" s="1"/>
  <c r="BB136" i="1"/>
  <c r="BA136" i="1" s="1"/>
  <c r="BB135" i="1"/>
  <c r="BA135" i="1" s="1"/>
  <c r="BB134" i="1"/>
  <c r="BA134" i="1" s="1"/>
  <c r="BB133" i="1"/>
  <c r="BA133" i="1" s="1"/>
  <c r="BB132" i="1"/>
  <c r="BA132" i="1" s="1"/>
  <c r="BB131" i="1"/>
  <c r="BA131" i="1" s="1"/>
  <c r="BB130" i="1"/>
  <c r="BA130" i="1" s="1"/>
  <c r="BB127" i="1"/>
  <c r="BA127" i="1" s="1"/>
  <c r="BB126" i="1"/>
  <c r="BA126" i="1" s="1"/>
  <c r="BB125" i="1"/>
  <c r="BA125" i="1" s="1"/>
  <c r="BB124" i="1"/>
  <c r="BA124" i="1" s="1"/>
  <c r="BB123" i="1"/>
  <c r="BA123" i="1" s="1"/>
  <c r="BB122" i="1"/>
  <c r="BA122" i="1" s="1"/>
  <c r="BB121" i="1"/>
  <c r="BA121" i="1" s="1"/>
  <c r="BB120" i="1"/>
  <c r="BA120" i="1" s="1"/>
  <c r="BB119" i="1"/>
  <c r="BA119" i="1" s="1"/>
  <c r="BB118" i="1"/>
  <c r="BA118" i="1" s="1"/>
  <c r="BB117" i="1"/>
  <c r="BA117" i="1" s="1"/>
  <c r="BB116" i="1"/>
  <c r="BA116" i="1" s="1"/>
  <c r="BB115" i="1"/>
  <c r="BA115" i="1" s="1"/>
  <c r="BB114" i="1"/>
  <c r="BA114" i="1" s="1"/>
  <c r="BB113" i="1"/>
  <c r="BA113" i="1" s="1"/>
  <c r="BB112" i="1"/>
  <c r="BA112" i="1" s="1"/>
  <c r="BB111" i="1"/>
  <c r="BA111" i="1" s="1"/>
  <c r="BB110" i="1"/>
  <c r="BA110" i="1" s="1"/>
  <c r="BB109" i="1"/>
  <c r="BA109" i="1" s="1"/>
  <c r="BB108" i="1"/>
  <c r="BA108" i="1" s="1"/>
  <c r="BB107" i="1"/>
  <c r="BA107" i="1" s="1"/>
  <c r="BB106" i="1"/>
  <c r="BA106" i="1" s="1"/>
  <c r="BB104" i="1"/>
  <c r="BA104" i="1" s="1"/>
  <c r="BB103" i="1"/>
  <c r="BA103" i="1" s="1"/>
  <c r="BB102" i="1"/>
  <c r="BA102" i="1" s="1"/>
  <c r="BB101" i="1"/>
  <c r="BA101" i="1" s="1"/>
  <c r="BB100" i="1"/>
  <c r="BA100" i="1" s="1"/>
  <c r="BB99" i="1"/>
  <c r="BA99" i="1" s="1"/>
  <c r="BB98" i="1"/>
  <c r="BA98" i="1" s="1"/>
  <c r="BB97" i="1"/>
  <c r="BA97" i="1" s="1"/>
  <c r="BB96" i="1"/>
  <c r="BA96" i="1" s="1"/>
  <c r="BB95" i="1"/>
  <c r="BA95" i="1" s="1"/>
  <c r="BB94" i="1"/>
  <c r="BA94" i="1" s="1"/>
  <c r="BB93" i="1"/>
  <c r="BA93" i="1" s="1"/>
  <c r="BB90" i="1"/>
  <c r="BA90" i="1" s="1"/>
  <c r="BB89" i="1"/>
  <c r="BA89" i="1" s="1"/>
  <c r="BB88" i="1"/>
  <c r="BA88" i="1" s="1"/>
  <c r="BB87" i="1"/>
  <c r="BA87" i="1" s="1"/>
  <c r="BB86" i="1"/>
  <c r="BA86" i="1" s="1"/>
  <c r="BB83" i="1"/>
  <c r="BA83" i="1" s="1"/>
  <c r="BB82" i="1"/>
  <c r="BA82" i="1" s="1"/>
  <c r="BB81" i="1"/>
  <c r="BA81" i="1" s="1"/>
  <c r="BB80" i="1"/>
  <c r="BA80" i="1" s="1"/>
  <c r="BB79" i="1"/>
  <c r="BA79" i="1" s="1"/>
  <c r="BB78" i="1"/>
  <c r="BA78" i="1" s="1"/>
  <c r="BB77" i="1"/>
  <c r="BA77" i="1" s="1"/>
  <c r="BB76" i="1"/>
  <c r="BA76" i="1" s="1"/>
  <c r="BB75" i="1"/>
  <c r="BA75" i="1" s="1"/>
  <c r="BB74" i="1"/>
  <c r="BA74" i="1" s="1"/>
  <c r="BB73" i="1"/>
  <c r="BA73" i="1" s="1"/>
  <c r="BB72" i="1"/>
  <c r="BA72" i="1" s="1"/>
  <c r="BB71" i="1"/>
  <c r="BA71" i="1" s="1"/>
  <c r="BB70" i="1"/>
  <c r="BA70" i="1" s="1"/>
  <c r="BB69" i="1"/>
  <c r="BA69" i="1" s="1"/>
  <c r="BB66" i="1"/>
  <c r="BA66" i="1" s="1"/>
  <c r="BB65" i="1"/>
  <c r="BA65" i="1" s="1"/>
  <c r="BB64" i="1"/>
  <c r="BA64" i="1" s="1"/>
  <c r="BB63" i="1"/>
  <c r="BA63" i="1" s="1"/>
  <c r="BB62" i="1"/>
  <c r="BA62" i="1" s="1"/>
  <c r="BB61" i="1"/>
  <c r="BA61" i="1" s="1"/>
  <c r="BB60" i="1"/>
  <c r="BA60" i="1" s="1"/>
  <c r="BB57" i="1"/>
  <c r="BA57" i="1" s="1"/>
  <c r="BB56" i="1"/>
  <c r="BA56" i="1" s="1"/>
  <c r="BB55" i="1"/>
  <c r="BA55" i="1" s="1"/>
  <c r="BB54" i="1"/>
  <c r="BA54" i="1" s="1"/>
  <c r="BB53" i="1"/>
  <c r="BA53" i="1" s="1"/>
  <c r="BB52" i="1"/>
  <c r="BA52" i="1" s="1"/>
  <c r="BB51" i="1"/>
  <c r="BA51" i="1" s="1"/>
  <c r="BB50" i="1"/>
  <c r="BA50" i="1" s="1"/>
  <c r="BB49" i="1"/>
  <c r="BA49" i="1" s="1"/>
  <c r="BB48" i="1"/>
  <c r="BA48" i="1" s="1"/>
  <c r="BB45" i="1"/>
  <c r="BA45" i="1" s="1"/>
  <c r="BB44" i="1"/>
  <c r="BA44" i="1" s="1"/>
  <c r="BB43" i="1"/>
  <c r="BA43" i="1" s="1"/>
  <c r="BB42" i="1"/>
  <c r="BA42" i="1" s="1"/>
  <c r="BB41" i="1"/>
  <c r="BA41" i="1" s="1"/>
  <c r="BB40" i="1"/>
  <c r="BA40" i="1" s="1"/>
  <c r="BB39" i="1"/>
  <c r="BA39" i="1" s="1"/>
  <c r="BB38" i="1"/>
  <c r="BA38" i="1" s="1"/>
  <c r="BB37" i="1"/>
  <c r="BA37" i="1" s="1"/>
  <c r="BB36" i="1"/>
  <c r="BA36" i="1" s="1"/>
  <c r="BB35" i="1"/>
  <c r="BA35" i="1" s="1"/>
  <c r="BB34" i="1"/>
  <c r="BA34" i="1" s="1"/>
  <c r="BB31" i="1"/>
  <c r="BA31" i="1" s="1"/>
  <c r="BB30" i="1"/>
  <c r="BA30" i="1" s="1"/>
  <c r="BB29" i="1"/>
  <c r="BA29" i="1" s="1"/>
  <c r="BB28" i="1"/>
  <c r="BA28" i="1" s="1"/>
  <c r="BB27" i="1"/>
  <c r="BA27" i="1" s="1"/>
  <c r="BB26" i="1"/>
  <c r="BA26" i="1" s="1"/>
  <c r="BB23" i="1"/>
  <c r="BA23" i="1" s="1"/>
  <c r="BB22" i="1"/>
  <c r="BA22" i="1" s="1"/>
  <c r="BB21" i="1"/>
  <c r="BA21" i="1" s="1"/>
  <c r="BB20" i="1"/>
  <c r="BA20" i="1" s="1"/>
  <c r="BB19" i="1"/>
  <c r="BA19" i="1" s="1"/>
  <c r="BB18" i="1"/>
  <c r="BA18" i="1" s="1"/>
  <c r="BB17" i="1"/>
  <c r="BA17" i="1" s="1"/>
  <c r="BB16" i="1"/>
  <c r="BA16" i="1" s="1"/>
  <c r="BB15" i="1"/>
  <c r="BA15" i="1" s="1"/>
  <c r="BB14" i="1"/>
  <c r="BA14" i="1" s="1"/>
  <c r="BB13" i="1"/>
  <c r="BB12" i="1"/>
  <c r="BA12" i="1" s="1"/>
  <c r="AR248" i="1"/>
  <c r="AQ248" i="1" s="1"/>
  <c r="AR247" i="1"/>
  <c r="AQ247" i="1" s="1"/>
  <c r="AR246" i="1"/>
  <c r="AQ246" i="1" s="1"/>
  <c r="AR245" i="1"/>
  <c r="AQ245" i="1" s="1"/>
  <c r="AR244" i="1"/>
  <c r="AQ244" i="1" s="1"/>
  <c r="AR243" i="1"/>
  <c r="AQ243" i="1" s="1"/>
  <c r="AR242" i="1"/>
  <c r="AQ242" i="1" s="1"/>
  <c r="AR241" i="1"/>
  <c r="AQ241" i="1" s="1"/>
  <c r="AR240" i="1"/>
  <c r="AQ240" i="1" s="1"/>
  <c r="AR239" i="1"/>
  <c r="AQ239" i="1" s="1"/>
  <c r="AR238" i="1"/>
  <c r="AQ238" i="1" s="1"/>
  <c r="AR237" i="1"/>
  <c r="AQ237" i="1" s="1"/>
  <c r="AR236" i="1"/>
  <c r="AQ236" i="1" s="1"/>
  <c r="AR235" i="1"/>
  <c r="AQ235" i="1" s="1"/>
  <c r="AR234" i="1"/>
  <c r="AQ234" i="1" s="1"/>
  <c r="AR233" i="1"/>
  <c r="AQ233" i="1" s="1"/>
  <c r="AR232" i="1"/>
  <c r="AQ232" i="1" s="1"/>
  <c r="AR231" i="1"/>
  <c r="AQ231" i="1" s="1"/>
  <c r="AR230" i="1"/>
  <c r="AQ230" i="1" s="1"/>
  <c r="AR229" i="1"/>
  <c r="AQ229" i="1" s="1"/>
  <c r="AR228" i="1"/>
  <c r="AQ228" i="1" s="1"/>
  <c r="AR227" i="1"/>
  <c r="AQ227" i="1" s="1"/>
  <c r="AR226" i="1"/>
  <c r="AQ226" i="1" s="1"/>
  <c r="AR225" i="1"/>
  <c r="AQ225" i="1" s="1"/>
  <c r="AR224" i="1"/>
  <c r="AQ224" i="1" s="1"/>
  <c r="AR221" i="1"/>
  <c r="AQ221" i="1" s="1"/>
  <c r="AR220" i="1"/>
  <c r="AQ220" i="1" s="1"/>
  <c r="AR219" i="1"/>
  <c r="AQ219" i="1" s="1"/>
  <c r="AR218" i="1"/>
  <c r="AQ218" i="1" s="1"/>
  <c r="AR217" i="1"/>
  <c r="AQ217" i="1" s="1"/>
  <c r="AR216" i="1"/>
  <c r="AQ216" i="1" s="1"/>
  <c r="AR215" i="1"/>
  <c r="AQ215" i="1" s="1"/>
  <c r="AR214" i="1"/>
  <c r="AQ214" i="1" s="1"/>
  <c r="AR213" i="1"/>
  <c r="AQ213" i="1" s="1"/>
  <c r="AR212" i="1"/>
  <c r="AQ212" i="1" s="1"/>
  <c r="AR211" i="1"/>
  <c r="AQ211" i="1" s="1"/>
  <c r="AR210" i="1"/>
  <c r="AQ210" i="1" s="1"/>
  <c r="AR209" i="1"/>
  <c r="AQ209" i="1" s="1"/>
  <c r="AR208" i="1"/>
  <c r="AQ208" i="1" s="1"/>
  <c r="AR207" i="1"/>
  <c r="AQ207" i="1" s="1"/>
  <c r="AR206" i="1"/>
  <c r="AQ206" i="1" s="1"/>
  <c r="AR205" i="1"/>
  <c r="AQ205" i="1" s="1"/>
  <c r="AR204" i="1"/>
  <c r="AQ204" i="1" s="1"/>
  <c r="AR203" i="1"/>
  <c r="AQ203" i="1" s="1"/>
  <c r="AR202" i="1"/>
  <c r="AQ202" i="1" s="1"/>
  <c r="AR201" i="1"/>
  <c r="AQ201" i="1" s="1"/>
  <c r="AR200" i="1"/>
  <c r="AQ200" i="1" s="1"/>
  <c r="AR199" i="1"/>
  <c r="AQ199" i="1" s="1"/>
  <c r="AR198" i="1"/>
  <c r="AQ198" i="1" s="1"/>
  <c r="AR197" i="1"/>
  <c r="AQ197" i="1" s="1"/>
  <c r="AR196" i="1"/>
  <c r="AQ196" i="1" s="1"/>
  <c r="AR195" i="1"/>
  <c r="AQ195" i="1" s="1"/>
  <c r="AR194" i="1"/>
  <c r="AQ194" i="1" s="1"/>
  <c r="AR193" i="1"/>
  <c r="AQ193" i="1" s="1"/>
  <c r="AR192" i="1"/>
  <c r="AQ192" i="1" s="1"/>
  <c r="AR191" i="1"/>
  <c r="AQ191" i="1" s="1"/>
  <c r="AR190" i="1"/>
  <c r="AQ190" i="1" s="1"/>
  <c r="AR189" i="1"/>
  <c r="AQ189" i="1" s="1"/>
  <c r="AR188" i="1"/>
  <c r="AQ188" i="1" s="1"/>
  <c r="AR187" i="1"/>
  <c r="AQ187" i="1" s="1"/>
  <c r="AR186" i="1"/>
  <c r="AQ186" i="1" s="1"/>
  <c r="AR185" i="1"/>
  <c r="AQ185" i="1" s="1"/>
  <c r="AR184" i="1"/>
  <c r="AQ184" i="1" s="1"/>
  <c r="AR183" i="1"/>
  <c r="AQ183" i="1" s="1"/>
  <c r="AR182" i="1"/>
  <c r="AQ182" i="1" s="1"/>
  <c r="AR181" i="1"/>
  <c r="AQ181" i="1" s="1"/>
  <c r="AR180" i="1"/>
  <c r="AQ180" i="1" s="1"/>
  <c r="AR179" i="1"/>
  <c r="AQ179" i="1" s="1"/>
  <c r="AR178" i="1"/>
  <c r="AQ178" i="1" s="1"/>
  <c r="AR177" i="1"/>
  <c r="AQ177" i="1" s="1"/>
  <c r="AR176" i="1"/>
  <c r="AQ176" i="1" s="1"/>
  <c r="AR175" i="1"/>
  <c r="AQ175" i="1" s="1"/>
  <c r="AR174" i="1"/>
  <c r="AQ174" i="1" s="1"/>
  <c r="AR173" i="1"/>
  <c r="AQ173" i="1" s="1"/>
  <c r="AR172" i="1"/>
  <c r="AQ172" i="1" s="1"/>
  <c r="AR171" i="1"/>
  <c r="AQ171" i="1" s="1"/>
  <c r="AR170" i="1"/>
  <c r="AQ170" i="1" s="1"/>
  <c r="AR169" i="1"/>
  <c r="AQ169" i="1" s="1"/>
  <c r="AR168" i="1"/>
  <c r="AQ168" i="1" s="1"/>
  <c r="AR167" i="1"/>
  <c r="AQ167" i="1" s="1"/>
  <c r="AR166" i="1"/>
  <c r="AQ166" i="1" s="1"/>
  <c r="AR165" i="1"/>
  <c r="AQ165" i="1" s="1"/>
  <c r="AR164" i="1"/>
  <c r="AQ164" i="1" s="1"/>
  <c r="AR163" i="1"/>
  <c r="AQ163" i="1" s="1"/>
  <c r="AR162" i="1"/>
  <c r="AQ162" i="1" s="1"/>
  <c r="AR161" i="1"/>
  <c r="AQ161" i="1" s="1"/>
  <c r="AR160" i="1"/>
  <c r="AQ160" i="1" s="1"/>
  <c r="AR159" i="1"/>
  <c r="AQ159" i="1" s="1"/>
  <c r="AR158" i="1"/>
  <c r="AQ158" i="1" s="1"/>
  <c r="AR157" i="1"/>
  <c r="AQ157" i="1" s="1"/>
  <c r="AR156" i="1"/>
  <c r="AQ156" i="1" s="1"/>
  <c r="AR155" i="1"/>
  <c r="AQ155" i="1" s="1"/>
  <c r="AR152" i="1"/>
  <c r="AQ152" i="1" s="1"/>
  <c r="AR151" i="1"/>
  <c r="AQ151" i="1" s="1"/>
  <c r="AR150" i="1"/>
  <c r="AQ150" i="1" s="1"/>
  <c r="AR149" i="1"/>
  <c r="AQ149" i="1" s="1"/>
  <c r="AR148" i="1"/>
  <c r="AQ148" i="1" s="1"/>
  <c r="AR147" i="1"/>
  <c r="AQ147" i="1" s="1"/>
  <c r="AR146" i="1"/>
  <c r="AQ146" i="1" s="1"/>
  <c r="AR145" i="1"/>
  <c r="AQ145" i="1" s="1"/>
  <c r="AR144" i="1"/>
  <c r="AQ144" i="1" s="1"/>
  <c r="AR142" i="1"/>
  <c r="AQ142" i="1" s="1"/>
  <c r="AR141" i="1"/>
  <c r="AQ141" i="1" s="1"/>
  <c r="AR140" i="1"/>
  <c r="AQ140" i="1" s="1"/>
  <c r="AR139" i="1"/>
  <c r="AQ139" i="1" s="1"/>
  <c r="AR138" i="1"/>
  <c r="AQ138" i="1" s="1"/>
  <c r="AR137" i="1"/>
  <c r="AQ137" i="1" s="1"/>
  <c r="AR136" i="1"/>
  <c r="AQ136" i="1" s="1"/>
  <c r="AR135" i="1"/>
  <c r="AQ135" i="1" s="1"/>
  <c r="AR134" i="1"/>
  <c r="AQ134" i="1" s="1"/>
  <c r="AR133" i="1"/>
  <c r="AQ133" i="1" s="1"/>
  <c r="AR132" i="1"/>
  <c r="AQ132" i="1" s="1"/>
  <c r="AR131" i="1"/>
  <c r="AQ131" i="1" s="1"/>
  <c r="AR130" i="1"/>
  <c r="AQ130" i="1" s="1"/>
  <c r="AR127" i="1"/>
  <c r="AQ127" i="1" s="1"/>
  <c r="AR126" i="1"/>
  <c r="AQ126" i="1" s="1"/>
  <c r="AR125" i="1"/>
  <c r="AQ125" i="1" s="1"/>
  <c r="AR124" i="1"/>
  <c r="AQ124" i="1" s="1"/>
  <c r="AR123" i="1"/>
  <c r="AQ123" i="1" s="1"/>
  <c r="AR122" i="1"/>
  <c r="AQ122" i="1" s="1"/>
  <c r="AR121" i="1"/>
  <c r="AQ121" i="1" s="1"/>
  <c r="AR120" i="1"/>
  <c r="AQ120" i="1" s="1"/>
  <c r="AR119" i="1"/>
  <c r="AQ119" i="1" s="1"/>
  <c r="AR118" i="1"/>
  <c r="AQ118" i="1" s="1"/>
  <c r="AR117" i="1"/>
  <c r="AQ117" i="1" s="1"/>
  <c r="AR116" i="1"/>
  <c r="AQ116" i="1" s="1"/>
  <c r="AR115" i="1"/>
  <c r="AQ115" i="1" s="1"/>
  <c r="AR114" i="1"/>
  <c r="AQ114" i="1" s="1"/>
  <c r="AR113" i="1"/>
  <c r="AQ113" i="1" s="1"/>
  <c r="AR112" i="1"/>
  <c r="AQ112" i="1" s="1"/>
  <c r="AR111" i="1"/>
  <c r="AQ111" i="1" s="1"/>
  <c r="AR110" i="1"/>
  <c r="AQ110" i="1" s="1"/>
  <c r="AR109" i="1"/>
  <c r="AQ109" i="1" s="1"/>
  <c r="AR108" i="1"/>
  <c r="AQ108" i="1" s="1"/>
  <c r="AR107" i="1"/>
  <c r="AQ107" i="1" s="1"/>
  <c r="AR106" i="1"/>
  <c r="AQ106" i="1" s="1"/>
  <c r="AR104" i="1"/>
  <c r="AQ104" i="1" s="1"/>
  <c r="AR103" i="1"/>
  <c r="AQ103" i="1" s="1"/>
  <c r="AR102" i="1"/>
  <c r="AQ102" i="1" s="1"/>
  <c r="AR101" i="1"/>
  <c r="AQ101" i="1" s="1"/>
  <c r="AR100" i="1"/>
  <c r="AQ100" i="1" s="1"/>
  <c r="AR99" i="1"/>
  <c r="AQ99" i="1" s="1"/>
  <c r="AR98" i="1"/>
  <c r="AQ98" i="1" s="1"/>
  <c r="AR97" i="1"/>
  <c r="AQ97" i="1" s="1"/>
  <c r="AR96" i="1"/>
  <c r="AQ96" i="1" s="1"/>
  <c r="AR95" i="1"/>
  <c r="AQ95" i="1" s="1"/>
  <c r="AR94" i="1"/>
  <c r="AQ94" i="1" s="1"/>
  <c r="AR93" i="1"/>
  <c r="AQ93" i="1" s="1"/>
  <c r="AR90" i="1"/>
  <c r="AQ90" i="1" s="1"/>
  <c r="AR89" i="1"/>
  <c r="AQ89" i="1" s="1"/>
  <c r="AR88" i="1"/>
  <c r="AQ88" i="1" s="1"/>
  <c r="AR87" i="1"/>
  <c r="AQ87" i="1" s="1"/>
  <c r="AR86" i="1"/>
  <c r="AQ86" i="1" s="1"/>
  <c r="AR83" i="1"/>
  <c r="AQ83" i="1" s="1"/>
  <c r="AR82" i="1"/>
  <c r="AQ82" i="1" s="1"/>
  <c r="AR81" i="1"/>
  <c r="AQ81" i="1" s="1"/>
  <c r="AR80" i="1"/>
  <c r="AQ80" i="1" s="1"/>
  <c r="AR79" i="1"/>
  <c r="AQ79" i="1" s="1"/>
  <c r="AR78" i="1"/>
  <c r="AQ78" i="1" s="1"/>
  <c r="AR77" i="1"/>
  <c r="AQ77" i="1" s="1"/>
  <c r="AR76" i="1"/>
  <c r="AQ76" i="1" s="1"/>
  <c r="AR75" i="1"/>
  <c r="AQ75" i="1" s="1"/>
  <c r="AR74" i="1"/>
  <c r="AQ74" i="1" s="1"/>
  <c r="AR73" i="1"/>
  <c r="AQ73" i="1" s="1"/>
  <c r="AR72" i="1"/>
  <c r="AQ72" i="1" s="1"/>
  <c r="AR71" i="1"/>
  <c r="AQ71" i="1" s="1"/>
  <c r="AR70" i="1"/>
  <c r="AQ70" i="1" s="1"/>
  <c r="AR69" i="1"/>
  <c r="AQ69" i="1" s="1"/>
  <c r="AR66" i="1"/>
  <c r="AQ66" i="1" s="1"/>
  <c r="AR65" i="1"/>
  <c r="AQ65" i="1" s="1"/>
  <c r="AR64" i="1"/>
  <c r="AQ64" i="1" s="1"/>
  <c r="AR63" i="1"/>
  <c r="AQ63" i="1" s="1"/>
  <c r="AR62" i="1"/>
  <c r="AQ62" i="1" s="1"/>
  <c r="AR61" i="1"/>
  <c r="AQ61" i="1" s="1"/>
  <c r="AR60" i="1"/>
  <c r="AQ60" i="1" s="1"/>
  <c r="AR57" i="1"/>
  <c r="AQ57" i="1" s="1"/>
  <c r="AR56" i="1"/>
  <c r="AQ56" i="1" s="1"/>
  <c r="AR55" i="1"/>
  <c r="AQ55" i="1" s="1"/>
  <c r="AR54" i="1"/>
  <c r="AQ54" i="1" s="1"/>
  <c r="AR53" i="1"/>
  <c r="AQ53" i="1" s="1"/>
  <c r="AR52" i="1"/>
  <c r="AQ52" i="1" s="1"/>
  <c r="AR51" i="1"/>
  <c r="AQ51" i="1" s="1"/>
  <c r="AR50" i="1"/>
  <c r="AQ50" i="1" s="1"/>
  <c r="AR49" i="1"/>
  <c r="AQ49" i="1" s="1"/>
  <c r="AR48" i="1"/>
  <c r="AQ48" i="1" s="1"/>
  <c r="AR45" i="1"/>
  <c r="AQ45" i="1" s="1"/>
  <c r="AR44" i="1"/>
  <c r="AQ44" i="1" s="1"/>
  <c r="AR43" i="1"/>
  <c r="AQ43" i="1" s="1"/>
  <c r="AR42" i="1"/>
  <c r="AQ42" i="1" s="1"/>
  <c r="AR41" i="1"/>
  <c r="AQ41" i="1" s="1"/>
  <c r="AR40" i="1"/>
  <c r="AQ40" i="1" s="1"/>
  <c r="AR39" i="1"/>
  <c r="AQ39" i="1" s="1"/>
  <c r="AR38" i="1"/>
  <c r="AQ38" i="1" s="1"/>
  <c r="AR37" i="1"/>
  <c r="AQ37" i="1" s="1"/>
  <c r="AR36" i="1"/>
  <c r="AQ36" i="1" s="1"/>
  <c r="AR35" i="1"/>
  <c r="AQ35" i="1" s="1"/>
  <c r="AR34" i="1"/>
  <c r="AQ34" i="1" s="1"/>
  <c r="AR31" i="1"/>
  <c r="AQ31" i="1" s="1"/>
  <c r="AR30" i="1"/>
  <c r="AQ30" i="1" s="1"/>
  <c r="AR29" i="1"/>
  <c r="AQ29" i="1" s="1"/>
  <c r="AR28" i="1"/>
  <c r="AQ28" i="1" s="1"/>
  <c r="AR27" i="1"/>
  <c r="AQ27" i="1" s="1"/>
  <c r="AR26" i="1"/>
  <c r="AQ26" i="1" s="1"/>
  <c r="AR23" i="1"/>
  <c r="AQ23" i="1" s="1"/>
  <c r="AR22" i="1"/>
  <c r="AQ22" i="1" s="1"/>
  <c r="AR21" i="1"/>
  <c r="AQ21" i="1" s="1"/>
  <c r="AR20" i="1"/>
  <c r="AQ20" i="1" s="1"/>
  <c r="AR19" i="1"/>
  <c r="AQ19" i="1" s="1"/>
  <c r="AR18" i="1"/>
  <c r="AQ18" i="1" s="1"/>
  <c r="AR17" i="1"/>
  <c r="AQ17" i="1" s="1"/>
  <c r="AR16" i="1"/>
  <c r="AQ16" i="1" s="1"/>
  <c r="AR15" i="1"/>
  <c r="AQ15" i="1" s="1"/>
  <c r="AR14" i="1"/>
  <c r="AQ14" i="1" s="1"/>
  <c r="AR13" i="1"/>
  <c r="AQ13" i="1" s="1"/>
  <c r="AR12" i="1"/>
  <c r="AH251" i="1"/>
  <c r="AG251" i="1" s="1"/>
  <c r="AH248" i="1"/>
  <c r="AG248" i="1" s="1"/>
  <c r="AH247" i="1"/>
  <c r="AG247" i="1" s="1"/>
  <c r="AH246" i="1"/>
  <c r="AG246" i="1" s="1"/>
  <c r="AH245" i="1"/>
  <c r="AG245" i="1" s="1"/>
  <c r="AH244" i="1"/>
  <c r="AG244" i="1" s="1"/>
  <c r="AH243" i="1"/>
  <c r="AG243" i="1" s="1"/>
  <c r="AH242" i="1"/>
  <c r="AG242" i="1" s="1"/>
  <c r="AH241" i="1"/>
  <c r="AG241" i="1" s="1"/>
  <c r="AH240" i="1"/>
  <c r="AG240" i="1" s="1"/>
  <c r="AH239" i="1"/>
  <c r="AG239" i="1" s="1"/>
  <c r="AH238" i="1"/>
  <c r="AG238" i="1" s="1"/>
  <c r="AH237" i="1"/>
  <c r="AG237" i="1" s="1"/>
  <c r="AH236" i="1"/>
  <c r="AG236" i="1" s="1"/>
  <c r="AH235" i="1"/>
  <c r="AG235" i="1" s="1"/>
  <c r="AH234" i="1"/>
  <c r="AG234" i="1" s="1"/>
  <c r="AH233" i="1"/>
  <c r="AG233" i="1" s="1"/>
  <c r="AH232" i="1"/>
  <c r="AG232" i="1" s="1"/>
  <c r="AH231" i="1"/>
  <c r="AG231" i="1" s="1"/>
  <c r="AH230" i="1"/>
  <c r="AG230" i="1" s="1"/>
  <c r="AH229" i="1"/>
  <c r="AG229" i="1" s="1"/>
  <c r="AH228" i="1"/>
  <c r="AG228" i="1" s="1"/>
  <c r="AH227" i="1"/>
  <c r="AG227" i="1" s="1"/>
  <c r="AH226" i="1"/>
  <c r="AG226" i="1" s="1"/>
  <c r="AH225" i="1"/>
  <c r="AG225" i="1" s="1"/>
  <c r="AH224" i="1"/>
  <c r="AG224" i="1" s="1"/>
  <c r="AH221" i="1"/>
  <c r="AG221" i="1" s="1"/>
  <c r="AH220" i="1"/>
  <c r="AG220" i="1" s="1"/>
  <c r="AH219" i="1"/>
  <c r="AG219" i="1" s="1"/>
  <c r="AH218" i="1"/>
  <c r="AG218" i="1" s="1"/>
  <c r="AH217" i="1"/>
  <c r="AG217" i="1" s="1"/>
  <c r="AH216" i="1"/>
  <c r="AG216" i="1" s="1"/>
  <c r="AH215" i="1"/>
  <c r="AG215" i="1" s="1"/>
  <c r="AH214" i="1"/>
  <c r="AG214" i="1" s="1"/>
  <c r="AH213" i="1"/>
  <c r="AG213" i="1" s="1"/>
  <c r="AH212" i="1"/>
  <c r="AG212" i="1" s="1"/>
  <c r="AH211" i="1"/>
  <c r="AG211" i="1" s="1"/>
  <c r="AH210" i="1"/>
  <c r="AG210" i="1" s="1"/>
  <c r="AH209" i="1"/>
  <c r="AG209" i="1" s="1"/>
  <c r="AH208" i="1"/>
  <c r="AG208" i="1" s="1"/>
  <c r="AH207" i="1"/>
  <c r="AG207" i="1" s="1"/>
  <c r="AH206" i="1"/>
  <c r="AG206" i="1" s="1"/>
  <c r="AH205" i="1"/>
  <c r="AG205" i="1" s="1"/>
  <c r="AH204" i="1"/>
  <c r="AG204" i="1" s="1"/>
  <c r="AH203" i="1"/>
  <c r="AG203" i="1" s="1"/>
  <c r="AH202" i="1"/>
  <c r="AG202" i="1" s="1"/>
  <c r="AH201" i="1"/>
  <c r="AG201" i="1" s="1"/>
  <c r="AH200" i="1"/>
  <c r="AG200" i="1" s="1"/>
  <c r="AH199" i="1"/>
  <c r="AG199" i="1" s="1"/>
  <c r="AH198" i="1"/>
  <c r="AG198" i="1" s="1"/>
  <c r="AH197" i="1"/>
  <c r="AG197" i="1" s="1"/>
  <c r="AH196" i="1"/>
  <c r="AG196" i="1" s="1"/>
  <c r="AH195" i="1"/>
  <c r="AG195" i="1" s="1"/>
  <c r="AH194" i="1"/>
  <c r="AG194" i="1" s="1"/>
  <c r="AH193" i="1"/>
  <c r="AG193" i="1" s="1"/>
  <c r="AH192" i="1"/>
  <c r="AG192" i="1" s="1"/>
  <c r="AH191" i="1"/>
  <c r="AG191" i="1" s="1"/>
  <c r="AH190" i="1"/>
  <c r="AG190" i="1" s="1"/>
  <c r="AH189" i="1"/>
  <c r="AG189" i="1" s="1"/>
  <c r="AH188" i="1"/>
  <c r="AG188" i="1" s="1"/>
  <c r="AH187" i="1"/>
  <c r="AG187" i="1" s="1"/>
  <c r="AH186" i="1"/>
  <c r="AG186" i="1" s="1"/>
  <c r="AH185" i="1"/>
  <c r="AG185" i="1" s="1"/>
  <c r="AH184" i="1"/>
  <c r="AG184" i="1" s="1"/>
  <c r="AH183" i="1"/>
  <c r="AG183" i="1" s="1"/>
  <c r="AH182" i="1"/>
  <c r="AG182" i="1" s="1"/>
  <c r="AH181" i="1"/>
  <c r="AG181" i="1" s="1"/>
  <c r="AH180" i="1"/>
  <c r="AG180" i="1" s="1"/>
  <c r="AH179" i="1"/>
  <c r="AG179" i="1" s="1"/>
  <c r="AH178" i="1"/>
  <c r="AG178" i="1" s="1"/>
  <c r="AH177" i="1"/>
  <c r="AG177" i="1" s="1"/>
  <c r="AH176" i="1"/>
  <c r="AG176" i="1" s="1"/>
  <c r="AH175" i="1"/>
  <c r="AG175" i="1" s="1"/>
  <c r="AH174" i="1"/>
  <c r="AG174" i="1" s="1"/>
  <c r="AH173" i="1"/>
  <c r="AG173" i="1" s="1"/>
  <c r="AH172" i="1"/>
  <c r="AG172" i="1" s="1"/>
  <c r="AH171" i="1"/>
  <c r="AG171" i="1" s="1"/>
  <c r="AH170" i="1"/>
  <c r="AG170" i="1" s="1"/>
  <c r="AH169" i="1"/>
  <c r="AG169" i="1" s="1"/>
  <c r="AH168" i="1"/>
  <c r="AG168" i="1" s="1"/>
  <c r="AH167" i="1"/>
  <c r="AG167" i="1" s="1"/>
  <c r="AH166" i="1"/>
  <c r="AG166" i="1" s="1"/>
  <c r="AH165" i="1"/>
  <c r="AG165" i="1" s="1"/>
  <c r="AH164" i="1"/>
  <c r="AG164" i="1" s="1"/>
  <c r="AH163" i="1"/>
  <c r="AG163" i="1" s="1"/>
  <c r="AH162" i="1"/>
  <c r="AG162" i="1" s="1"/>
  <c r="AH161" i="1"/>
  <c r="AG161" i="1" s="1"/>
  <c r="AH160" i="1"/>
  <c r="AG160" i="1" s="1"/>
  <c r="AH159" i="1"/>
  <c r="AG159" i="1" s="1"/>
  <c r="AH158" i="1"/>
  <c r="AG158" i="1" s="1"/>
  <c r="AH157" i="1"/>
  <c r="AG157" i="1" s="1"/>
  <c r="AH156" i="1"/>
  <c r="AG156" i="1" s="1"/>
  <c r="AH155" i="1"/>
  <c r="AG155" i="1" s="1"/>
  <c r="AH152" i="1"/>
  <c r="AG152" i="1" s="1"/>
  <c r="AH151" i="1"/>
  <c r="AG151" i="1" s="1"/>
  <c r="AH150" i="1"/>
  <c r="AG150" i="1" s="1"/>
  <c r="AH149" i="1"/>
  <c r="AG149" i="1" s="1"/>
  <c r="AH148" i="1"/>
  <c r="AG148" i="1" s="1"/>
  <c r="AH147" i="1"/>
  <c r="AG147" i="1" s="1"/>
  <c r="AH146" i="1"/>
  <c r="AG146" i="1" s="1"/>
  <c r="AH145" i="1"/>
  <c r="AG145" i="1" s="1"/>
  <c r="AH144" i="1"/>
  <c r="AG144" i="1" s="1"/>
  <c r="AH142" i="1"/>
  <c r="AG142" i="1" s="1"/>
  <c r="AH141" i="1"/>
  <c r="AG141" i="1" s="1"/>
  <c r="AH140" i="1"/>
  <c r="AG140" i="1" s="1"/>
  <c r="AH139" i="1"/>
  <c r="AG139" i="1" s="1"/>
  <c r="AH138" i="1"/>
  <c r="AG138" i="1" s="1"/>
  <c r="AH137" i="1"/>
  <c r="AG137" i="1" s="1"/>
  <c r="AH136" i="1"/>
  <c r="AG136" i="1" s="1"/>
  <c r="AH135" i="1"/>
  <c r="AG135" i="1" s="1"/>
  <c r="AH134" i="1"/>
  <c r="AG134" i="1" s="1"/>
  <c r="AH133" i="1"/>
  <c r="AG133" i="1" s="1"/>
  <c r="AH132" i="1"/>
  <c r="AG132" i="1" s="1"/>
  <c r="AH131" i="1"/>
  <c r="AG131" i="1" s="1"/>
  <c r="AH130" i="1"/>
  <c r="AG130" i="1" s="1"/>
  <c r="AH127" i="1"/>
  <c r="AG127" i="1" s="1"/>
  <c r="AH126" i="1"/>
  <c r="AG126" i="1" s="1"/>
  <c r="AH125" i="1"/>
  <c r="AG125" i="1" s="1"/>
  <c r="AH124" i="1"/>
  <c r="AG124" i="1" s="1"/>
  <c r="AH123" i="1"/>
  <c r="AG123" i="1" s="1"/>
  <c r="AH122" i="1"/>
  <c r="AG122" i="1" s="1"/>
  <c r="AH121" i="1"/>
  <c r="AG121" i="1" s="1"/>
  <c r="AH120" i="1"/>
  <c r="AG120" i="1" s="1"/>
  <c r="AH119" i="1"/>
  <c r="AG119" i="1" s="1"/>
  <c r="AH118" i="1"/>
  <c r="AG118" i="1" s="1"/>
  <c r="AH117" i="1"/>
  <c r="AG117" i="1" s="1"/>
  <c r="AH116" i="1"/>
  <c r="AG116" i="1" s="1"/>
  <c r="AH115" i="1"/>
  <c r="AG115" i="1" s="1"/>
  <c r="AH114" i="1"/>
  <c r="AG114" i="1" s="1"/>
  <c r="AH113" i="1"/>
  <c r="AG113" i="1" s="1"/>
  <c r="AH112" i="1"/>
  <c r="AG112" i="1" s="1"/>
  <c r="AH111" i="1"/>
  <c r="AG111" i="1" s="1"/>
  <c r="AH110" i="1"/>
  <c r="AG110" i="1" s="1"/>
  <c r="AH109" i="1"/>
  <c r="AG109" i="1" s="1"/>
  <c r="AH108" i="1"/>
  <c r="AG108" i="1" s="1"/>
  <c r="AH107" i="1"/>
  <c r="AG107" i="1" s="1"/>
  <c r="AH106" i="1"/>
  <c r="AG106" i="1" s="1"/>
  <c r="AH104" i="1"/>
  <c r="AG104" i="1" s="1"/>
  <c r="AH103" i="1"/>
  <c r="AG103" i="1" s="1"/>
  <c r="AH102" i="1"/>
  <c r="AG102" i="1" s="1"/>
  <c r="AH101" i="1"/>
  <c r="AG101" i="1" s="1"/>
  <c r="AH100" i="1"/>
  <c r="AG100" i="1" s="1"/>
  <c r="AH99" i="1"/>
  <c r="AG99" i="1" s="1"/>
  <c r="AH98" i="1"/>
  <c r="AG98" i="1" s="1"/>
  <c r="AH97" i="1"/>
  <c r="AG97" i="1" s="1"/>
  <c r="AH96" i="1"/>
  <c r="AG96" i="1" s="1"/>
  <c r="AH95" i="1"/>
  <c r="AG95" i="1" s="1"/>
  <c r="AH94" i="1"/>
  <c r="AG94" i="1" s="1"/>
  <c r="AH93" i="1"/>
  <c r="AG93" i="1" s="1"/>
  <c r="AH90" i="1"/>
  <c r="AG90" i="1" s="1"/>
  <c r="AH89" i="1"/>
  <c r="AG89" i="1" s="1"/>
  <c r="AH88" i="1"/>
  <c r="AG88" i="1" s="1"/>
  <c r="AH87" i="1"/>
  <c r="AG87" i="1" s="1"/>
  <c r="AH86" i="1"/>
  <c r="AG86" i="1" s="1"/>
  <c r="AH83" i="1"/>
  <c r="AG83" i="1" s="1"/>
  <c r="AH82" i="1"/>
  <c r="AG82" i="1" s="1"/>
  <c r="AH81" i="1"/>
  <c r="AG81" i="1" s="1"/>
  <c r="AH80" i="1"/>
  <c r="AG80" i="1" s="1"/>
  <c r="AH79" i="1"/>
  <c r="AG79" i="1" s="1"/>
  <c r="AH78" i="1"/>
  <c r="AG78" i="1" s="1"/>
  <c r="AH77" i="1"/>
  <c r="AG77" i="1" s="1"/>
  <c r="AH76" i="1"/>
  <c r="AG76" i="1" s="1"/>
  <c r="AH75" i="1"/>
  <c r="AG75" i="1" s="1"/>
  <c r="AH74" i="1"/>
  <c r="AG74" i="1" s="1"/>
  <c r="AH73" i="1"/>
  <c r="AG73" i="1" s="1"/>
  <c r="AH72" i="1"/>
  <c r="AG72" i="1" s="1"/>
  <c r="AH71" i="1"/>
  <c r="AG71" i="1" s="1"/>
  <c r="AH70" i="1"/>
  <c r="AG70" i="1" s="1"/>
  <c r="AH69" i="1"/>
  <c r="AG69" i="1" s="1"/>
  <c r="AH66" i="1"/>
  <c r="AG66" i="1" s="1"/>
  <c r="AH65" i="1"/>
  <c r="AG65" i="1" s="1"/>
  <c r="AH64" i="1"/>
  <c r="AG64" i="1" s="1"/>
  <c r="AH63" i="1"/>
  <c r="AG63" i="1" s="1"/>
  <c r="AH62" i="1"/>
  <c r="AG62" i="1" s="1"/>
  <c r="AH61" i="1"/>
  <c r="AG61" i="1" s="1"/>
  <c r="AH60" i="1"/>
  <c r="AG60" i="1" s="1"/>
  <c r="AH57" i="1"/>
  <c r="AG57" i="1" s="1"/>
  <c r="AH56" i="1"/>
  <c r="AG56" i="1" s="1"/>
  <c r="AH55" i="1"/>
  <c r="AG55" i="1" s="1"/>
  <c r="AH54" i="1"/>
  <c r="AG54" i="1" s="1"/>
  <c r="AH53" i="1"/>
  <c r="AG53" i="1" s="1"/>
  <c r="AH52" i="1"/>
  <c r="AG52" i="1" s="1"/>
  <c r="AH51" i="1"/>
  <c r="AG51" i="1" s="1"/>
  <c r="AH50" i="1"/>
  <c r="AG50" i="1" s="1"/>
  <c r="AH49" i="1"/>
  <c r="AG49" i="1" s="1"/>
  <c r="AH48" i="1"/>
  <c r="AG48" i="1" s="1"/>
  <c r="AH45" i="1"/>
  <c r="AG45" i="1" s="1"/>
  <c r="AH44" i="1"/>
  <c r="AG44" i="1" s="1"/>
  <c r="AH43" i="1"/>
  <c r="AG43" i="1" s="1"/>
  <c r="AH42" i="1"/>
  <c r="AG42" i="1" s="1"/>
  <c r="AH41" i="1"/>
  <c r="AG41" i="1" s="1"/>
  <c r="AH40" i="1"/>
  <c r="AG40" i="1" s="1"/>
  <c r="AH39" i="1"/>
  <c r="AG39" i="1" s="1"/>
  <c r="AH38" i="1"/>
  <c r="AG38" i="1" s="1"/>
  <c r="AH37" i="1"/>
  <c r="AG37" i="1" s="1"/>
  <c r="AH36" i="1"/>
  <c r="AG36" i="1" s="1"/>
  <c r="AH35" i="1"/>
  <c r="AG35" i="1" s="1"/>
  <c r="AH34" i="1"/>
  <c r="AG34" i="1" s="1"/>
  <c r="AH31" i="1"/>
  <c r="AG31" i="1" s="1"/>
  <c r="AH30" i="1"/>
  <c r="AG30" i="1" s="1"/>
  <c r="AH29" i="1"/>
  <c r="AG29" i="1" s="1"/>
  <c r="AH28" i="1"/>
  <c r="AG28" i="1" s="1"/>
  <c r="AH27" i="1"/>
  <c r="AG27" i="1" s="1"/>
  <c r="AH26" i="1"/>
  <c r="AG26" i="1" s="1"/>
  <c r="AH23" i="1"/>
  <c r="AG23" i="1" s="1"/>
  <c r="AH22" i="1"/>
  <c r="AG22" i="1" s="1"/>
  <c r="AH21" i="1"/>
  <c r="AG21" i="1" s="1"/>
  <c r="AH20" i="1"/>
  <c r="AG20" i="1" s="1"/>
  <c r="AH19" i="1"/>
  <c r="AG19" i="1" s="1"/>
  <c r="AH18" i="1"/>
  <c r="AG18" i="1" s="1"/>
  <c r="AH17" i="1"/>
  <c r="AG17" i="1" s="1"/>
  <c r="AH16" i="1"/>
  <c r="AG16" i="1" s="1"/>
  <c r="AH15" i="1"/>
  <c r="AG15" i="1" s="1"/>
  <c r="AH14" i="1"/>
  <c r="AG14" i="1" s="1"/>
  <c r="AH13" i="1"/>
  <c r="AG13" i="1" s="1"/>
  <c r="AH12" i="1"/>
  <c r="AG12" i="1" s="1"/>
  <c r="Y251" i="1"/>
  <c r="Y248" i="1"/>
  <c r="X248" i="1" s="1"/>
  <c r="Y247" i="1"/>
  <c r="X247" i="1" s="1"/>
  <c r="Y246" i="1"/>
  <c r="X246" i="1" s="1"/>
  <c r="Y245" i="1"/>
  <c r="X245" i="1" s="1"/>
  <c r="Y244" i="1"/>
  <c r="X244" i="1" s="1"/>
  <c r="Y243" i="1"/>
  <c r="X243" i="1" s="1"/>
  <c r="Y242" i="1"/>
  <c r="X242" i="1" s="1"/>
  <c r="Y241" i="1"/>
  <c r="X241" i="1" s="1"/>
  <c r="Y240" i="1"/>
  <c r="X240" i="1" s="1"/>
  <c r="Y239" i="1"/>
  <c r="X239" i="1" s="1"/>
  <c r="Y238" i="1"/>
  <c r="X238" i="1" s="1"/>
  <c r="Y237" i="1"/>
  <c r="X237" i="1" s="1"/>
  <c r="Y236" i="1"/>
  <c r="X236" i="1" s="1"/>
  <c r="Y235" i="1"/>
  <c r="X235" i="1" s="1"/>
  <c r="Y234" i="1"/>
  <c r="X234" i="1" s="1"/>
  <c r="Y233" i="1"/>
  <c r="X233" i="1" s="1"/>
  <c r="Y232" i="1"/>
  <c r="X232" i="1" s="1"/>
  <c r="Y231" i="1"/>
  <c r="X231" i="1" s="1"/>
  <c r="Y230" i="1"/>
  <c r="X230" i="1" s="1"/>
  <c r="Y229" i="1"/>
  <c r="X229" i="1" s="1"/>
  <c r="Y228" i="1"/>
  <c r="X228" i="1" s="1"/>
  <c r="Y227" i="1"/>
  <c r="X227" i="1" s="1"/>
  <c r="Y226" i="1"/>
  <c r="X226" i="1" s="1"/>
  <c r="Y225" i="1"/>
  <c r="X225" i="1" s="1"/>
  <c r="Y224" i="1"/>
  <c r="X224" i="1" s="1"/>
  <c r="Y221" i="1"/>
  <c r="X221" i="1" s="1"/>
  <c r="Y220" i="1"/>
  <c r="X220" i="1" s="1"/>
  <c r="Y219" i="1"/>
  <c r="X219" i="1" s="1"/>
  <c r="Y218" i="1"/>
  <c r="X218" i="1" s="1"/>
  <c r="Y217" i="1"/>
  <c r="X217" i="1" s="1"/>
  <c r="Y216" i="1"/>
  <c r="X216" i="1" s="1"/>
  <c r="Y215" i="1"/>
  <c r="X215" i="1" s="1"/>
  <c r="Y214" i="1"/>
  <c r="X214" i="1" s="1"/>
  <c r="Y213" i="1"/>
  <c r="X213" i="1" s="1"/>
  <c r="Y212" i="1"/>
  <c r="X212" i="1" s="1"/>
  <c r="Y211" i="1"/>
  <c r="X211" i="1" s="1"/>
  <c r="Y210" i="1"/>
  <c r="X210" i="1" s="1"/>
  <c r="Y209" i="1"/>
  <c r="X209" i="1" s="1"/>
  <c r="Y208" i="1"/>
  <c r="X208" i="1" s="1"/>
  <c r="Y207" i="1"/>
  <c r="X207" i="1" s="1"/>
  <c r="Y206" i="1"/>
  <c r="X206" i="1" s="1"/>
  <c r="Y205" i="1"/>
  <c r="X205" i="1" s="1"/>
  <c r="Y204" i="1"/>
  <c r="X204" i="1" s="1"/>
  <c r="Y203" i="1"/>
  <c r="X203" i="1" s="1"/>
  <c r="Y202" i="1"/>
  <c r="X202" i="1" s="1"/>
  <c r="Y201" i="1"/>
  <c r="X201" i="1" s="1"/>
  <c r="Y200" i="1"/>
  <c r="X200" i="1" s="1"/>
  <c r="Y199" i="1"/>
  <c r="X199" i="1" s="1"/>
  <c r="Y198" i="1"/>
  <c r="X198" i="1" s="1"/>
  <c r="Y197" i="1"/>
  <c r="X197" i="1" s="1"/>
  <c r="Y196" i="1"/>
  <c r="X196" i="1" s="1"/>
  <c r="Y195" i="1"/>
  <c r="X195" i="1" s="1"/>
  <c r="Y194" i="1"/>
  <c r="X194" i="1" s="1"/>
  <c r="Y193" i="1"/>
  <c r="X193" i="1" s="1"/>
  <c r="Y192" i="1"/>
  <c r="X192" i="1" s="1"/>
  <c r="Y191" i="1"/>
  <c r="X191" i="1" s="1"/>
  <c r="Y190" i="1"/>
  <c r="X190" i="1" s="1"/>
  <c r="Y189" i="1"/>
  <c r="X189" i="1" s="1"/>
  <c r="Y188" i="1"/>
  <c r="X188" i="1" s="1"/>
  <c r="Y187" i="1"/>
  <c r="X187" i="1" s="1"/>
  <c r="Y186" i="1"/>
  <c r="X186" i="1" s="1"/>
  <c r="Y185" i="1"/>
  <c r="X185" i="1" s="1"/>
  <c r="Y184" i="1"/>
  <c r="X184" i="1" s="1"/>
  <c r="Y183" i="1"/>
  <c r="X183" i="1" s="1"/>
  <c r="Y182" i="1"/>
  <c r="X182" i="1" s="1"/>
  <c r="Y181" i="1"/>
  <c r="X181" i="1" s="1"/>
  <c r="Y180" i="1"/>
  <c r="X180" i="1" s="1"/>
  <c r="Y179" i="1"/>
  <c r="X179" i="1" s="1"/>
  <c r="Y178" i="1"/>
  <c r="X178" i="1" s="1"/>
  <c r="Y177" i="1"/>
  <c r="X177" i="1" s="1"/>
  <c r="Y176" i="1"/>
  <c r="X176" i="1" s="1"/>
  <c r="Y175" i="1"/>
  <c r="X175" i="1" s="1"/>
  <c r="Y174" i="1"/>
  <c r="X174" i="1" s="1"/>
  <c r="Y173" i="1"/>
  <c r="X173" i="1" s="1"/>
  <c r="Y172" i="1"/>
  <c r="X172" i="1" s="1"/>
  <c r="Y171" i="1"/>
  <c r="X171" i="1" s="1"/>
  <c r="Y170" i="1"/>
  <c r="X170" i="1" s="1"/>
  <c r="Y169" i="1"/>
  <c r="X169" i="1" s="1"/>
  <c r="Y168" i="1"/>
  <c r="X168" i="1" s="1"/>
  <c r="Y167" i="1"/>
  <c r="X167" i="1" s="1"/>
  <c r="Y166" i="1"/>
  <c r="X166" i="1" s="1"/>
  <c r="Y165" i="1"/>
  <c r="X165" i="1" s="1"/>
  <c r="Y164" i="1"/>
  <c r="X164" i="1" s="1"/>
  <c r="Y163" i="1"/>
  <c r="X163" i="1" s="1"/>
  <c r="Y162" i="1"/>
  <c r="X162" i="1" s="1"/>
  <c r="Y161" i="1"/>
  <c r="X161" i="1" s="1"/>
  <c r="Y160" i="1"/>
  <c r="X160" i="1" s="1"/>
  <c r="Y159" i="1"/>
  <c r="X159" i="1" s="1"/>
  <c r="Y158" i="1"/>
  <c r="X158" i="1" s="1"/>
  <c r="Y157" i="1"/>
  <c r="X157" i="1" s="1"/>
  <c r="Y156" i="1"/>
  <c r="X156" i="1" s="1"/>
  <c r="Y155" i="1"/>
  <c r="X155" i="1" s="1"/>
  <c r="Y152" i="1"/>
  <c r="X152" i="1" s="1"/>
  <c r="Y151" i="1"/>
  <c r="X151" i="1" s="1"/>
  <c r="Y150" i="1"/>
  <c r="X150" i="1" s="1"/>
  <c r="Y149" i="1"/>
  <c r="X149" i="1" s="1"/>
  <c r="Y148" i="1"/>
  <c r="X148" i="1" s="1"/>
  <c r="Y147" i="1"/>
  <c r="X147" i="1" s="1"/>
  <c r="Y146" i="1"/>
  <c r="X146" i="1" s="1"/>
  <c r="Y145" i="1"/>
  <c r="X145" i="1" s="1"/>
  <c r="Y144" i="1"/>
  <c r="X144" i="1" s="1"/>
  <c r="Y142" i="1"/>
  <c r="X142" i="1" s="1"/>
  <c r="Y141" i="1"/>
  <c r="X141" i="1" s="1"/>
  <c r="Y140" i="1"/>
  <c r="X140" i="1" s="1"/>
  <c r="Y139" i="1"/>
  <c r="X139" i="1" s="1"/>
  <c r="Y138" i="1"/>
  <c r="X138" i="1" s="1"/>
  <c r="Y137" i="1"/>
  <c r="X137" i="1" s="1"/>
  <c r="Y136" i="1"/>
  <c r="X136" i="1" s="1"/>
  <c r="Y135" i="1"/>
  <c r="X135" i="1" s="1"/>
  <c r="Y134" i="1"/>
  <c r="X134" i="1" s="1"/>
  <c r="Y133" i="1"/>
  <c r="X133" i="1" s="1"/>
  <c r="Y132" i="1"/>
  <c r="X132" i="1" s="1"/>
  <c r="Y131" i="1"/>
  <c r="X131" i="1" s="1"/>
  <c r="Y130" i="1"/>
  <c r="X130" i="1" s="1"/>
  <c r="Y127" i="1"/>
  <c r="X127" i="1" s="1"/>
  <c r="Y126" i="1"/>
  <c r="X126" i="1" s="1"/>
  <c r="Y125" i="1"/>
  <c r="X125" i="1" s="1"/>
  <c r="Y124" i="1"/>
  <c r="X124" i="1" s="1"/>
  <c r="Y123" i="1"/>
  <c r="X123" i="1" s="1"/>
  <c r="Y122" i="1"/>
  <c r="X122" i="1" s="1"/>
  <c r="Y121" i="1"/>
  <c r="X121" i="1" s="1"/>
  <c r="Y120" i="1"/>
  <c r="X120" i="1" s="1"/>
  <c r="Y119" i="1"/>
  <c r="X119" i="1" s="1"/>
  <c r="Y118" i="1"/>
  <c r="X118" i="1" s="1"/>
  <c r="Y117" i="1"/>
  <c r="X117" i="1" s="1"/>
  <c r="Y116" i="1"/>
  <c r="X116" i="1" s="1"/>
  <c r="Y115" i="1"/>
  <c r="X115" i="1" s="1"/>
  <c r="Y114" i="1"/>
  <c r="X114" i="1" s="1"/>
  <c r="Y113" i="1"/>
  <c r="X113" i="1" s="1"/>
  <c r="Y112" i="1"/>
  <c r="X112" i="1" s="1"/>
  <c r="Y111" i="1"/>
  <c r="X111" i="1" s="1"/>
  <c r="Y110" i="1"/>
  <c r="X110" i="1" s="1"/>
  <c r="Y109" i="1"/>
  <c r="X109" i="1" s="1"/>
  <c r="Y108" i="1"/>
  <c r="X108" i="1" s="1"/>
  <c r="Y107" i="1"/>
  <c r="X107" i="1" s="1"/>
  <c r="Y106" i="1"/>
  <c r="X106" i="1" s="1"/>
  <c r="Y104" i="1"/>
  <c r="X104" i="1" s="1"/>
  <c r="Y103" i="1"/>
  <c r="X103" i="1" s="1"/>
  <c r="Y102" i="1"/>
  <c r="X102" i="1" s="1"/>
  <c r="Y101" i="1"/>
  <c r="X101" i="1" s="1"/>
  <c r="Y100" i="1"/>
  <c r="X100" i="1" s="1"/>
  <c r="Y99" i="1"/>
  <c r="X99" i="1" s="1"/>
  <c r="Y98" i="1"/>
  <c r="X98" i="1" s="1"/>
  <c r="Y97" i="1"/>
  <c r="X97" i="1" s="1"/>
  <c r="Y96" i="1"/>
  <c r="X96" i="1" s="1"/>
  <c r="Y95" i="1"/>
  <c r="X95" i="1" s="1"/>
  <c r="Y94" i="1"/>
  <c r="X94" i="1" s="1"/>
  <c r="Y93" i="1"/>
  <c r="X93" i="1" s="1"/>
  <c r="Y90" i="1"/>
  <c r="X90" i="1" s="1"/>
  <c r="Y89" i="1"/>
  <c r="X89" i="1" s="1"/>
  <c r="Y88" i="1"/>
  <c r="X88" i="1" s="1"/>
  <c r="Y87" i="1"/>
  <c r="X87" i="1" s="1"/>
  <c r="Y86" i="1"/>
  <c r="X86" i="1" s="1"/>
  <c r="Y83" i="1"/>
  <c r="X83" i="1" s="1"/>
  <c r="Y82" i="1"/>
  <c r="X82" i="1" s="1"/>
  <c r="Y81" i="1"/>
  <c r="X81" i="1" s="1"/>
  <c r="Y80" i="1"/>
  <c r="X80" i="1" s="1"/>
  <c r="Y79" i="1"/>
  <c r="X79" i="1" s="1"/>
  <c r="Y78" i="1"/>
  <c r="X78" i="1" s="1"/>
  <c r="Y77" i="1"/>
  <c r="X77" i="1" s="1"/>
  <c r="Y76" i="1"/>
  <c r="X76" i="1" s="1"/>
  <c r="Y75" i="1"/>
  <c r="X75" i="1" s="1"/>
  <c r="Y74" i="1"/>
  <c r="X74" i="1" s="1"/>
  <c r="Y73" i="1"/>
  <c r="X73" i="1" s="1"/>
  <c r="Y72" i="1"/>
  <c r="X72" i="1" s="1"/>
  <c r="Y71" i="1"/>
  <c r="X71" i="1" s="1"/>
  <c r="Y70" i="1"/>
  <c r="X70" i="1" s="1"/>
  <c r="Y69" i="1"/>
  <c r="X69" i="1" s="1"/>
  <c r="Y66" i="1"/>
  <c r="X66" i="1" s="1"/>
  <c r="Y65" i="1"/>
  <c r="X65" i="1" s="1"/>
  <c r="Y64" i="1"/>
  <c r="X64" i="1" s="1"/>
  <c r="Y63" i="1"/>
  <c r="X63" i="1" s="1"/>
  <c r="Y62" i="1"/>
  <c r="X62" i="1" s="1"/>
  <c r="Y61" i="1"/>
  <c r="X61" i="1" s="1"/>
  <c r="Y60" i="1"/>
  <c r="X60" i="1" s="1"/>
  <c r="Y57" i="1"/>
  <c r="X57" i="1" s="1"/>
  <c r="Y56" i="1"/>
  <c r="X56" i="1" s="1"/>
  <c r="Y55" i="1"/>
  <c r="X55" i="1" s="1"/>
  <c r="Y54" i="1"/>
  <c r="X54" i="1" s="1"/>
  <c r="Y53" i="1"/>
  <c r="X53" i="1" s="1"/>
  <c r="Y52" i="1"/>
  <c r="X52" i="1" s="1"/>
  <c r="Y51" i="1"/>
  <c r="X51" i="1" s="1"/>
  <c r="Y50" i="1"/>
  <c r="X50" i="1" s="1"/>
  <c r="Y49" i="1"/>
  <c r="X49" i="1" s="1"/>
  <c r="Y48" i="1"/>
  <c r="X48" i="1" s="1"/>
  <c r="Y45" i="1"/>
  <c r="X45" i="1" s="1"/>
  <c r="Y44" i="1"/>
  <c r="X44" i="1" s="1"/>
  <c r="Y43" i="1"/>
  <c r="X43" i="1" s="1"/>
  <c r="Y42" i="1"/>
  <c r="X42" i="1" s="1"/>
  <c r="Y41" i="1"/>
  <c r="X41" i="1" s="1"/>
  <c r="Y40" i="1"/>
  <c r="X40" i="1" s="1"/>
  <c r="Y39" i="1"/>
  <c r="X39" i="1" s="1"/>
  <c r="Y38" i="1"/>
  <c r="X38" i="1" s="1"/>
  <c r="Y37" i="1"/>
  <c r="X37" i="1" s="1"/>
  <c r="Y36" i="1"/>
  <c r="X36" i="1" s="1"/>
  <c r="Y35" i="1"/>
  <c r="X35" i="1" s="1"/>
  <c r="Y34" i="1"/>
  <c r="X34" i="1" s="1"/>
  <c r="Y31" i="1"/>
  <c r="X31" i="1" s="1"/>
  <c r="Y30" i="1"/>
  <c r="X30" i="1" s="1"/>
  <c r="Y29" i="1"/>
  <c r="X29" i="1" s="1"/>
  <c r="Y28" i="1"/>
  <c r="X28" i="1" s="1"/>
  <c r="Y27" i="1"/>
  <c r="X27" i="1" s="1"/>
  <c r="Y26" i="1"/>
  <c r="X26" i="1" s="1"/>
  <c r="Y23" i="1"/>
  <c r="X23" i="1" s="1"/>
  <c r="Y22" i="1"/>
  <c r="X22" i="1" s="1"/>
  <c r="Y21" i="1"/>
  <c r="X21" i="1" s="1"/>
  <c r="Y20" i="1"/>
  <c r="X20" i="1" s="1"/>
  <c r="Y19" i="1"/>
  <c r="X19" i="1" s="1"/>
  <c r="Y18" i="1"/>
  <c r="X18" i="1" s="1"/>
  <c r="Y17" i="1"/>
  <c r="X17" i="1" s="1"/>
  <c r="Y16" i="1"/>
  <c r="X16" i="1" s="1"/>
  <c r="Y15" i="1"/>
  <c r="X15" i="1" s="1"/>
  <c r="Y14" i="1"/>
  <c r="X14" i="1" s="1"/>
  <c r="Y13" i="1"/>
  <c r="X13" i="1" s="1"/>
  <c r="Y12" i="1"/>
  <c r="X12" i="1" s="1"/>
  <c r="J251" i="1"/>
  <c r="J248" i="1"/>
  <c r="I248" i="1" s="1"/>
  <c r="J247" i="1"/>
  <c r="I247" i="1" s="1"/>
  <c r="J246" i="1"/>
  <c r="I246" i="1" s="1"/>
  <c r="J245" i="1"/>
  <c r="I245" i="1" s="1"/>
  <c r="J244" i="1"/>
  <c r="I244" i="1" s="1"/>
  <c r="J243" i="1"/>
  <c r="I243" i="1" s="1"/>
  <c r="J242" i="1"/>
  <c r="I242" i="1" s="1"/>
  <c r="J241" i="1"/>
  <c r="I241" i="1" s="1"/>
  <c r="J240" i="1"/>
  <c r="I240" i="1" s="1"/>
  <c r="J239" i="1"/>
  <c r="I239" i="1" s="1"/>
  <c r="J238" i="1"/>
  <c r="I238" i="1" s="1"/>
  <c r="J237" i="1"/>
  <c r="I237" i="1" s="1"/>
  <c r="J236" i="1"/>
  <c r="I236" i="1" s="1"/>
  <c r="J235" i="1"/>
  <c r="I235" i="1" s="1"/>
  <c r="J234" i="1"/>
  <c r="I234" i="1" s="1"/>
  <c r="J233" i="1"/>
  <c r="I233" i="1" s="1"/>
  <c r="J232" i="1"/>
  <c r="I232" i="1" s="1"/>
  <c r="J231" i="1"/>
  <c r="I231" i="1" s="1"/>
  <c r="J230" i="1"/>
  <c r="I230" i="1" s="1"/>
  <c r="J229" i="1"/>
  <c r="I229" i="1" s="1"/>
  <c r="J228" i="1"/>
  <c r="I228" i="1" s="1"/>
  <c r="J227" i="1"/>
  <c r="I227" i="1" s="1"/>
  <c r="J226" i="1"/>
  <c r="I226" i="1" s="1"/>
  <c r="J225" i="1"/>
  <c r="J224" i="1"/>
  <c r="I224" i="1" s="1"/>
  <c r="J221" i="1"/>
  <c r="I221" i="1" s="1"/>
  <c r="J220" i="1"/>
  <c r="I220" i="1" s="1"/>
  <c r="J219" i="1"/>
  <c r="I219" i="1" s="1"/>
  <c r="J218" i="1"/>
  <c r="I218" i="1" s="1"/>
  <c r="J217" i="1"/>
  <c r="I217" i="1" s="1"/>
  <c r="J216" i="1"/>
  <c r="I216" i="1" s="1"/>
  <c r="J215" i="1"/>
  <c r="I215" i="1" s="1"/>
  <c r="J214" i="1"/>
  <c r="I214" i="1" s="1"/>
  <c r="J213" i="1"/>
  <c r="I213" i="1" s="1"/>
  <c r="J212" i="1"/>
  <c r="I212" i="1" s="1"/>
  <c r="J211" i="1"/>
  <c r="I211" i="1" s="1"/>
  <c r="J210" i="1"/>
  <c r="I210" i="1" s="1"/>
  <c r="J209" i="1"/>
  <c r="I209" i="1" s="1"/>
  <c r="J208" i="1"/>
  <c r="I208" i="1" s="1"/>
  <c r="J207" i="1"/>
  <c r="I207" i="1" s="1"/>
  <c r="J206" i="1"/>
  <c r="I206" i="1" s="1"/>
  <c r="J205" i="1"/>
  <c r="I205" i="1" s="1"/>
  <c r="J204" i="1"/>
  <c r="I204" i="1" s="1"/>
  <c r="J203" i="1"/>
  <c r="I203" i="1" s="1"/>
  <c r="J202" i="1"/>
  <c r="I202" i="1" s="1"/>
  <c r="J201" i="1"/>
  <c r="I201" i="1" s="1"/>
  <c r="J200" i="1"/>
  <c r="I200" i="1" s="1"/>
  <c r="J199" i="1"/>
  <c r="I199" i="1" s="1"/>
  <c r="J198" i="1"/>
  <c r="I198" i="1" s="1"/>
  <c r="J197" i="1"/>
  <c r="I197" i="1" s="1"/>
  <c r="J196" i="1"/>
  <c r="I196" i="1" s="1"/>
  <c r="J195" i="1"/>
  <c r="I195" i="1" s="1"/>
  <c r="J194" i="1"/>
  <c r="I194" i="1" s="1"/>
  <c r="J193" i="1"/>
  <c r="I193" i="1" s="1"/>
  <c r="J192" i="1"/>
  <c r="I192" i="1" s="1"/>
  <c r="J191" i="1"/>
  <c r="I191" i="1" s="1"/>
  <c r="J190" i="1"/>
  <c r="I190" i="1" s="1"/>
  <c r="J189" i="1"/>
  <c r="I189" i="1" s="1"/>
  <c r="J188" i="1"/>
  <c r="I188" i="1" s="1"/>
  <c r="J187" i="1"/>
  <c r="I187" i="1" s="1"/>
  <c r="J186" i="1"/>
  <c r="I186" i="1" s="1"/>
  <c r="J185" i="1"/>
  <c r="I185" i="1" s="1"/>
  <c r="J184" i="1"/>
  <c r="I184" i="1" s="1"/>
  <c r="J183" i="1"/>
  <c r="I183" i="1" s="1"/>
  <c r="J182" i="1"/>
  <c r="I182" i="1" s="1"/>
  <c r="J181" i="1"/>
  <c r="I181" i="1" s="1"/>
  <c r="J180" i="1"/>
  <c r="I180" i="1" s="1"/>
  <c r="J179" i="1"/>
  <c r="I179" i="1" s="1"/>
  <c r="J178" i="1"/>
  <c r="I178" i="1" s="1"/>
  <c r="J177" i="1"/>
  <c r="I177" i="1" s="1"/>
  <c r="J176" i="1"/>
  <c r="I176" i="1" s="1"/>
  <c r="J175" i="1"/>
  <c r="I175" i="1" s="1"/>
  <c r="J174" i="1"/>
  <c r="I174" i="1" s="1"/>
  <c r="J173" i="1"/>
  <c r="I173" i="1" s="1"/>
  <c r="J172" i="1"/>
  <c r="I172" i="1" s="1"/>
  <c r="J171" i="1"/>
  <c r="I171" i="1" s="1"/>
  <c r="J170" i="1"/>
  <c r="I170" i="1" s="1"/>
  <c r="J169" i="1"/>
  <c r="I169" i="1" s="1"/>
  <c r="J168" i="1"/>
  <c r="I168" i="1" s="1"/>
  <c r="J167" i="1"/>
  <c r="I167" i="1" s="1"/>
  <c r="J166" i="1"/>
  <c r="I166" i="1" s="1"/>
  <c r="J165" i="1"/>
  <c r="I165" i="1" s="1"/>
  <c r="J164" i="1"/>
  <c r="I164" i="1" s="1"/>
  <c r="J163" i="1"/>
  <c r="I163" i="1" s="1"/>
  <c r="J162" i="1"/>
  <c r="I162" i="1" s="1"/>
  <c r="J161" i="1"/>
  <c r="I161" i="1" s="1"/>
  <c r="J160" i="1"/>
  <c r="I160" i="1" s="1"/>
  <c r="J159" i="1"/>
  <c r="I159" i="1" s="1"/>
  <c r="J158" i="1"/>
  <c r="I158" i="1" s="1"/>
  <c r="J157" i="1"/>
  <c r="I157" i="1" s="1"/>
  <c r="J156" i="1"/>
  <c r="I156" i="1" s="1"/>
  <c r="J155" i="1"/>
  <c r="I155" i="1" s="1"/>
  <c r="J152" i="1"/>
  <c r="I152" i="1" s="1"/>
  <c r="J151" i="1"/>
  <c r="I151" i="1" s="1"/>
  <c r="J150" i="1"/>
  <c r="I150" i="1" s="1"/>
  <c r="J149" i="1"/>
  <c r="I149" i="1" s="1"/>
  <c r="J148" i="1"/>
  <c r="I148" i="1" s="1"/>
  <c r="J147" i="1"/>
  <c r="I147" i="1" s="1"/>
  <c r="J146" i="1"/>
  <c r="I146" i="1" s="1"/>
  <c r="J145" i="1"/>
  <c r="I145" i="1" s="1"/>
  <c r="J144" i="1"/>
  <c r="I144" i="1" s="1"/>
  <c r="J142" i="1"/>
  <c r="I142" i="1" s="1"/>
  <c r="J141" i="1"/>
  <c r="I141" i="1" s="1"/>
  <c r="J140" i="1"/>
  <c r="I140" i="1" s="1"/>
  <c r="J139" i="1"/>
  <c r="I139" i="1" s="1"/>
  <c r="J138" i="1"/>
  <c r="I138" i="1" s="1"/>
  <c r="J137" i="1"/>
  <c r="I137" i="1" s="1"/>
  <c r="J136" i="1"/>
  <c r="I136" i="1" s="1"/>
  <c r="J135" i="1"/>
  <c r="I135" i="1" s="1"/>
  <c r="J134" i="1"/>
  <c r="I134" i="1" s="1"/>
  <c r="J133" i="1"/>
  <c r="I133" i="1" s="1"/>
  <c r="J132" i="1"/>
  <c r="I132" i="1" s="1"/>
  <c r="J131" i="1"/>
  <c r="I131" i="1" s="1"/>
  <c r="J130" i="1"/>
  <c r="I130" i="1" s="1"/>
  <c r="J127" i="1"/>
  <c r="I127" i="1" s="1"/>
  <c r="J126" i="1"/>
  <c r="I126" i="1" s="1"/>
  <c r="J125" i="1"/>
  <c r="I125" i="1" s="1"/>
  <c r="J124" i="1"/>
  <c r="I124" i="1" s="1"/>
  <c r="J123" i="1"/>
  <c r="I123" i="1" s="1"/>
  <c r="J122" i="1"/>
  <c r="I122" i="1" s="1"/>
  <c r="J121" i="1"/>
  <c r="I121" i="1" s="1"/>
  <c r="J120" i="1"/>
  <c r="I120" i="1" s="1"/>
  <c r="J119" i="1"/>
  <c r="I119" i="1" s="1"/>
  <c r="J118" i="1"/>
  <c r="I118" i="1" s="1"/>
  <c r="J117" i="1"/>
  <c r="I117" i="1" s="1"/>
  <c r="J116" i="1"/>
  <c r="I116" i="1" s="1"/>
  <c r="J115" i="1"/>
  <c r="I115" i="1" s="1"/>
  <c r="J114" i="1"/>
  <c r="I114" i="1" s="1"/>
  <c r="J113" i="1"/>
  <c r="I113" i="1" s="1"/>
  <c r="J112" i="1"/>
  <c r="I112" i="1" s="1"/>
  <c r="J111" i="1"/>
  <c r="I111" i="1" s="1"/>
  <c r="J110" i="1"/>
  <c r="I110" i="1" s="1"/>
  <c r="J109" i="1"/>
  <c r="I109" i="1" s="1"/>
  <c r="J108" i="1"/>
  <c r="I108" i="1" s="1"/>
  <c r="J107" i="1"/>
  <c r="I107" i="1" s="1"/>
  <c r="J106" i="1"/>
  <c r="I106" i="1" s="1"/>
  <c r="J104" i="1"/>
  <c r="I104" i="1" s="1"/>
  <c r="J103" i="1"/>
  <c r="I103" i="1" s="1"/>
  <c r="J102" i="1"/>
  <c r="I102" i="1" s="1"/>
  <c r="J101" i="1"/>
  <c r="I101" i="1" s="1"/>
  <c r="J100" i="1"/>
  <c r="I100" i="1" s="1"/>
  <c r="J99" i="1"/>
  <c r="I99" i="1" s="1"/>
  <c r="J98" i="1"/>
  <c r="I98" i="1" s="1"/>
  <c r="J97" i="1"/>
  <c r="I97" i="1" s="1"/>
  <c r="J96" i="1"/>
  <c r="I96" i="1" s="1"/>
  <c r="J95" i="1"/>
  <c r="I95" i="1" s="1"/>
  <c r="J94" i="1"/>
  <c r="I94" i="1" s="1"/>
  <c r="J93" i="1"/>
  <c r="J90" i="1"/>
  <c r="I90" i="1" s="1"/>
  <c r="J89" i="1"/>
  <c r="I89" i="1" s="1"/>
  <c r="J88" i="1"/>
  <c r="I88" i="1" s="1"/>
  <c r="J87" i="1"/>
  <c r="J86" i="1"/>
  <c r="I86" i="1" s="1"/>
  <c r="J83" i="1"/>
  <c r="I83" i="1" s="1"/>
  <c r="J82" i="1"/>
  <c r="I82" i="1" s="1"/>
  <c r="J81" i="1"/>
  <c r="I81" i="1" s="1"/>
  <c r="J80" i="1"/>
  <c r="I80" i="1" s="1"/>
  <c r="J79" i="1"/>
  <c r="I79" i="1" s="1"/>
  <c r="J78" i="1"/>
  <c r="I78" i="1" s="1"/>
  <c r="J77" i="1"/>
  <c r="I77" i="1" s="1"/>
  <c r="J76" i="1"/>
  <c r="I76" i="1" s="1"/>
  <c r="J75" i="1"/>
  <c r="I75" i="1" s="1"/>
  <c r="J74" i="1"/>
  <c r="I74" i="1" s="1"/>
  <c r="J73" i="1"/>
  <c r="I73" i="1" s="1"/>
  <c r="J72" i="1"/>
  <c r="I72" i="1" s="1"/>
  <c r="J71" i="1"/>
  <c r="J70" i="1"/>
  <c r="I70" i="1" s="1"/>
  <c r="J69" i="1"/>
  <c r="I69" i="1" s="1"/>
  <c r="J66" i="1"/>
  <c r="I66" i="1" s="1"/>
  <c r="J65" i="1"/>
  <c r="I65" i="1" s="1"/>
  <c r="J64" i="1"/>
  <c r="I64" i="1" s="1"/>
  <c r="J63" i="1"/>
  <c r="J62" i="1"/>
  <c r="I62" i="1" s="1"/>
  <c r="J61" i="1"/>
  <c r="I61" i="1" s="1"/>
  <c r="J60" i="1"/>
  <c r="I60" i="1" s="1"/>
  <c r="J57" i="1"/>
  <c r="I57" i="1" s="1"/>
  <c r="J56" i="1"/>
  <c r="I56" i="1" s="1"/>
  <c r="J55" i="1"/>
  <c r="I55" i="1" s="1"/>
  <c r="J54" i="1"/>
  <c r="I54" i="1" s="1"/>
  <c r="J53" i="1"/>
  <c r="I53" i="1" s="1"/>
  <c r="J52" i="1"/>
  <c r="I52" i="1" s="1"/>
  <c r="J51" i="1"/>
  <c r="I51" i="1" s="1"/>
  <c r="J50" i="1"/>
  <c r="I50" i="1" s="1"/>
  <c r="J49" i="1"/>
  <c r="I49" i="1" s="1"/>
  <c r="J48" i="1"/>
  <c r="I48" i="1" s="1"/>
  <c r="J45" i="1"/>
  <c r="I45" i="1" s="1"/>
  <c r="J44" i="1"/>
  <c r="I44" i="1" s="1"/>
  <c r="J43" i="1"/>
  <c r="I43" i="1" s="1"/>
  <c r="J42" i="1"/>
  <c r="I42" i="1" s="1"/>
  <c r="J41" i="1"/>
  <c r="I41" i="1" s="1"/>
  <c r="J40" i="1"/>
  <c r="I40" i="1" s="1"/>
  <c r="J39" i="1"/>
  <c r="I39" i="1" s="1"/>
  <c r="J38" i="1"/>
  <c r="I38" i="1" s="1"/>
  <c r="J37" i="1"/>
  <c r="J36" i="1"/>
  <c r="I36" i="1" s="1"/>
  <c r="J35" i="1"/>
  <c r="I35" i="1" s="1"/>
  <c r="J34" i="1"/>
  <c r="I34" i="1" s="1"/>
  <c r="J31" i="1"/>
  <c r="I31" i="1" s="1"/>
  <c r="J30" i="1"/>
  <c r="I30" i="1" s="1"/>
  <c r="J29" i="1"/>
  <c r="I29" i="1" s="1"/>
  <c r="J28" i="1"/>
  <c r="I28" i="1" s="1"/>
  <c r="J27" i="1"/>
  <c r="I27" i="1" s="1"/>
  <c r="J26" i="1"/>
  <c r="J23" i="1"/>
  <c r="I23" i="1" s="1"/>
  <c r="J22" i="1"/>
  <c r="I22" i="1" s="1"/>
  <c r="J21" i="1"/>
  <c r="I21" i="1" s="1"/>
  <c r="J20" i="1"/>
  <c r="I20" i="1" s="1"/>
  <c r="J19" i="1"/>
  <c r="I19" i="1" s="1"/>
  <c r="J18" i="1"/>
  <c r="I18" i="1" s="1"/>
  <c r="J17" i="1"/>
  <c r="I17" i="1" s="1"/>
  <c r="J16" i="1"/>
  <c r="I16" i="1" s="1"/>
  <c r="J15" i="1"/>
  <c r="I15" i="1" s="1"/>
  <c r="J14" i="1"/>
  <c r="I14" i="1" s="1"/>
  <c r="J13" i="1"/>
  <c r="I13" i="1" s="1"/>
  <c r="J12" i="1"/>
  <c r="J250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Z85" i="1"/>
  <c r="AA85" i="1"/>
  <c r="AB85" i="1"/>
  <c r="AC85" i="1"/>
  <c r="AD85" i="1"/>
  <c r="AE85" i="1"/>
  <c r="AF85" i="1"/>
  <c r="AI85" i="1"/>
  <c r="AJ85" i="1"/>
  <c r="AK85" i="1"/>
  <c r="AL85" i="1"/>
  <c r="AM85" i="1"/>
  <c r="AN85" i="1"/>
  <c r="AO85" i="1"/>
  <c r="AP85" i="1"/>
  <c r="AS85" i="1"/>
  <c r="AT85" i="1"/>
  <c r="AU85" i="1"/>
  <c r="AV85" i="1"/>
  <c r="AW85" i="1"/>
  <c r="AX85" i="1"/>
  <c r="AY85" i="1"/>
  <c r="AZ85" i="1"/>
  <c r="BC85" i="1"/>
  <c r="BD85" i="1"/>
  <c r="BE85" i="1"/>
  <c r="BF85" i="1"/>
  <c r="BG85" i="1"/>
  <c r="BH85" i="1"/>
  <c r="H85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2" i="1"/>
  <c r="F151" i="1"/>
  <c r="F150" i="1"/>
  <c r="F149" i="1"/>
  <c r="F148" i="1"/>
  <c r="F147" i="1"/>
  <c r="F146" i="1"/>
  <c r="F145" i="1"/>
  <c r="F144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4" i="1"/>
  <c r="F103" i="1"/>
  <c r="F102" i="1"/>
  <c r="F101" i="1"/>
  <c r="F100" i="1"/>
  <c r="F99" i="1"/>
  <c r="F98" i="1"/>
  <c r="F97" i="1"/>
  <c r="F96" i="1"/>
  <c r="F95" i="1"/>
  <c r="F94" i="1"/>
  <c r="F93" i="1"/>
  <c r="F90" i="1"/>
  <c r="F89" i="1"/>
  <c r="F88" i="1"/>
  <c r="F87" i="1"/>
  <c r="F86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6" i="1"/>
  <c r="F65" i="1"/>
  <c r="F64" i="1"/>
  <c r="F63" i="1"/>
  <c r="F62" i="1"/>
  <c r="F61" i="1"/>
  <c r="F60" i="1"/>
  <c r="F57" i="1"/>
  <c r="F56" i="1"/>
  <c r="F55" i="1"/>
  <c r="F54" i="1"/>
  <c r="F53" i="1"/>
  <c r="F52" i="1"/>
  <c r="F51" i="1"/>
  <c r="F50" i="1"/>
  <c r="F49" i="1"/>
  <c r="F48" i="1"/>
  <c r="F45" i="1"/>
  <c r="F44" i="1"/>
  <c r="F43" i="1"/>
  <c r="F42" i="1"/>
  <c r="F41" i="1"/>
  <c r="F40" i="1"/>
  <c r="F39" i="1"/>
  <c r="F38" i="1"/>
  <c r="F37" i="1"/>
  <c r="F36" i="1"/>
  <c r="F35" i="1"/>
  <c r="F34" i="1"/>
  <c r="F31" i="1"/>
  <c r="F30" i="1"/>
  <c r="F29" i="1"/>
  <c r="F28" i="1"/>
  <c r="F27" i="1"/>
  <c r="F26" i="1"/>
  <c r="F23" i="1"/>
  <c r="F22" i="1"/>
  <c r="F21" i="1"/>
  <c r="F20" i="1"/>
  <c r="F19" i="1"/>
  <c r="F18" i="1"/>
  <c r="F17" i="1"/>
  <c r="F16" i="1"/>
  <c r="F15" i="1"/>
  <c r="F14" i="1"/>
  <c r="F13" i="1"/>
  <c r="F12" i="1"/>
  <c r="V145" i="4" l="1"/>
  <c r="V59" i="4"/>
  <c r="V26" i="4"/>
  <c r="F23" i="4"/>
  <c r="G176" i="1"/>
  <c r="F38" i="4"/>
  <c r="AJ38" i="4"/>
  <c r="AJ62" i="4"/>
  <c r="AJ61" i="4" s="1"/>
  <c r="F84" i="4"/>
  <c r="AJ20" i="4"/>
  <c r="G145" i="4"/>
  <c r="G229" i="1"/>
  <c r="G245" i="1"/>
  <c r="V37" i="4"/>
  <c r="G219" i="1"/>
  <c r="G208" i="1"/>
  <c r="G130" i="1"/>
  <c r="G173" i="1"/>
  <c r="G107" i="1"/>
  <c r="G192" i="1"/>
  <c r="G50" i="4"/>
  <c r="G37" i="4"/>
  <c r="G51" i="1"/>
  <c r="G190" i="1"/>
  <c r="G118" i="1"/>
  <c r="AJ71" i="4"/>
  <c r="AJ70" i="4" s="1"/>
  <c r="AJ69" i="4"/>
  <c r="AJ68" i="4" s="1"/>
  <c r="G16" i="4"/>
  <c r="G15" i="4" s="1"/>
  <c r="U41" i="4"/>
  <c r="U37" i="4" s="1"/>
  <c r="AJ121" i="4"/>
  <c r="V83" i="4"/>
  <c r="V79" i="4" s="1"/>
  <c r="V50" i="4"/>
  <c r="G112" i="1"/>
  <c r="G157" i="1"/>
  <c r="BB85" i="1"/>
  <c r="G15" i="1"/>
  <c r="G19" i="1"/>
  <c r="G23" i="1"/>
  <c r="G35" i="1"/>
  <c r="G39" i="1"/>
  <c r="G49" i="1"/>
  <c r="G53" i="1"/>
  <c r="G57" i="1"/>
  <c r="G69" i="1"/>
  <c r="G73" i="1"/>
  <c r="G77" i="1"/>
  <c r="G81" i="1"/>
  <c r="G101" i="1"/>
  <c r="G110" i="1"/>
  <c r="G114" i="1"/>
  <c r="G126" i="1"/>
  <c r="G132" i="1"/>
  <c r="G136" i="1"/>
  <c r="G140" i="1"/>
  <c r="G145" i="1"/>
  <c r="G149" i="1"/>
  <c r="G155" i="1"/>
  <c r="G163" i="1"/>
  <c r="G171" i="1"/>
  <c r="G179" i="1"/>
  <c r="G183" i="1"/>
  <c r="G187" i="1"/>
  <c r="G195" i="1"/>
  <c r="G203" i="1"/>
  <c r="G211" i="1"/>
  <c r="G233" i="1"/>
  <c r="G43" i="1"/>
  <c r="G97" i="1"/>
  <c r="G122" i="1"/>
  <c r="G175" i="1"/>
  <c r="G199" i="1"/>
  <c r="G16" i="1"/>
  <c r="G30" i="1"/>
  <c r="G40" i="1"/>
  <c r="G54" i="1"/>
  <c r="G60" i="1"/>
  <c r="G64" i="1"/>
  <c r="G70" i="1"/>
  <c r="G74" i="1"/>
  <c r="G78" i="1"/>
  <c r="G82" i="1"/>
  <c r="G94" i="1"/>
  <c r="G98" i="1"/>
  <c r="G115" i="1"/>
  <c r="G119" i="1"/>
  <c r="G133" i="1"/>
  <c r="G141" i="1"/>
  <c r="G146" i="1"/>
  <c r="G150" i="1"/>
  <c r="G160" i="1"/>
  <c r="G180" i="1"/>
  <c r="G184" i="1"/>
  <c r="G226" i="1"/>
  <c r="G234" i="1"/>
  <c r="G242" i="1"/>
  <c r="G29" i="1"/>
  <c r="G159" i="1"/>
  <c r="G167" i="1"/>
  <c r="G191" i="1"/>
  <c r="G215" i="1"/>
  <c r="G237" i="1"/>
  <c r="Y85" i="1"/>
  <c r="G17" i="1"/>
  <c r="G75" i="1"/>
  <c r="G103" i="1"/>
  <c r="G142" i="1"/>
  <c r="G151" i="1"/>
  <c r="G165" i="1"/>
  <c r="G106" i="1"/>
  <c r="G207" i="1"/>
  <c r="G241" i="1"/>
  <c r="G31" i="1"/>
  <c r="G55" i="1"/>
  <c r="G65" i="1"/>
  <c r="G95" i="1"/>
  <c r="G138" i="1"/>
  <c r="G147" i="1"/>
  <c r="G169" i="1"/>
  <c r="G22" i="1"/>
  <c r="G28" i="1"/>
  <c r="G38" i="1"/>
  <c r="G48" i="1"/>
  <c r="G52" i="1"/>
  <c r="G62" i="1"/>
  <c r="G72" i="1"/>
  <c r="G86" i="1"/>
  <c r="G90" i="1"/>
  <c r="G96" i="1"/>
  <c r="G109" i="1"/>
  <c r="G121" i="1"/>
  <c r="G125" i="1"/>
  <c r="G135" i="1"/>
  <c r="G144" i="1"/>
  <c r="G152" i="1"/>
  <c r="G158" i="1"/>
  <c r="G166" i="1"/>
  <c r="G170" i="1"/>
  <c r="G178" i="1"/>
  <c r="G194" i="1"/>
  <c r="G198" i="1"/>
  <c r="G202" i="1"/>
  <c r="G206" i="1"/>
  <c r="G224" i="1"/>
  <c r="G236" i="1"/>
  <c r="G240" i="1"/>
  <c r="G20" i="1"/>
  <c r="G36" i="1"/>
  <c r="G44" i="1"/>
  <c r="G50" i="1"/>
  <c r="G88" i="1"/>
  <c r="G102" i="1"/>
  <c r="G111" i="1"/>
  <c r="G123" i="1"/>
  <c r="G127" i="1"/>
  <c r="G137" i="1"/>
  <c r="G156" i="1"/>
  <c r="G164" i="1"/>
  <c r="G168" i="1"/>
  <c r="G172" i="1"/>
  <c r="G188" i="1"/>
  <c r="G196" i="1"/>
  <c r="G200" i="1"/>
  <c r="G204" i="1"/>
  <c r="AH85" i="1"/>
  <c r="G21" i="1"/>
  <c r="G27" i="1"/>
  <c r="J33" i="1"/>
  <c r="G41" i="1"/>
  <c r="G45" i="1"/>
  <c r="G61" i="1"/>
  <c r="G79" i="1"/>
  <c r="G83" i="1"/>
  <c r="G89" i="1"/>
  <c r="G99" i="1"/>
  <c r="G108" i="1"/>
  <c r="G116" i="1"/>
  <c r="G120" i="1"/>
  <c r="G124" i="1"/>
  <c r="G134" i="1"/>
  <c r="G161" i="1"/>
  <c r="G177" i="1"/>
  <c r="G181" i="1"/>
  <c r="G185" i="1"/>
  <c r="G189" i="1"/>
  <c r="G193" i="1"/>
  <c r="G197" i="1"/>
  <c r="G201" i="1"/>
  <c r="G14" i="1"/>
  <c r="G18" i="1"/>
  <c r="G34" i="1"/>
  <c r="G42" i="1"/>
  <c r="G56" i="1"/>
  <c r="G66" i="1"/>
  <c r="G76" i="1"/>
  <c r="G80" i="1"/>
  <c r="G100" i="1"/>
  <c r="G104" i="1"/>
  <c r="G113" i="1"/>
  <c r="G117" i="1"/>
  <c r="G131" i="1"/>
  <c r="G139" i="1"/>
  <c r="G148" i="1"/>
  <c r="G162" i="1"/>
  <c r="G174" i="1"/>
  <c r="G182" i="1"/>
  <c r="G186" i="1"/>
  <c r="G210" i="1"/>
  <c r="G214" i="1"/>
  <c r="G212" i="1"/>
  <c r="G216" i="1"/>
  <c r="G220" i="1"/>
  <c r="G230" i="1"/>
  <c r="G238" i="1"/>
  <c r="G246" i="1"/>
  <c r="G205" i="1"/>
  <c r="G209" i="1"/>
  <c r="G213" i="1"/>
  <c r="G217" i="1"/>
  <c r="G221" i="1"/>
  <c r="G227" i="1"/>
  <c r="G231" i="1"/>
  <c r="G235" i="1"/>
  <c r="G239" i="1"/>
  <c r="G243" i="1"/>
  <c r="G247" i="1"/>
  <c r="G218" i="1"/>
  <c r="G228" i="1"/>
  <c r="G232" i="1"/>
  <c r="G244" i="1"/>
  <c r="G248" i="1"/>
  <c r="P103" i="4"/>
  <c r="P8" i="4" s="1"/>
  <c r="P159" i="4" s="1"/>
  <c r="X103" i="4"/>
  <c r="X8" i="4" s="1"/>
  <c r="X159" i="4" s="1"/>
  <c r="U20" i="4"/>
  <c r="U16" i="4" s="1"/>
  <c r="U15" i="4" s="1"/>
  <c r="AJ93" i="4"/>
  <c r="AJ84" i="4"/>
  <c r="K103" i="4"/>
  <c r="K158" i="4" s="1"/>
  <c r="AJ82" i="4"/>
  <c r="AJ80" i="4" s="1"/>
  <c r="G83" i="4"/>
  <c r="G79" i="4" s="1"/>
  <c r="F54" i="4"/>
  <c r="AJ55" i="4"/>
  <c r="AJ54" i="4" s="1"/>
  <c r="AB103" i="4"/>
  <c r="AB8" i="4" s="1"/>
  <c r="AB159" i="4" s="1"/>
  <c r="J103" i="4"/>
  <c r="J8" i="4" s="1"/>
  <c r="J159" i="4" s="1"/>
  <c r="I103" i="4"/>
  <c r="I8" i="4" s="1"/>
  <c r="I159" i="4" s="1"/>
  <c r="Q103" i="4"/>
  <c r="Q158" i="4" s="1"/>
  <c r="F107" i="4"/>
  <c r="AJ109" i="4"/>
  <c r="AJ107" i="4" s="1"/>
  <c r="AA103" i="4"/>
  <c r="AA8" i="4" s="1"/>
  <c r="AA159" i="4" s="1"/>
  <c r="W103" i="4"/>
  <c r="W8" i="4" s="1"/>
  <c r="W159" i="4" s="1"/>
  <c r="U93" i="4"/>
  <c r="U83" i="4" s="1"/>
  <c r="F93" i="4"/>
  <c r="G106" i="4"/>
  <c r="G105" i="4" s="1"/>
  <c r="F17" i="4"/>
  <c r="F16" i="4" s="1"/>
  <c r="F15" i="4" s="1"/>
  <c r="AJ18" i="4"/>
  <c r="AJ17" i="4" s="1"/>
  <c r="AJ16" i="4" s="1"/>
  <c r="AJ15" i="4" s="1"/>
  <c r="M103" i="4"/>
  <c r="M158" i="4" s="1"/>
  <c r="U145" i="4"/>
  <c r="F153" i="4"/>
  <c r="F152" i="4" s="1"/>
  <c r="F145" i="4" s="1"/>
  <c r="AJ154" i="4"/>
  <c r="AJ153" i="4" s="1"/>
  <c r="AJ152" i="4" s="1"/>
  <c r="V16" i="4"/>
  <c r="V15" i="4" s="1"/>
  <c r="F30" i="4"/>
  <c r="F29" i="4" s="1"/>
  <c r="F26" i="4" s="1"/>
  <c r="AJ31" i="4"/>
  <c r="AJ30" i="4" s="1"/>
  <c r="AJ29" i="4" s="1"/>
  <c r="AJ26" i="4" s="1"/>
  <c r="F90" i="4"/>
  <c r="AJ91" i="4"/>
  <c r="AJ90" i="4" s="1"/>
  <c r="S103" i="4"/>
  <c r="S8" i="4" s="1"/>
  <c r="S159" i="4" s="1"/>
  <c r="AE103" i="4"/>
  <c r="AE8" i="4" s="1"/>
  <c r="AE159" i="4" s="1"/>
  <c r="AJ13" i="4"/>
  <c r="AJ12" i="4" s="1"/>
  <c r="AJ11" i="4" s="1"/>
  <c r="AJ10" i="4" s="1"/>
  <c r="F33" i="4"/>
  <c r="F32" i="4" s="1"/>
  <c r="AJ34" i="4"/>
  <c r="AJ33" i="4" s="1"/>
  <c r="AJ32" i="4" s="1"/>
  <c r="AJ57" i="4"/>
  <c r="AD103" i="4"/>
  <c r="AD8" i="4" s="1"/>
  <c r="AD159" i="4" s="1"/>
  <c r="L103" i="4"/>
  <c r="L8" i="4" s="1"/>
  <c r="L159" i="4" s="1"/>
  <c r="Z103" i="4"/>
  <c r="Z158" i="4" s="1"/>
  <c r="H103" i="4"/>
  <c r="H8" i="4" s="1"/>
  <c r="H159" i="4" s="1"/>
  <c r="O103" i="4"/>
  <c r="O8" i="4" s="1"/>
  <c r="O159" i="4" s="1"/>
  <c r="AF103" i="4"/>
  <c r="AF158" i="4" s="1"/>
  <c r="Y103" i="4"/>
  <c r="Y8" i="4" s="1"/>
  <c r="Y159" i="4" s="1"/>
  <c r="AH103" i="4"/>
  <c r="AH8" i="4" s="1"/>
  <c r="AH159" i="4" s="1"/>
  <c r="N103" i="4"/>
  <c r="N8" i="4" s="1"/>
  <c r="N159" i="4" s="1"/>
  <c r="AG103" i="4"/>
  <c r="AG8" i="4" s="1"/>
  <c r="AG159" i="4" s="1"/>
  <c r="R103" i="4"/>
  <c r="R8" i="4" s="1"/>
  <c r="R159" i="4" s="1"/>
  <c r="AC103" i="4"/>
  <c r="AC8" i="4" s="1"/>
  <c r="AC159" i="4" s="1"/>
  <c r="J68" i="1"/>
  <c r="I71" i="1"/>
  <c r="G71" i="1" s="1"/>
  <c r="I37" i="1"/>
  <c r="G37" i="1" s="1"/>
  <c r="AQ85" i="1"/>
  <c r="BA13" i="1"/>
  <c r="G13" i="1" s="1"/>
  <c r="J59" i="1"/>
  <c r="J85" i="1"/>
  <c r="J92" i="1"/>
  <c r="J223" i="1"/>
  <c r="I63" i="1"/>
  <c r="G63" i="1" s="1"/>
  <c r="I87" i="1"/>
  <c r="I93" i="1"/>
  <c r="G93" i="1" s="1"/>
  <c r="I225" i="1"/>
  <c r="G225" i="1" s="1"/>
  <c r="J11" i="1"/>
  <c r="J129" i="1"/>
  <c r="AR85" i="1"/>
  <c r="J254" i="1"/>
  <c r="J25" i="1"/>
  <c r="I12" i="1"/>
  <c r="I26" i="1"/>
  <c r="G26" i="1" s="1"/>
  <c r="AQ12" i="1"/>
  <c r="AQ11" i="1" s="1"/>
  <c r="BA85" i="1"/>
  <c r="AG85" i="1"/>
  <c r="X85" i="1"/>
  <c r="K250" i="1"/>
  <c r="K254" i="1" s="1"/>
  <c r="L250" i="1"/>
  <c r="L254" i="1" s="1"/>
  <c r="M250" i="1"/>
  <c r="M254" i="1" s="1"/>
  <c r="N250" i="1"/>
  <c r="N254" i="1" s="1"/>
  <c r="O250" i="1"/>
  <c r="O254" i="1" s="1"/>
  <c r="P250" i="1"/>
  <c r="P254" i="1" s="1"/>
  <c r="Q250" i="1"/>
  <c r="Q254" i="1" s="1"/>
  <c r="R250" i="1"/>
  <c r="R254" i="1" s="1"/>
  <c r="S250" i="1"/>
  <c r="S254" i="1" s="1"/>
  <c r="T250" i="1"/>
  <c r="T254" i="1" s="1"/>
  <c r="U250" i="1"/>
  <c r="U254" i="1" s="1"/>
  <c r="V250" i="1"/>
  <c r="V254" i="1" s="1"/>
  <c r="Y250" i="1"/>
  <c r="Y254" i="1" s="1"/>
  <c r="Z250" i="1"/>
  <c r="Z254" i="1" s="1"/>
  <c r="AA250" i="1"/>
  <c r="AA254" i="1" s="1"/>
  <c r="AB250" i="1"/>
  <c r="AB254" i="1" s="1"/>
  <c r="AC250" i="1"/>
  <c r="AC254" i="1" s="1"/>
  <c r="AD250" i="1"/>
  <c r="AD254" i="1" s="1"/>
  <c r="AE250" i="1"/>
  <c r="AE254" i="1" s="1"/>
  <c r="AF250" i="1"/>
  <c r="AF254" i="1" s="1"/>
  <c r="AG250" i="1"/>
  <c r="AG254" i="1" s="1"/>
  <c r="AH250" i="1"/>
  <c r="AH254" i="1" s="1"/>
  <c r="AI250" i="1"/>
  <c r="AI254" i="1" s="1"/>
  <c r="AJ250" i="1"/>
  <c r="AJ254" i="1" s="1"/>
  <c r="AK250" i="1"/>
  <c r="AK254" i="1" s="1"/>
  <c r="AL250" i="1"/>
  <c r="AL254" i="1" s="1"/>
  <c r="AM250" i="1"/>
  <c r="AM254" i="1" s="1"/>
  <c r="AN250" i="1"/>
  <c r="AN254" i="1" s="1"/>
  <c r="AO250" i="1"/>
  <c r="AO254" i="1" s="1"/>
  <c r="AP250" i="1"/>
  <c r="AP254" i="1" s="1"/>
  <c r="AQ250" i="1"/>
  <c r="AR250" i="1"/>
  <c r="AR254" i="1" s="1"/>
  <c r="AS250" i="1"/>
  <c r="AS254" i="1" s="1"/>
  <c r="AT250" i="1"/>
  <c r="AT254" i="1" s="1"/>
  <c r="AU250" i="1"/>
  <c r="AU254" i="1" s="1"/>
  <c r="AV250" i="1"/>
  <c r="AV254" i="1" s="1"/>
  <c r="AW250" i="1"/>
  <c r="AW254" i="1" s="1"/>
  <c r="AX250" i="1"/>
  <c r="AX254" i="1" s="1"/>
  <c r="AY250" i="1"/>
  <c r="AY254" i="1" s="1"/>
  <c r="AZ250" i="1"/>
  <c r="AZ254" i="1" s="1"/>
  <c r="BA250" i="1"/>
  <c r="BB250" i="1"/>
  <c r="BB254" i="1" s="1"/>
  <c r="BC250" i="1"/>
  <c r="BC254" i="1" s="1"/>
  <c r="BD250" i="1"/>
  <c r="BD254" i="1" s="1"/>
  <c r="BE250" i="1"/>
  <c r="BE254" i="1" s="1"/>
  <c r="BF250" i="1"/>
  <c r="BF254" i="1" s="1"/>
  <c r="BG250" i="1"/>
  <c r="BG254" i="1" s="1"/>
  <c r="BH250" i="1"/>
  <c r="BH254" i="1" s="1"/>
  <c r="I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I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H25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B11" i="1"/>
  <c r="BC11" i="1"/>
  <c r="BD11" i="1"/>
  <c r="BE11" i="1"/>
  <c r="BF11" i="1"/>
  <c r="BG11" i="1"/>
  <c r="BH11" i="1"/>
  <c r="H11" i="1"/>
  <c r="O158" i="4" l="1"/>
  <c r="I68" i="1"/>
  <c r="G68" i="1" s="1"/>
  <c r="AJ83" i="4"/>
  <c r="V103" i="4"/>
  <c r="V8" i="4" s="1"/>
  <c r="V159" i="4" s="1"/>
  <c r="BA11" i="1"/>
  <c r="BA255" i="1" s="1"/>
  <c r="I33" i="1"/>
  <c r="G33" i="1" s="1"/>
  <c r="F83" i="4"/>
  <c r="F79" i="4" s="1"/>
  <c r="G103" i="4"/>
  <c r="G158" i="4" s="1"/>
  <c r="W158" i="4"/>
  <c r="AJ145" i="4"/>
  <c r="D9" i="5"/>
  <c r="I92" i="1"/>
  <c r="G92" i="1" s="1"/>
  <c r="I25" i="1"/>
  <c r="G25" i="1" s="1"/>
  <c r="I59" i="1"/>
  <c r="G59" i="1" s="1"/>
  <c r="G129" i="1"/>
  <c r="BA254" i="1"/>
  <c r="G223" i="1"/>
  <c r="BF255" i="1"/>
  <c r="BB255" i="1"/>
  <c r="AX255" i="1"/>
  <c r="AT255" i="1"/>
  <c r="AP255" i="1"/>
  <c r="AL255" i="1"/>
  <c r="AH255" i="1"/>
  <c r="AD255" i="1"/>
  <c r="Z255" i="1"/>
  <c r="V255" i="1"/>
  <c r="R255" i="1"/>
  <c r="N255" i="1"/>
  <c r="BE252" i="1"/>
  <c r="AW253" i="1"/>
  <c r="AS252" i="1"/>
  <c r="AK252" i="1"/>
  <c r="AC253" i="1"/>
  <c r="U253" i="1"/>
  <c r="Q253" i="1"/>
  <c r="M253" i="1"/>
  <c r="AN252" i="1"/>
  <c r="AJ252" i="1"/>
  <c r="AB253" i="1"/>
  <c r="T253" i="1"/>
  <c r="P253" i="1"/>
  <c r="L253" i="1"/>
  <c r="AE252" i="1"/>
  <c r="AA252" i="1"/>
  <c r="G12" i="1"/>
  <c r="I85" i="1"/>
  <c r="G85" i="1" s="1"/>
  <c r="G87" i="1"/>
  <c r="J253" i="1"/>
  <c r="J252" i="1"/>
  <c r="AD158" i="4"/>
  <c r="K8" i="4"/>
  <c r="K159" i="4" s="1"/>
  <c r="I158" i="4"/>
  <c r="Y158" i="4"/>
  <c r="Z8" i="4"/>
  <c r="Z159" i="4" s="1"/>
  <c r="P158" i="4"/>
  <c r="J158" i="4"/>
  <c r="AF8" i="4"/>
  <c r="AF159" i="4" s="1"/>
  <c r="X158" i="4"/>
  <c r="AB158" i="4"/>
  <c r="Q8" i="4"/>
  <c r="Q159" i="4" s="1"/>
  <c r="N158" i="4"/>
  <c r="S158" i="4"/>
  <c r="M8" i="4"/>
  <c r="M159" i="4" s="1"/>
  <c r="L158" i="4"/>
  <c r="AH158" i="4"/>
  <c r="AE158" i="4"/>
  <c r="AA158" i="4"/>
  <c r="R158" i="4"/>
  <c r="AC158" i="4"/>
  <c r="H158" i="4"/>
  <c r="AG158" i="4"/>
  <c r="V252" i="1"/>
  <c r="R252" i="1"/>
  <c r="N252" i="1"/>
  <c r="F11" i="1"/>
  <c r="BE255" i="1"/>
  <c r="AW255" i="1"/>
  <c r="AS255" i="1"/>
  <c r="AO255" i="1"/>
  <c r="AK255" i="1"/>
  <c r="AG255" i="1"/>
  <c r="AC255" i="1"/>
  <c r="Y255" i="1"/>
  <c r="U255" i="1"/>
  <c r="Q255" i="1"/>
  <c r="M255" i="1"/>
  <c r="F25" i="1"/>
  <c r="BH252" i="1"/>
  <c r="BD252" i="1"/>
  <c r="AV252" i="1"/>
  <c r="AB252" i="1"/>
  <c r="T252" i="1"/>
  <c r="P252" i="1"/>
  <c r="L252" i="1"/>
  <c r="AQ254" i="1"/>
  <c r="J255" i="1"/>
  <c r="BF252" i="1"/>
  <c r="BH255" i="1"/>
  <c r="BD255" i="1"/>
  <c r="AZ255" i="1"/>
  <c r="AV255" i="1"/>
  <c r="AR255" i="1"/>
  <c r="AN255" i="1"/>
  <c r="AJ255" i="1"/>
  <c r="AF255" i="1"/>
  <c r="AB255" i="1"/>
  <c r="T255" i="1"/>
  <c r="P255" i="1"/>
  <c r="L255" i="1"/>
  <c r="BG252" i="1"/>
  <c r="BC252" i="1"/>
  <c r="AY252" i="1"/>
  <c r="AU252" i="1"/>
  <c r="AM252" i="1"/>
  <c r="AI252" i="1"/>
  <c r="AE253" i="1"/>
  <c r="AA253" i="1"/>
  <c r="S252" i="1"/>
  <c r="O252" i="1"/>
  <c r="K252" i="1"/>
  <c r="BG255" i="1"/>
  <c r="BC255" i="1"/>
  <c r="AY255" i="1"/>
  <c r="AU255" i="1"/>
  <c r="AQ255" i="1"/>
  <c r="AM255" i="1"/>
  <c r="AI255" i="1"/>
  <c r="AE255" i="1"/>
  <c r="AA255" i="1"/>
  <c r="S255" i="1"/>
  <c r="O255" i="1"/>
  <c r="K255" i="1"/>
  <c r="BF253" i="1"/>
  <c r="AX252" i="1"/>
  <c r="AT252" i="1"/>
  <c r="AL252" i="1"/>
  <c r="AD253" i="1"/>
  <c r="Z253" i="1"/>
  <c r="V253" i="1"/>
  <c r="R253" i="1"/>
  <c r="N253" i="1"/>
  <c r="BB252" i="1"/>
  <c r="BB253" i="1"/>
  <c r="AR252" i="1"/>
  <c r="AQ252" i="1"/>
  <c r="AG252" i="1"/>
  <c r="AH252" i="1"/>
  <c r="X252" i="1"/>
  <c r="Y253" i="1"/>
  <c r="BE253" i="1"/>
  <c r="AS253" i="1"/>
  <c r="AJ253" i="1"/>
  <c r="AW252" i="1"/>
  <c r="Y252" i="1"/>
  <c r="BH253" i="1"/>
  <c r="BD253" i="1"/>
  <c r="AV253" i="1"/>
  <c r="AR253" i="1"/>
  <c r="AM253" i="1"/>
  <c r="AI253" i="1"/>
  <c r="S253" i="1"/>
  <c r="O253" i="1"/>
  <c r="K253" i="1"/>
  <c r="AD252" i="1"/>
  <c r="Z252" i="1"/>
  <c r="U252" i="1"/>
  <c r="Q252" i="1"/>
  <c r="M252" i="1"/>
  <c r="AN253" i="1"/>
  <c r="BG253" i="1"/>
  <c r="BC253" i="1"/>
  <c r="AY253" i="1"/>
  <c r="AU253" i="1"/>
  <c r="AQ253" i="1"/>
  <c r="D5" i="5" s="1"/>
  <c r="AL253" i="1"/>
  <c r="AH253" i="1"/>
  <c r="AC252" i="1"/>
  <c r="AX253" i="1"/>
  <c r="AT253" i="1"/>
  <c r="AK253" i="1"/>
  <c r="AG253" i="1"/>
  <c r="H251" i="1"/>
  <c r="V158" i="4" l="1"/>
  <c r="I251" i="1"/>
  <c r="H250" i="1"/>
  <c r="BA253" i="1"/>
  <c r="G11" i="1"/>
  <c r="BA252" i="1"/>
  <c r="I252" i="1"/>
  <c r="G8" i="4"/>
  <c r="G159" i="4" s="1"/>
  <c r="E140" i="4"/>
  <c r="F140" i="4" s="1"/>
  <c r="AJ140" i="4" s="1"/>
  <c r="H254" i="1" l="1"/>
  <c r="I250" i="1"/>
  <c r="AI128" i="4"/>
  <c r="AI57" i="4"/>
  <c r="I254" i="1" l="1"/>
  <c r="I253" i="1"/>
  <c r="I255" i="1"/>
  <c r="W251" i="1"/>
  <c r="E125" i="4"/>
  <c r="F125" i="4" s="1"/>
  <c r="W250" i="1" l="1"/>
  <c r="X251" i="1"/>
  <c r="F251" i="1"/>
  <c r="AJ125" i="4"/>
  <c r="AI77" i="4"/>
  <c r="X250" i="1" l="1"/>
  <c r="G251" i="1"/>
  <c r="B10" i="5" s="1"/>
  <c r="W254" i="1"/>
  <c r="W255" i="1"/>
  <c r="F250" i="1"/>
  <c r="F254" i="1" s="1"/>
  <c r="AI69" i="4"/>
  <c r="X254" i="1" l="1"/>
  <c r="X255" i="1"/>
  <c r="X253" i="1"/>
  <c r="G250" i="1"/>
  <c r="E115" i="4"/>
  <c r="F115" i="4" s="1"/>
  <c r="G254" i="1" l="1"/>
  <c r="G255" i="1"/>
  <c r="AJ115" i="4"/>
  <c r="F111" i="4"/>
  <c r="F106" i="4" s="1"/>
  <c r="F105" i="4" s="1"/>
  <c r="T100" i="4"/>
  <c r="U100" i="4" s="1"/>
  <c r="AJ111" i="4" l="1"/>
  <c r="AJ106" i="4" s="1"/>
  <c r="AJ105" i="4" s="1"/>
  <c r="U97" i="4"/>
  <c r="U79" i="4" s="1"/>
  <c r="AJ100" i="4"/>
  <c r="AJ97" i="4" s="1"/>
  <c r="AJ79" i="4" s="1"/>
  <c r="T78" i="4"/>
  <c r="U78" i="4" s="1"/>
  <c r="B11" i="5" l="1"/>
  <c r="AJ78" i="4"/>
  <c r="AJ75" i="4" s="1"/>
  <c r="U75" i="4"/>
  <c r="U103" i="4" s="1"/>
  <c r="E130" i="4"/>
  <c r="F130" i="4" s="1"/>
  <c r="AJ130" i="4" l="1"/>
  <c r="AJ120" i="4" s="1"/>
  <c r="B9" i="5" s="1"/>
  <c r="F120" i="4"/>
  <c r="U8" i="4"/>
  <c r="U159" i="4" s="1"/>
  <c r="U158" i="4"/>
  <c r="E153" i="4"/>
  <c r="E58" i="4" l="1"/>
  <c r="F58" i="4" s="1"/>
  <c r="AJ58" i="4" l="1"/>
  <c r="AJ56" i="4" s="1"/>
  <c r="AJ53" i="4" s="1"/>
  <c r="F56" i="4"/>
  <c r="F53" i="4" s="1"/>
  <c r="E52" i="4"/>
  <c r="F52" i="4" s="1"/>
  <c r="F51" i="4" l="1"/>
  <c r="F50" i="4" s="1"/>
  <c r="AJ52" i="4"/>
  <c r="AJ51" i="4" s="1"/>
  <c r="AJ50" i="4" s="1"/>
  <c r="E67" i="4"/>
  <c r="F67" i="4" s="1"/>
  <c r="AJ67" i="4" s="1"/>
  <c r="E66" i="4"/>
  <c r="F66" i="4" s="1"/>
  <c r="AJ66" i="4" s="1"/>
  <c r="E65" i="4"/>
  <c r="F65" i="4" s="1"/>
  <c r="E49" i="4"/>
  <c r="F49" i="4" s="1"/>
  <c r="E44" i="4"/>
  <c r="F44" i="4" s="1"/>
  <c r="AJ49" i="4" l="1"/>
  <c r="AJ48" i="4" s="1"/>
  <c r="AJ47" i="4" s="1"/>
  <c r="F48" i="4"/>
  <c r="F47" i="4" s="1"/>
  <c r="F64" i="4"/>
  <c r="F59" i="4" s="1"/>
  <c r="AJ65" i="4"/>
  <c r="AJ64" i="4" s="1"/>
  <c r="AJ59" i="4" s="1"/>
  <c r="AJ44" i="4"/>
  <c r="AJ41" i="4" s="1"/>
  <c r="AJ37" i="4" s="1"/>
  <c r="F41" i="4"/>
  <c r="F37" i="4" s="1"/>
  <c r="E35" i="4"/>
  <c r="T35" i="4"/>
  <c r="F103" i="4" l="1"/>
  <c r="F158" i="4" s="1"/>
  <c r="AJ103" i="4"/>
  <c r="AJ8" i="4" s="1"/>
  <c r="AJ159" i="4" s="1"/>
  <c r="E56" i="4"/>
  <c r="T56" i="4"/>
  <c r="E54" i="4"/>
  <c r="T54" i="4"/>
  <c r="E30" i="4"/>
  <c r="F8" i="4" l="1"/>
  <c r="F159" i="4" s="1"/>
  <c r="AJ158" i="4"/>
  <c r="B4" i="5"/>
  <c r="E68" i="4"/>
  <c r="T68" i="4"/>
  <c r="AI68" i="4"/>
  <c r="AI78" i="4" l="1"/>
  <c r="AI82" i="4" l="1"/>
  <c r="AI113" i="4" l="1"/>
  <c r="AI114" i="4"/>
  <c r="AI115" i="4"/>
  <c r="AI116" i="4"/>
  <c r="E75" i="4" l="1"/>
  <c r="T80" i="4" l="1"/>
  <c r="E80" i="4"/>
  <c r="AI35" i="4" l="1"/>
  <c r="D10" i="5" l="1"/>
  <c r="AI155" i="4" l="1"/>
  <c r="AI154" i="4"/>
  <c r="AI149" i="4"/>
  <c r="AI148" i="4"/>
  <c r="AI141" i="4"/>
  <c r="AI140" i="4"/>
  <c r="AI139" i="4"/>
  <c r="AI137" i="4"/>
  <c r="AI136" i="4"/>
  <c r="AI135" i="4"/>
  <c r="AI134" i="4"/>
  <c r="AI133" i="4"/>
  <c r="AI132" i="4"/>
  <c r="AI131" i="4"/>
  <c r="AI129" i="4"/>
  <c r="AI127" i="4"/>
  <c r="AI126" i="4"/>
  <c r="AI125" i="4"/>
  <c r="AI124" i="4"/>
  <c r="AI121" i="4"/>
  <c r="AI111" i="4"/>
  <c r="AI110" i="4"/>
  <c r="AI109" i="4"/>
  <c r="AI100" i="4"/>
  <c r="AI99" i="4"/>
  <c r="AI96" i="4"/>
  <c r="AI95" i="4"/>
  <c r="AI94" i="4"/>
  <c r="AI92" i="4"/>
  <c r="AI91" i="4"/>
  <c r="AI89" i="4"/>
  <c r="AI87" i="4"/>
  <c r="AI86" i="4"/>
  <c r="AI85" i="4"/>
  <c r="AI81" i="4"/>
  <c r="AI80" i="4" s="1"/>
  <c r="AI76" i="4"/>
  <c r="AI74" i="4"/>
  <c r="AI73" i="4"/>
  <c r="AI72" i="4"/>
  <c r="AI67" i="4"/>
  <c r="AI66" i="4"/>
  <c r="AI65" i="4"/>
  <c r="AI63" i="4"/>
  <c r="AI62" i="4"/>
  <c r="AI60" i="4"/>
  <c r="AI58" i="4"/>
  <c r="AI56" i="4" s="1"/>
  <c r="AI55" i="4"/>
  <c r="AI54" i="4" s="1"/>
  <c r="AI52" i="4"/>
  <c r="AI49" i="4"/>
  <c r="AI46" i="4"/>
  <c r="AI45" i="4"/>
  <c r="AI44" i="4"/>
  <c r="AI43" i="4"/>
  <c r="AI42" i="4"/>
  <c r="AI40" i="4"/>
  <c r="AI39" i="4"/>
  <c r="AI34" i="4"/>
  <c r="AI31" i="4"/>
  <c r="AI28" i="4"/>
  <c r="AI25" i="4"/>
  <c r="AI24" i="4"/>
  <c r="AI22" i="4"/>
  <c r="AI21" i="4"/>
  <c r="AI19" i="4"/>
  <c r="AI18" i="4"/>
  <c r="AI138" i="4" l="1"/>
  <c r="AI153" i="4" l="1"/>
  <c r="AI152" i="4" s="1"/>
  <c r="D8" i="5" s="1"/>
  <c r="AI147" i="4"/>
  <c r="AI107" i="4"/>
  <c r="AI98" i="4"/>
  <c r="AI88" i="4"/>
  <c r="AI75" i="4"/>
  <c r="AI71" i="4"/>
  <c r="AI70" i="4" s="1"/>
  <c r="AI64" i="4"/>
  <c r="AI61" i="4"/>
  <c r="AI48" i="4"/>
  <c r="AI47" i="4" s="1"/>
  <c r="AI38" i="4"/>
  <c r="AI33" i="4"/>
  <c r="AI30" i="4"/>
  <c r="AI29" i="4" s="1"/>
  <c r="AI23" i="4"/>
  <c r="AI20" i="4"/>
  <c r="AI17" i="4"/>
  <c r="AI51" i="4"/>
  <c r="AI27" i="4"/>
  <c r="T153" i="4"/>
  <c r="T152" i="4" s="1"/>
  <c r="T147" i="4"/>
  <c r="T120" i="4"/>
  <c r="T111" i="4"/>
  <c r="T107" i="4"/>
  <c r="T98" i="4"/>
  <c r="T97" i="4" s="1"/>
  <c r="T93" i="4"/>
  <c r="T90" i="4"/>
  <c r="T88" i="4"/>
  <c r="T84" i="4"/>
  <c r="T75" i="4"/>
  <c r="T71" i="4"/>
  <c r="T70" i="4" s="1"/>
  <c r="T64" i="4"/>
  <c r="T61" i="4"/>
  <c r="T51" i="4"/>
  <c r="T48" i="4"/>
  <c r="T47" i="4" s="1"/>
  <c r="T41" i="4"/>
  <c r="T38" i="4"/>
  <c r="T33" i="4"/>
  <c r="T30" i="4"/>
  <c r="T29" i="4" s="1"/>
  <c r="T27" i="4"/>
  <c r="T23" i="4"/>
  <c r="T20" i="4"/>
  <c r="T17" i="4"/>
  <c r="T12" i="4"/>
  <c r="T11" i="4" s="1"/>
  <c r="T10" i="4" s="1"/>
  <c r="AI16" i="4" l="1"/>
  <c r="AI15" i="4" s="1"/>
  <c r="T32" i="4"/>
  <c r="AI32" i="4"/>
  <c r="T59" i="4"/>
  <c r="AI59" i="4"/>
  <c r="T106" i="4"/>
  <c r="T105" i="4" s="1"/>
  <c r="AI41" i="4"/>
  <c r="AI37" i="4" s="1"/>
  <c r="AI93" i="4"/>
  <c r="AI84" i="4"/>
  <c r="AI90" i="4"/>
  <c r="AI12" i="4"/>
  <c r="AI11" i="4" s="1"/>
  <c r="AI10" i="4" s="1"/>
  <c r="AI106" i="4"/>
  <c r="AI105" i="4" s="1"/>
  <c r="T37" i="4"/>
  <c r="T53" i="4"/>
  <c r="T50" i="4" s="1"/>
  <c r="T16" i="4"/>
  <c r="T15" i="4" s="1"/>
  <c r="AI53" i="4"/>
  <c r="AI50" i="4" s="1"/>
  <c r="AI26" i="4"/>
  <c r="T26" i="4"/>
  <c r="T83" i="4"/>
  <c r="T79" i="4" s="1"/>
  <c r="T145" i="4"/>
  <c r="AI145" i="4"/>
  <c r="T103" i="4" l="1"/>
  <c r="T8" i="4" s="1"/>
  <c r="T159" i="4" s="1"/>
  <c r="AI83" i="4"/>
  <c r="T158" i="4" l="1"/>
  <c r="AZ253" i="1" l="1"/>
  <c r="AZ252" i="1"/>
  <c r="AI130" i="4" l="1"/>
  <c r="E23" i="4" l="1"/>
  <c r="E20" i="4"/>
  <c r="E17" i="4"/>
  <c r="E16" i="4" l="1"/>
  <c r="E48" i="4" l="1"/>
  <c r="E47" i="4" s="1"/>
  <c r="E33" i="4" l="1"/>
  <c r="AO252" i="1" l="1"/>
  <c r="G252" i="1" s="1"/>
  <c r="AO253" i="1"/>
  <c r="G253" i="1" s="1"/>
  <c r="F259" i="1" s="1"/>
  <c r="E32" i="4" l="1"/>
  <c r="E53" i="4" l="1"/>
  <c r="E147" i="4" l="1"/>
  <c r="E111" i="4"/>
  <c r="E107" i="4"/>
  <c r="E98" i="4"/>
  <c r="E88" i="4"/>
  <c r="E64" i="4"/>
  <c r="E61" i="4"/>
  <c r="E51" i="4"/>
  <c r="E41" i="4"/>
  <c r="E38" i="4"/>
  <c r="E29" i="4"/>
  <c r="E27" i="4"/>
  <c r="E12" i="4"/>
  <c r="E11" i="4" s="1"/>
  <c r="E10" i="4" s="1"/>
  <c r="E59" i="4" l="1"/>
  <c r="E26" i="4"/>
  <c r="E152" i="4"/>
  <c r="E90" i="4"/>
  <c r="E97" i="4"/>
  <c r="E37" i="4"/>
  <c r="E50" i="4"/>
  <c r="E93" i="4"/>
  <c r="E71" i="4"/>
  <c r="E84" i="4"/>
  <c r="E106" i="4"/>
  <c r="E105" i="4" s="1"/>
  <c r="AI97" i="4" l="1"/>
  <c r="AI79" i="4" s="1"/>
  <c r="E145" i="4"/>
  <c r="E15" i="4"/>
  <c r="E83" i="4"/>
  <c r="E79" i="4" s="1"/>
  <c r="E70" i="4"/>
  <c r="E103" i="4" l="1"/>
  <c r="AI103" i="4"/>
  <c r="AI158" i="4" l="1"/>
  <c r="E158" i="4" l="1"/>
  <c r="AP252" i="1" l="1"/>
  <c r="AP253" i="1"/>
  <c r="AF253" i="1"/>
  <c r="AF252" i="1"/>
  <c r="W252" i="1"/>
  <c r="W253" i="1"/>
  <c r="B12" i="5"/>
  <c r="BI256" i="1"/>
  <c r="AO256" i="1" l="1"/>
  <c r="F85" i="1" l="1"/>
  <c r="H59" i="1" l="1"/>
  <c r="F59" i="1" s="1"/>
  <c r="H92" i="1"/>
  <c r="F92" i="1" s="1"/>
  <c r="H68" i="1"/>
  <c r="F68" i="1" s="1"/>
  <c r="B13" i="5" l="1"/>
  <c r="B5" i="5" s="1"/>
  <c r="H129" i="1" l="1"/>
  <c r="F129" i="1" s="1"/>
  <c r="H223" i="1" l="1"/>
  <c r="F223" i="1" s="1"/>
  <c r="AI123" i="4" l="1"/>
  <c r="AI122" i="4" l="1"/>
  <c r="AI120" i="4" s="1"/>
  <c r="E120" i="4"/>
  <c r="E8" i="4" s="1"/>
  <c r="E159" i="4" l="1"/>
  <c r="AI8" i="4"/>
  <c r="AI159" i="4" s="1"/>
  <c r="AI161" i="4" l="1"/>
  <c r="B8" i="5" l="1"/>
  <c r="W256" i="1" l="1"/>
  <c r="H33" i="1"/>
  <c r="H255" i="1" s="1"/>
  <c r="F33" i="1" l="1"/>
  <c r="H252" i="1"/>
  <c r="F252" i="1" s="1"/>
  <c r="H253" i="1"/>
  <c r="F253" i="1" s="1"/>
  <c r="AF256" i="1"/>
  <c r="F255" i="1"/>
  <c r="AP256" i="1"/>
  <c r="D7" i="5"/>
  <c r="B7" i="5" l="1"/>
  <c r="H256" i="1"/>
  <c r="F256" i="1" l="1"/>
</calcChain>
</file>

<file path=xl/comments1.xml><?xml version="1.0" encoding="utf-8"?>
<comments xmlns="http://schemas.openxmlformats.org/spreadsheetml/2006/main">
  <authors>
    <author>Elina Markaine</author>
  </authors>
  <commentList>
    <comment ref="Z211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R.Nr.47</t>
        </r>
      </text>
    </comment>
    <comment ref="L251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projekta (04.1.16) uz ieņēmumu pārsniegumu</t>
        </r>
      </text>
    </comment>
    <comment ref="Z251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R. Nr.47. -23855 no MD atlikuma inter.pedag. Sporta skolai</t>
        </r>
      </text>
    </comment>
  </commentList>
</comments>
</file>

<file path=xl/comments2.xml><?xml version="1.0" encoding="utf-8"?>
<comments xmlns="http://schemas.openxmlformats.org/spreadsheetml/2006/main">
  <authors>
    <author>Elina Markaine</author>
    <author>Sandra Dzērve</author>
  </authors>
  <commentList>
    <comment ref="J58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Ostas projekta</t>
        </r>
      </text>
    </comment>
    <comment ref="J72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LP MD asistentu pakalp.nodr. 191307 EUR</t>
        </r>
      </text>
    </comment>
    <comment ref="H78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Tehniska neprecizitāte pie budžeta sastādīšanas</t>
        </r>
      </text>
    </comment>
    <comment ref="J82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apstiprinātā budžeta tehnisks labojums</t>
        </r>
      </text>
    </comment>
    <comment ref="J99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apstiprinātā budžeta tehnisks labojums</t>
        </r>
      </text>
    </comment>
    <comment ref="H123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Domei 3681 + BJIC 1395+4940</t>
        </r>
      </text>
    </comment>
    <comment ref="I123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Domei</t>
        </r>
      </text>
    </comment>
    <comment ref="J123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BJIC -900 (09.4.5.)</t>
        </r>
      </text>
    </comment>
    <comment ref="E124" authorId="1" shape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bijušais privatizācijas fonds</t>
        </r>
      </text>
    </comment>
    <comment ref="E130" authorId="1" shape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58 294 € decembrī ieskaitīts par janvāri un 307 € "Atvasei" gāja pāri plānam, atstāts VK kontā</t>
        </r>
      </text>
    </comment>
    <comment ref="E138" authorId="1" shape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zveja - ??????? €; ūdenstilpj.noma ???????€</t>
        </r>
      </text>
    </comment>
  </commentList>
</comments>
</file>

<file path=xl/sharedStrings.xml><?xml version="1.0" encoding="utf-8"?>
<sst xmlns="http://schemas.openxmlformats.org/spreadsheetml/2006/main" count="896" uniqueCount="750">
  <si>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</si>
  <si>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</si>
  <si>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</si>
  <si>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</si>
  <si>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</si>
  <si>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</si>
  <si>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</si>
  <si>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</si>
  <si>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</si>
  <si>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</si>
  <si>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</si>
  <si>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</si>
  <si>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</si>
  <si>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</si>
  <si>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</si>
  <si>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</si>
  <si>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</si>
  <si>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</si>
  <si>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</si>
  <si>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</si>
  <si>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</si>
  <si>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10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</si>
  <si>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</si>
  <si>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</si>
  <si>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</si>
  <si>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</si>
  <si>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</si>
  <si>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</si>
  <si>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</si>
  <si>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</si>
  <si>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</si>
  <si>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</si>
  <si>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</si>
  <si>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</si>
  <si>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</si>
  <si>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1.1.1.2.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</si>
  <si>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</si>
  <si>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</si>
  <si>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</si>
  <si>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</si>
  <si>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</si>
  <si>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</si>
  <si>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</si>
  <si>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</si>
  <si>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</si>
  <si>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</si>
  <si>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</si>
  <si>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</si>
  <si>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</si>
  <si>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</si>
  <si>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</si>
  <si>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</si>
  <si>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</si>
  <si>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</si>
  <si>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</si>
  <si>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</si>
  <si>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</si>
  <si>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</si>
  <si>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</si>
  <si>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</si>
  <si>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</si>
  <si>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</si>
  <si>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</si>
  <si>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</si>
  <si>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</si>
  <si>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</si>
  <si>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</si>
  <si>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9.5.1.3.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</si>
  <si>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</si>
  <si>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</si>
  <si>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</si>
  <si>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</si>
  <si>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</si>
  <si>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</si>
  <si>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</si>
  <si>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</si>
  <si>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</si>
  <si>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</si>
  <si>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</si>
  <si>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</si>
  <si>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</si>
  <si>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</si>
  <si>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</si>
  <si>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</si>
  <si>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</si>
  <si>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</si>
  <si>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</si>
  <si>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</si>
  <si>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</si>
  <si>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</si>
  <si>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</si>
  <si>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</si>
  <si>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</si>
  <si>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</si>
  <si>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</si>
  <si>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</si>
  <si>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</si>
  <si>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</si>
  <si>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</si>
  <si>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21.3.5.2.</t>
  </si>
  <si>
    <t>Ieņēmumi no vecāku maksām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</si>
  <si>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</si>
  <si>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</si>
  <si>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</si>
  <si>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</si>
  <si>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</si>
  <si>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</si>
  <si>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</si>
  <si>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</si>
  <si>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</si>
  <si>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</si>
  <si>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</si>
  <si>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</si>
  <si>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</si>
  <si>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</si>
  <si>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</si>
  <si>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</si>
  <si>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</si>
  <si>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</si>
  <si>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</si>
  <si>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</si>
  <si>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</si>
  <si>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</si>
  <si>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</si>
  <si>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</si>
  <si>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</si>
  <si>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18.6.9.0.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</si>
  <si>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</si>
  <si>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</si>
  <si>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</si>
  <si>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</si>
  <si>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</si>
  <si>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izdevumi bez atlikuma gada beigās un atdotajiem kredītiem</t>
  </si>
  <si>
    <t>Pavisam kopā izdevumi</t>
  </si>
  <si>
    <t>Kopā pašvaldības konsolidētā budžeta ieņēmumi bez atlikumiem gada sākumā un plānotajiem kredītiem</t>
  </si>
  <si>
    <t>Kopā atlikums gada beigās, t.sk.:</t>
  </si>
  <si>
    <t>Atlikums no projektu līdzekļiem</t>
  </si>
  <si>
    <t>Mērķdotācija pedagogu atalgojumam</t>
  </si>
  <si>
    <t>Aizņēmumi</t>
  </si>
  <si>
    <t>Atlikums pārskaitītajam pamatkapitāla palielinājumam</t>
  </si>
  <si>
    <t>F40220010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</si>
  <si>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</si>
  <si>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</si>
  <si>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</si>
  <si>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</si>
  <si>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</si>
  <si>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</si>
  <si>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</si>
  <si>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</si>
  <si>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</si>
  <si>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</si>
  <si>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atpūtnieku un tūristu uzņemšanu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</si>
  <si>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</si>
  <si>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</si>
  <si>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</si>
  <si>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</si>
  <si>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</si>
  <si>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</si>
  <si>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</si>
  <si>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</si>
  <si>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</si>
  <si>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</si>
  <si>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</si>
  <si>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</si>
  <si>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</si>
  <si>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</si>
  <si>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</si>
  <si>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</si>
  <si>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 xml:space="preserve">                                                                                        Tāmes Nr.</t>
  </si>
  <si>
    <t>Programma</t>
  </si>
  <si>
    <t>Nozares pēc valdības funkciju klasifikācijas / Budžeta finansēta institūcija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</si>
  <si>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</si>
  <si>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</si>
  <si>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</si>
  <si>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</si>
  <si>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</si>
  <si>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</si>
  <si>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</si>
  <si>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</si>
  <si>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</si>
  <si>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</si>
  <si>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</si>
  <si>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</si>
  <si>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</si>
  <si>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</si>
  <si>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</si>
  <si>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</si>
  <si>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</si>
  <si>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</si>
  <si>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</si>
  <si>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</si>
  <si>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</si>
  <si>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</si>
  <si>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</si>
  <si>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</si>
  <si>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Maksas pakalpojumu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</si>
  <si>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</si>
  <si>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</si>
  <si>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</si>
  <si>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</si>
  <si>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</si>
  <si>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Sociālā palīdzība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</si>
  <si>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</si>
  <si>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</si>
  <si>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</si>
  <si>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</si>
  <si>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</si>
  <si>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</si>
  <si>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</si>
  <si>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</si>
  <si>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</si>
  <si>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</si>
  <si>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</si>
  <si>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</si>
  <si>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Jūrmalas Kauguru vidusskola</t>
  </si>
  <si>
    <t>Majoru vidusskola</t>
  </si>
  <si>
    <t>Sākumskola "Ābelīte"</t>
  </si>
  <si>
    <t>Jūrmalas sākumskola "Taurenītis"</t>
  </si>
  <si>
    <t>Slokas pamatskola</t>
  </si>
  <si>
    <t>21.4.2.9.</t>
  </si>
  <si>
    <t>Ieņēmumi no ēku un būvju īpašuma pārdošanas</t>
  </si>
  <si>
    <t>13.1.0.0.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</si>
  <si>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</si>
  <si>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</si>
  <si>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</si>
  <si>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</si>
  <si>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</si>
  <si>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</si>
  <si>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</si>
  <si>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</si>
  <si>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</si>
  <si>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</si>
  <si>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</si>
  <si>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</si>
  <si>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13.4.0.0.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</si>
  <si>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</si>
  <si>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</si>
  <si>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</si>
  <si>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</si>
  <si>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</si>
  <si>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</si>
  <si>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</si>
  <si>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</si>
  <si>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</si>
  <si>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Mērķdotācija pašvaldību spec. skolu izdevumiem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</si>
  <si>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</si>
  <si>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</si>
  <si>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</si>
  <si>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</si>
  <si>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</si>
  <si>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</si>
  <si>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</si>
  <si>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</si>
  <si>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</si>
  <si>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Pašvaldību saņemtie transferti no valsts budžeta</t>
  </si>
  <si>
    <t>Vidēja termiņa un ilgtermiņa aizņēmumi</t>
  </si>
  <si>
    <t>21.4.9.9.</t>
  </si>
  <si>
    <t>Pārējie iepriekš neklasificētie pašu ieņēmumi</t>
  </si>
  <si>
    <t>21.4.0.0.</t>
  </si>
  <si>
    <t>8.3.0.0.</t>
  </si>
  <si>
    <t>8.3.9.0.</t>
  </si>
  <si>
    <t>Ieņēmumi no dividendēm (ieņēmumi no valsts (pašvaldību) kapitāla izmantošanas)</t>
  </si>
  <si>
    <t>Vidēja termiņa aizņēmumi</t>
  </si>
  <si>
    <t>Ilgtermiņa aizņēmumi</t>
  </si>
  <si>
    <t>Pirmsskolas izglītības iestāžu labiekārtošanas pasākumi</t>
  </si>
  <si>
    <t>Pilsētas kultūrvēsturiskā mantojuma saglabāšana</t>
  </si>
  <si>
    <t>Budžeta finansētas institūcijas reģistrācijas  Nr.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</si>
  <si>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</si>
  <si>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</si>
  <si>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</si>
  <si>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</si>
  <si>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</si>
  <si>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</si>
  <si>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</si>
  <si>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Kredīta atmaksa - Mācību korpusa lit.002 rekonstrukcija bez apjoma palielināšanas Dūņu ceļš 2, Jūrmalā</t>
  </si>
  <si>
    <t>Notekūdeņu apsaimniekošana (meliorācijas sistēmas apsaimniekošana)</t>
  </si>
  <si>
    <t>Reģionālā metodiskā centra un pedagogu tālākizglītības centra darbības nodrošināšana</t>
  </si>
  <si>
    <t>Iestādes uzturēšana,interešu un profesionālās ievirzes izglītības nodrošināšana</t>
  </si>
  <si>
    <t>Projekts "Atcere – totalitārisms Eiropā un vēsturiskā apziņa Eiropas kontekstā"</t>
  </si>
  <si>
    <t>Saņemts  no Valsts kases sadales konta pārskata gadā ieskaitītais iedzīvotāju ienākuma nodoklis</t>
  </si>
  <si>
    <t>Ieņēmumi no valsts un pašvaldību kustamā īpašuma un mantas realizācijas</t>
  </si>
  <si>
    <t>Mērķdotācija pedagogu atalgojumam profesionālās ievirzes izglītības programmu finansēšanai</t>
  </si>
  <si>
    <t>Kredīta atmaksa - Bērnudārza jaunbūve Tukuma ielā 9, Jūrmalā</t>
  </si>
  <si>
    <t>Kredīta atmaksa - Ēkas rekonstrukcija ar funkcijas maiņu par sociālās aprūpes ēku ar publiski pieejamām telpām 1.stāvā Skolas ielā 44</t>
  </si>
  <si>
    <t>Kredīta atmaksa - Aspazijas mājas Nr.002 restaurācija un ēkas Nr.001 rekonstrukcija, saglabājot funkciju muzejs Z.Meierovica prospektā 18/20, Jūrmalā</t>
  </si>
  <si>
    <t>Kredīta atmaksa - Jūrmalas Valsts ģimnāzijas un sākumskolas "Atvase" daudzfunkcionālās sporta halles projektēšana un celtniecība</t>
  </si>
  <si>
    <t>Kredīta atmaksa - Jūrmalas pilsētas tranzītielas P128 (Talsu šoseja/Kolkas iela) izbūve</t>
  </si>
  <si>
    <t>Sporta skolas pasākumi</t>
  </si>
  <si>
    <t>Kredīta atmaksa - Ēkas lit.002 rekonstrukcija par Mākslas skolu Strēlnieku prospektā 30 un Jāņa Poruka prospekta izbūve posmā no Friča Brīvzemnieka ielas līdz sporta zālei "Taurenītis" Jūrmalā</t>
  </si>
  <si>
    <t>Kredīta atmaksa - Kompleksi risinājumi siltumnīcefekta gāzu emisiju samazināšanai Jūrmalas pilsētas Mežmalas vidusskolā</t>
  </si>
  <si>
    <t>Aizņēmumu atmaksa F40020020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</si>
  <si>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</si>
  <si>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</si>
  <si>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</si>
  <si>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</si>
  <si>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</si>
  <si>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Glābšanas staciju būvniecība, atjaunošana un uzlabošana</t>
  </si>
  <si>
    <t>Publisku teritoriju, ēku un mājokļu būvniecība, atjaunošana un uzlabošana</t>
  </si>
  <si>
    <t>Bibliotēku ēku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</si>
  <si>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</si>
  <si>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</si>
  <si>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</si>
  <si>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</si>
  <si>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</si>
  <si>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</si>
  <si>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</si>
  <si>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</si>
  <si>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</si>
  <si>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</si>
  <si>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</si>
  <si>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</si>
  <si>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</si>
  <si>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</si>
  <si>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</si>
  <si>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</si>
  <si>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</si>
  <si>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</si>
  <si>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</si>
  <si>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</si>
  <si>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12.3.1.0.</t>
  </si>
  <si>
    <t>12.3.1.2.</t>
  </si>
  <si>
    <t>Ieņēmumi no privatizācijs</t>
  </si>
  <si>
    <t>Ieņēmumi no dzīvojamo māju privatizācijas</t>
  </si>
  <si>
    <t>19.1.0.0.</t>
  </si>
  <si>
    <t>Pašvaldības budžeta iekšējie transferti starp vienas pašvaldības budžeta veidiem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</si>
  <si>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</si>
  <si>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</si>
  <si>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</si>
  <si>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</si>
  <si>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</si>
  <si>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</si>
  <si>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</si>
  <si>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</si>
  <si>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</si>
  <si>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</si>
  <si>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</si>
  <si>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</si>
  <si>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</si>
  <si>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</si>
  <si>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</si>
  <si>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</si>
  <si>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</si>
  <si>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</si>
  <si>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</si>
  <si>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</si>
  <si>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</si>
  <si>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</si>
  <si>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Ostas būvniecība, atjaunošana un uzlabošana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</si>
  <si>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</si>
  <si>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</si>
  <si>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</si>
  <si>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</si>
  <si>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</si>
  <si>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</si>
  <si>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</si>
  <si>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</si>
  <si>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</si>
  <si>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Kredīta atmaksa - SIA "Jūrmalas ūdens" pamatkapitāla palielināšanai, Jūrmalas ūdenssaimniecības attīstības projekta II kārta īstenošanai</t>
  </si>
  <si>
    <t>Kredīta atmaksa - SIA "Jūrmalas ūdens" pamatkapitāla palielināšanai, Jūrmalas ūdenssaimniecības attīstības projekta III kārta īstenošanai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</si>
  <si>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</si>
  <si>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</si>
  <si>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</si>
  <si>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</si>
  <si>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</si>
  <si>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</si>
  <si>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</si>
  <si>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</si>
  <si>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</si>
  <si>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03.4.1.</t>
  </si>
  <si>
    <t>04.1.1.,
04.1.2.</t>
  </si>
  <si>
    <t>04.1.3.</t>
  </si>
  <si>
    <t>04.1.5.</t>
  </si>
  <si>
    <t>04.1.6.</t>
  </si>
  <si>
    <t>04.1.7.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</si>
  <si>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</si>
  <si>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</si>
  <si>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</si>
  <si>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</si>
  <si>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</si>
  <si>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</si>
  <si>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</si>
  <si>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</si>
  <si>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</si>
  <si>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</si>
  <si>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</si>
  <si>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</si>
  <si>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</si>
  <si>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</si>
  <si>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</si>
  <si>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</si>
  <si>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</si>
  <si>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</si>
  <si>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</si>
  <si>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</si>
  <si>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</si>
  <si>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</si>
  <si>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</si>
  <si>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</si>
  <si>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03.2.1.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</si>
  <si>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</si>
  <si>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</si>
  <si>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</si>
  <si>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</si>
  <si>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</si>
  <si>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</si>
  <si>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</si>
  <si>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</si>
  <si>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</si>
  <si>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</si>
  <si>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</si>
  <si>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</si>
  <si>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</si>
  <si>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</si>
  <si>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</si>
  <si>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</si>
  <si>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</si>
  <si>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</si>
  <si>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</si>
  <si>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</si>
  <si>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</si>
  <si>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</si>
  <si>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</si>
  <si>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</si>
  <si>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</si>
  <si>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</si>
  <si>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</si>
  <si>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</si>
  <si>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</si>
  <si>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</si>
  <si>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</si>
  <si>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</si>
  <si>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09.5.3.</t>
  </si>
  <si>
    <t>09.5.4.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</si>
  <si>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</si>
  <si>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</si>
  <si>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</si>
  <si>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</si>
  <si>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</si>
  <si>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</si>
  <si>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</si>
  <si>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</si>
  <si>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</si>
  <si>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</si>
  <si>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</si>
  <si>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</si>
  <si>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</si>
  <si>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</si>
  <si>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</si>
  <si>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</si>
  <si>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</si>
  <si>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</si>
  <si>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</si>
  <si>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</si>
  <si>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</si>
  <si>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</si>
  <si>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</si>
  <si>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</si>
  <si>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</si>
  <si>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</si>
  <si>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</si>
  <si>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</si>
  <si>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</si>
  <si>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</si>
  <si>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</si>
  <si>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</si>
  <si>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</si>
  <si>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</si>
  <si>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09.23.3.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</si>
  <si>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</si>
  <si>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</si>
  <si>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</si>
  <si>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</si>
  <si>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</si>
  <si>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</si>
  <si>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</si>
  <si>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</si>
  <si>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</si>
  <si>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</si>
  <si>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</si>
  <si>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09.31.1.</t>
  </si>
  <si>
    <t>09.31.2.</t>
  </si>
  <si>
    <t>09.32.1.</t>
  </si>
  <si>
    <t>09.32.2.</t>
  </si>
  <si>
    <t>09.33.1.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</si>
  <si>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</si>
  <si>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</si>
  <si>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</si>
  <si>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</si>
  <si>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</si>
  <si>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</si>
  <si>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</si>
  <si>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</si>
  <si>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</si>
  <si>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</si>
  <si>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</si>
  <si>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</si>
  <si>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</si>
  <si>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10.4.2.</t>
  </si>
  <si>
    <t>10.5.1.</t>
  </si>
  <si>
    <t>Konsolidējamie izdevumi</t>
  </si>
  <si>
    <t>4.pielikums</t>
  </si>
  <si>
    <t>5.pielikums</t>
  </si>
  <si>
    <t>3.pielikums</t>
  </si>
  <si>
    <t>21.pielikums</t>
  </si>
  <si>
    <t>15.pielikums</t>
  </si>
  <si>
    <t>12.pielikums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</si>
  <si>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</si>
  <si>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</si>
  <si>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</si>
  <si>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</si>
  <si>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</si>
  <si>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</si>
  <si>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</si>
  <si>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29.pielikums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</si>
  <si>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</si>
  <si>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</si>
  <si>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</si>
  <si>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</si>
  <si>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</si>
  <si>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</si>
  <si>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01.1.8.</t>
  </si>
  <si>
    <t>Procentu maksājumi Valsts kasei</t>
  </si>
  <si>
    <t>Pārējo sociālo iestāžu būvniecība, atjaunošana un uzlabošana</t>
  </si>
  <si>
    <t>Pamatkapitāla palielināšana</t>
  </si>
  <si>
    <t>06.1.7.,
06.1.8.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</si>
  <si>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</si>
  <si>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</si>
  <si>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</si>
  <si>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</si>
  <si>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</si>
  <si>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</si>
  <si>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</si>
  <si>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</si>
  <si>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</si>
  <si>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</si>
  <si>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</si>
  <si>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</si>
  <si>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</si>
  <si>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 xml:space="preserve">Projekts "Eiropas jaunieši aktīvā mācīšanās procesā" </t>
  </si>
  <si>
    <t>Jūrmalas pilsētas pašvaldības iestāde "Jūrmalas veselības veicināšanas un sociālo pakalpojumu centrs"</t>
  </si>
  <si>
    <t>Jūrmalas pilsētas pāsvaldības iestāde "Jūrmalas kapi"</t>
  </si>
  <si>
    <t>Jūrmalas pilsētas Lielupes pamatskola</t>
  </si>
  <si>
    <t>Ķemeru pamatskola</t>
  </si>
  <si>
    <t>Projekts "Sniegt iespēju bērniem/EmpowerKids"</t>
  </si>
  <si>
    <t>Projekts "Antropogēnās slodzes mazināšana dabas liegumā "Lielupes grīvas pļavās", izveidojot trīs labiekārtotas peldvietas pie Lielupes"</t>
  </si>
  <si>
    <t>Projekts "Antropogēnās slodzes un klimata pārmaiņu mazināšana izmantojot vides resursus - uzstādot ar alternatīvo enerģiju darbināmas laternas piecās izejās uz jūras pludmali"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</si>
  <si>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</si>
  <si>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</si>
  <si>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</si>
  <si>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Sporta veida attīstība</t>
  </si>
  <si>
    <t>Līdzfinansējums privātajām  izglītības iestādēm</t>
  </si>
  <si>
    <t>Kultūrizglītības un vides  izglītības pasākumi</t>
  </si>
  <si>
    <t>14.pielikums</t>
  </si>
  <si>
    <t>20.pielikums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</si>
  <si>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</si>
  <si>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</si>
  <si>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</si>
  <si>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</si>
  <si>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</si>
  <si>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</si>
  <si>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</si>
  <si>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Ceļu un to kompleksa investīciju projektiem</t>
  </si>
  <si>
    <t>Dubultu kultūras un izglītības centra Strēlnieku prospektā 30, Jūrmalā būvniecība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</si>
  <si>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</si>
  <si>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</si>
  <si>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</si>
  <si>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</si>
  <si>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</si>
  <si>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</si>
  <si>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</si>
  <si>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Pašvaldības budžeta norēķini ar valsts budžetu</t>
  </si>
  <si>
    <t>01.1.7.</t>
  </si>
  <si>
    <t>08.1.11.</t>
  </si>
  <si>
    <t>08.1.12.</t>
  </si>
  <si>
    <t>09.1.11.</t>
  </si>
  <si>
    <t>04.1.13.</t>
  </si>
  <si>
    <t>04.1.14.</t>
  </si>
  <si>
    <t>04.2.2.</t>
  </si>
  <si>
    <t>06.1.9.</t>
  </si>
  <si>
    <t>06.1.10.</t>
  </si>
  <si>
    <t>08.1.9.</t>
  </si>
  <si>
    <t>08.5.6.</t>
  </si>
  <si>
    <t>09.4.2.</t>
  </si>
  <si>
    <t>10.2.9.</t>
  </si>
  <si>
    <t>10.3.3.</t>
  </si>
  <si>
    <t>18.pielikums</t>
  </si>
  <si>
    <t>28.pielikums</t>
  </si>
  <si>
    <t>22.pielikums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</si>
  <si>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</si>
  <si>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</si>
  <si>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</si>
  <si>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</si>
  <si>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Pirmsskolas izglītības iestādes "Bitīte" pārbūve</t>
  </si>
  <si>
    <t>Mellužu estrādes un Piena paviljona/bāra ēkas atjaunošana, t.sk.teritorijas labiekārtošana</t>
  </si>
  <si>
    <t>Atpūtu un sportu veicinošas infrastruktūras izveide, atjaunošana un labiekārtošana</t>
  </si>
  <si>
    <t>Kredīta atmaksa - Raiņa ielas rekonstrukcija posmā no Satiksmes ielas līdz Nometņu ielai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</si>
  <si>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</si>
  <si>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</si>
  <si>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</si>
  <si>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</si>
  <si>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</si>
  <si>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</si>
  <si>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</si>
  <si>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</si>
  <si>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</si>
  <si>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</si>
  <si>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</si>
  <si>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Jūrmalas pilsētas domes Labklājības pārvalde</t>
  </si>
  <si>
    <r>
      <t>Jūrmalas pilsētas pašvaldības 2018.gada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</si>
  <si>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r>
      <t>Jūrmalas pilsētas pašvaldības budžeta izdevumi 2018.gadam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</si>
  <si>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Asignējumu apjoms 2018.gadam</t>
  </si>
  <si>
    <t>Pārējie ieņēmumi no dividendēm (ieņēmumi no valsts (pašvaldību) kapitāla izmantošanas)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</si>
  <si>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</si>
  <si>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</si>
  <si>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</si>
  <si>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no vadošā partnera partneru grupas īstenotajiem Eiropas Savienības politiku instrumentu projektiem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</si>
  <si>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</si>
  <si>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</si>
  <si>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</si>
  <si>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12.3.9.2.</t>
  </si>
  <si>
    <t>Maksājumi par konkursa vai izsoles nolikumu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</si>
  <si>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</si>
  <si>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</si>
  <si>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</si>
  <si>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</si>
  <si>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</si>
  <si>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Kredīti valsts kases kontos</t>
  </si>
  <si>
    <t xml:space="preserve">XXVI Vispārējie latviešu Dziesmu un XVI Deju svētki </t>
  </si>
  <si>
    <t>Projekts "Atbalsts integrētu teritoriālo investīciju īstenošanai Jūrmalas pilsētas pašvaldībā”</t>
  </si>
  <si>
    <t>Projekts "Algoti pagaidu sabiedriskie darbi 2017"</t>
  </si>
  <si>
    <t>Projekts "Latvijas starptautiskās konkurētspējas veicināšana tūrismā/2018.gada aktivitātes"</t>
  </si>
  <si>
    <t>Projekts "Starptautiskās konkurētspējas veicināšana" (uzņēmējdarbībā)/ 2018.gada aktivitātes"</t>
  </si>
  <si>
    <t>Projekts "Uzlabota jahtu ostu infrastruktūra un ostu tīkla attīstība Igaunijā un Latvijā"</t>
  </si>
  <si>
    <t>Projekts  "Pasākumi vietējās sabiedrības veselības veicināšanai un slimību profilaksei Jūrmalā"</t>
  </si>
  <si>
    <t>Projekts "Kafija ar politiķiem Jūrmalā"</t>
  </si>
  <si>
    <t>Projekts "Jūrmalas brīvdabas muzeja infrastruktūras attīstība, veicinot zvejas un jūras kultūras mantojuma saglabāšanu"</t>
  </si>
  <si>
    <t>Projekts "Be prepared"</t>
  </si>
  <si>
    <t xml:space="preserve">Projekts "Fingerprint of Cultures"/"Kultūras pirkstu nospiedumi" </t>
  </si>
  <si>
    <t>Projekts "Proti un dari"</t>
  </si>
  <si>
    <t>Projekts ''Vēro, dalies, audz."'</t>
  </si>
  <si>
    <t>Projekts "Mācies zaļāk-pārbīdi klases robežas"</t>
  </si>
  <si>
    <t xml:space="preserve">Projekts "Autisks bērns vispārizglītojošā klasē: skolas personāla iespējas pilnvērtība iekļaujoša mācību procesa veicināšanai" 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</si>
  <si>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</si>
  <si>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</si>
  <si>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</si>
  <si>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</si>
  <si>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Projekts "LABI!" / "OK!"</t>
  </si>
  <si>
    <t xml:space="preserve"> Projekts "Accelerate SUNShINE" (SUNShINE paātrināšana)"</t>
  </si>
  <si>
    <t>01.2.1.</t>
  </si>
  <si>
    <t>01.2.2.</t>
  </si>
  <si>
    <t>01.2.3.</t>
  </si>
  <si>
    <t>01.2.4.</t>
  </si>
  <si>
    <t>01.2.5.</t>
  </si>
  <si>
    <t>04.1.4.</t>
  </si>
  <si>
    <t>04.1.8.</t>
  </si>
  <si>
    <t>06.1.11.</t>
  </si>
  <si>
    <t>07.1.4.</t>
  </si>
  <si>
    <t>08.4.3.</t>
  </si>
  <si>
    <t>08.6.2.</t>
  </si>
  <si>
    <t>09.4.3.</t>
  </si>
  <si>
    <t>09.4.4.</t>
  </si>
  <si>
    <t>09.4.5.</t>
  </si>
  <si>
    <t>09.5.5.</t>
  </si>
  <si>
    <t>09.9.3.</t>
  </si>
  <si>
    <t>09.11.3.</t>
  </si>
  <si>
    <t>09.23.4.</t>
  </si>
  <si>
    <t>09.24.3.</t>
  </si>
  <si>
    <t>09.27.3.</t>
  </si>
  <si>
    <t>09.31.3.</t>
  </si>
  <si>
    <t>10.2.10.</t>
  </si>
  <si>
    <t>10.2.11.</t>
  </si>
  <si>
    <t>10.3.8.</t>
  </si>
  <si>
    <t>10.3.1.
10.3.2.</t>
  </si>
  <si>
    <t>Jūrmalas pilsētas pašvaldības 2018.-2020.gada Ceļu fonda izlietojuma programma</t>
  </si>
  <si>
    <t>Kredīta atmaksa - Dzintaru koncertzāles slēgtās telpas rekonstrukcija/restaurācija Turaidas ielā 1, Jūrmalā</t>
  </si>
  <si>
    <t>Projekts "Veidosim nākotni"</t>
  </si>
  <si>
    <t>09.23.5.</t>
  </si>
  <si>
    <t>04.1.9., 04.1.10., 04.1.11., 04.1.12.</t>
  </si>
  <si>
    <t>04.1.15.</t>
  </si>
  <si>
    <t>04.1.16.</t>
  </si>
  <si>
    <t>08.1.13.</t>
  </si>
  <si>
    <t>09.1.8.</t>
  </si>
  <si>
    <t>09.1.9.</t>
  </si>
  <si>
    <t>09.1.10.</t>
  </si>
  <si>
    <t>09.1.12.</t>
  </si>
  <si>
    <t>09.1.13.</t>
  </si>
  <si>
    <t>Administratīvās ēkas pārbūve sociālo funkciju nodrošināšanai</t>
  </si>
  <si>
    <t>Jūrmalas pilsētas pašvaldības 2018.-2020.gada Ceļu fonda izlietojuma programma: Kredīta atmaksa - Ceļu un to kompleksa investīciju projektu īstenošana</t>
  </si>
  <si>
    <t>10.1.1.
10.1.2.</t>
  </si>
  <si>
    <t>23.pielikums</t>
  </si>
  <si>
    <t>13., 16., 19., 22.pielikums</t>
  </si>
  <si>
    <t>7., 12., 15.pielikums</t>
  </si>
  <si>
    <t xml:space="preserve">6., 8.pielikums </t>
  </si>
  <si>
    <t>4., 12.pielikums</t>
  </si>
  <si>
    <t>11.pielikums</t>
  </si>
  <si>
    <t>17.pielikums</t>
  </si>
  <si>
    <t>9.pielikums</t>
  </si>
  <si>
    <t>31.pielikums</t>
  </si>
  <si>
    <t>28., 29.pielikums</t>
  </si>
  <si>
    <t>27., 28.pielikums</t>
  </si>
  <si>
    <t>27., 28., 29.pielikums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</si>
  <si>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</si>
  <si>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</si>
  <si>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</si>
  <si>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</si>
  <si>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Kredīta atmaksa - Ceļu un to kompleksa investīciju projektu īstenošana</t>
  </si>
  <si>
    <t>2018.gada budžets</t>
  </si>
  <si>
    <t>2018.gada budžets kopā ar konsolidāciju</t>
  </si>
  <si>
    <t>2.pielikums apstiprināts ar Jūrmalas pilsētas domes</t>
  </si>
  <si>
    <t>2017.gada 19.decembra saistošajiem noteikumiem Nr.39</t>
  </si>
  <si>
    <t>Kopā apstiprināts</t>
  </si>
  <si>
    <t>Pamatbudžets, apstiprināts</t>
  </si>
  <si>
    <t>SN/Rīkojuma Nr.</t>
  </si>
  <si>
    <t>Valsts un citu pašvaldību (iestāžu) budžeta transferti, apstiprināti</t>
  </si>
  <si>
    <t>Valsts un citu pašvaldību (iestāžu) budžeta transferti</t>
  </si>
  <si>
    <t>Valsts un citu pašvaldību (iestāžu) budžeta transferti, izmaiņas kopā</t>
  </si>
  <si>
    <t>Maksas pakalpojumi, apstiprināti</t>
  </si>
  <si>
    <t>Maksas pakalpojumi, izmaiņas kopā</t>
  </si>
  <si>
    <t>Ziedojumi, apstiprināti</t>
  </si>
  <si>
    <t>Ziedojumi, izmaiņas kopā</t>
  </si>
  <si>
    <t>Konsolidējamie izdevumi, apstiprināti</t>
  </si>
  <si>
    <t>Konsolidējamie izdevumi, izmaiņas kopā</t>
  </si>
  <si>
    <t>Pamatbudžets, izmaiņas kopā</t>
  </si>
  <si>
    <t>11</t>
  </si>
  <si>
    <t>2018.gada budžets, apstiprināts</t>
  </si>
  <si>
    <t>2018.gada budžets, izmaiņas kopā</t>
  </si>
  <si>
    <t>Konsolidē-jamie ieņēmumi, apstiprināti</t>
  </si>
  <si>
    <t>Konsolidējamie ieņēmumi, izmaiņas kopā</t>
  </si>
  <si>
    <t>2018.gada budžets kopā ar konsolidāciju, apstiprināts</t>
  </si>
  <si>
    <t>nākamie</t>
  </si>
  <si>
    <t>1.pielikums apstiprināts ar Jūrmalas pilsētas domes</t>
  </si>
  <si>
    <t>18.01.SN Nr.1</t>
  </si>
  <si>
    <t>ar rīkojumu</t>
  </si>
  <si>
    <t>Projekts "Jaunie gidi"</t>
  </si>
  <si>
    <t>09.1.14.</t>
  </si>
  <si>
    <t>nākamie rīkoj</t>
  </si>
  <si>
    <t>Projekts "Jaunu dabas un kultūras tūrisma pakalpojumu radīšana Rīgas jūras līča Rietumu piekrastē" īstenošanai - Mellužu estrādes ēkas restaurācija un bāra ēkas pārbūve, teritorijas labiekārtojums"</t>
  </si>
  <si>
    <t>08.1.14.</t>
  </si>
  <si>
    <t>nakamie</t>
  </si>
  <si>
    <t>Mellužu estrādes ēkas restaurācija un bāra ēkas pārbūve, teritorijas labiekārtojums</t>
  </si>
  <si>
    <t>Projekts "Algoti pagaidu sabiedriskie darbi 2018"</t>
  </si>
  <si>
    <t>04.1.17.</t>
  </si>
  <si>
    <t>Projekts "Be active!"/"Esi aktīvs!"</t>
  </si>
  <si>
    <t>09.4.6.</t>
  </si>
  <si>
    <t>Projekts "Me.You.Personality" /"Es.Tu.Personība."</t>
  </si>
  <si>
    <t>09.4.7.</t>
  </si>
  <si>
    <t>Mēķdotācija māksliniecisko kolektīvu vadītājiem</t>
  </si>
  <si>
    <t>Latvijas simtgades pasākumi: Brīvības ielas stāsti</t>
  </si>
  <si>
    <t>Projekts "Līdzdalība pilsētplānošanā sabiedrības veselības uzlabošanai/ HEAT"</t>
  </si>
  <si>
    <t>04.1.18.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</si>
</sst>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8"/>
      <color indexed="81"/>
      <name val="Times New Roman"/>
      <family val="1"/>
      <charset val="186"/>
    </font>
    <font>
      <sz val="8"/>
      <color indexed="81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66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40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49" fontId="4" fillId="0" borderId="24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8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right" vertical="center" wrapText="1"/>
    </xf>
    <xf numFmtId="0" fontId="8" fillId="3" borderId="29" xfId="2" applyFont="1" applyFill="1" applyBorder="1" applyAlignment="1">
      <alignment horizontal="left" vertical="center" wrapText="1"/>
    </xf>
    <xf numFmtId="3" fontId="8" fillId="3" borderId="29" xfId="2" applyNumberFormat="1" applyFont="1" applyFill="1" applyBorder="1" applyAlignment="1">
      <alignment horizontal="right" vertical="center" wrapText="1"/>
    </xf>
    <xf numFmtId="0" fontId="5" fillId="0" borderId="28" xfId="2" applyFont="1" applyFill="1" applyBorder="1" applyAlignment="1">
      <alignment vertical="center"/>
    </xf>
    <xf numFmtId="0" fontId="5" fillId="0" borderId="29" xfId="2" applyFont="1" applyFill="1" applyBorder="1" applyAlignment="1">
      <alignment vertical="center" wrapText="1"/>
    </xf>
    <xf numFmtId="0" fontId="4" fillId="0" borderId="30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 wrapText="1"/>
    </xf>
    <xf numFmtId="0" fontId="4" fillId="0" borderId="32" xfId="2" applyFont="1" applyFill="1" applyBorder="1" applyAlignment="1">
      <alignment vertical="center"/>
    </xf>
    <xf numFmtId="0" fontId="4" fillId="0" borderId="33" xfId="2" applyFont="1" applyFill="1" applyBorder="1" applyAlignment="1">
      <alignment vertical="center" wrapText="1"/>
    </xf>
    <xf numFmtId="0" fontId="4" fillId="0" borderId="34" xfId="2" applyFont="1" applyFill="1" applyBorder="1" applyAlignment="1">
      <alignment vertical="center"/>
    </xf>
    <xf numFmtId="0" fontId="4" fillId="0" borderId="35" xfId="2" applyFont="1" applyFill="1" applyBorder="1" applyAlignment="1">
      <alignment vertical="center" wrapText="1"/>
    </xf>
    <xf numFmtId="3" fontId="8" fillId="3" borderId="29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vertical="center"/>
    </xf>
    <xf numFmtId="0" fontId="4" fillId="0" borderId="29" xfId="2" applyFont="1" applyFill="1" applyBorder="1" applyAlignment="1">
      <alignment vertical="center" wrapText="1"/>
    </xf>
    <xf numFmtId="3" fontId="4" fillId="0" borderId="29" xfId="2" applyNumberFormat="1" applyFont="1" applyFill="1" applyBorder="1" applyAlignment="1">
      <alignment vertical="center"/>
    </xf>
    <xf numFmtId="0" fontId="5" fillId="0" borderId="29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5" xfId="2" applyFont="1" applyFill="1" applyBorder="1" applyAlignment="1">
      <alignment wrapText="1"/>
    </xf>
    <xf numFmtId="0" fontId="4" fillId="0" borderId="28" xfId="2" applyFont="1" applyFill="1" applyBorder="1"/>
    <xf numFmtId="0" fontId="4" fillId="0" borderId="29" xfId="2" applyFont="1" applyFill="1" applyBorder="1" applyAlignment="1">
      <alignment wrapText="1"/>
    </xf>
    <xf numFmtId="0" fontId="8" fillId="3" borderId="29" xfId="2" applyFont="1" applyFill="1" applyBorder="1" applyAlignment="1">
      <alignment vertical="center" wrapText="1"/>
    </xf>
    <xf numFmtId="0" fontId="4" fillId="0" borderId="13" xfId="2" applyFont="1" applyFill="1" applyBorder="1" applyAlignment="1">
      <alignment vertical="center"/>
    </xf>
    <xf numFmtId="0" fontId="4" fillId="0" borderId="15" xfId="2" applyFont="1" applyFill="1" applyBorder="1" applyAlignment="1">
      <alignment vertical="center" wrapText="1"/>
    </xf>
    <xf numFmtId="3" fontId="4" fillId="0" borderId="15" xfId="2" applyNumberFormat="1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0" fontId="4" fillId="0" borderId="37" xfId="2" applyFont="1" applyFill="1" applyBorder="1" applyAlignment="1">
      <alignment vertical="center" wrapText="1"/>
    </xf>
    <xf numFmtId="0" fontId="5" fillId="0" borderId="15" xfId="2" applyFont="1" applyFill="1" applyBorder="1" applyAlignment="1">
      <alignment vertical="top" wrapText="1"/>
    </xf>
    <xf numFmtId="0" fontId="4" fillId="0" borderId="29" xfId="2" applyFont="1" applyFill="1" applyBorder="1" applyAlignment="1">
      <alignment vertical="top" wrapText="1"/>
    </xf>
    <xf numFmtId="0" fontId="5" fillId="0" borderId="28" xfId="2" applyFont="1" applyFill="1" applyBorder="1" applyAlignment="1">
      <alignment horizontal="left" vertical="center"/>
    </xf>
    <xf numFmtId="0" fontId="5" fillId="0" borderId="28" xfId="2" applyFont="1" applyFill="1" applyBorder="1"/>
    <xf numFmtId="0" fontId="5" fillId="0" borderId="29" xfId="2" applyFont="1" applyFill="1" applyBorder="1" applyAlignment="1">
      <alignment wrapText="1"/>
    </xf>
    <xf numFmtId="0" fontId="4" fillId="0" borderId="39" xfId="2" applyFont="1" applyFill="1" applyBorder="1" applyAlignment="1">
      <alignment vertical="center"/>
    </xf>
    <xf numFmtId="0" fontId="4" fillId="0" borderId="40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0" fontId="4" fillId="0" borderId="25" xfId="2" applyFont="1" applyFill="1" applyBorder="1"/>
    <xf numFmtId="0" fontId="4" fillId="0" borderId="26" xfId="2" applyFont="1" applyFill="1" applyBorder="1"/>
    <xf numFmtId="0" fontId="5" fillId="0" borderId="25" xfId="2" applyFont="1" applyFill="1" applyBorder="1"/>
    <xf numFmtId="0" fontId="5" fillId="0" borderId="26" xfId="2" applyFont="1" applyFill="1" applyBorder="1"/>
    <xf numFmtId="0" fontId="4" fillId="0" borderId="29" xfId="2" applyFont="1" applyFill="1" applyBorder="1" applyAlignment="1">
      <alignment horizontal="left" wrapText="1"/>
    </xf>
    <xf numFmtId="0" fontId="4" fillId="0" borderId="13" xfId="2" applyFont="1" applyFill="1" applyBorder="1"/>
    <xf numFmtId="0" fontId="4" fillId="0" borderId="14" xfId="2" applyFont="1" applyFill="1" applyBorder="1"/>
    <xf numFmtId="0" fontId="4" fillId="0" borderId="41" xfId="2" applyFont="1" applyFill="1" applyBorder="1"/>
    <xf numFmtId="3" fontId="5" fillId="0" borderId="42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0" borderId="15" xfId="2" applyNumberFormat="1" applyFont="1" applyFill="1" applyBorder="1" applyAlignment="1">
      <alignment horizontal="right" vertical="center"/>
    </xf>
    <xf numFmtId="0" fontId="9" fillId="0" borderId="44" xfId="2" applyFont="1" applyFill="1" applyBorder="1" applyAlignment="1">
      <alignment horizontal="center" vertical="center"/>
    </xf>
    <xf numFmtId="0" fontId="9" fillId="0" borderId="44" xfId="2" applyFont="1" applyFill="1" applyBorder="1" applyAlignment="1">
      <alignment horizontal="center" vertical="center" wrapText="1"/>
    </xf>
    <xf numFmtId="0" fontId="8" fillId="4" borderId="29" xfId="2" applyFont="1" applyFill="1" applyBorder="1" applyAlignment="1">
      <alignment wrapText="1"/>
    </xf>
    <xf numFmtId="3" fontId="8" fillId="4" borderId="15" xfId="2" applyNumberFormat="1" applyFont="1" applyFill="1" applyBorder="1" applyAlignment="1">
      <alignment horizontal="right" vertical="center"/>
    </xf>
    <xf numFmtId="0" fontId="4" fillId="0" borderId="29" xfId="2" applyFont="1" applyFill="1" applyBorder="1" applyAlignment="1">
      <alignment horizontal="right" wrapText="1"/>
    </xf>
    <xf numFmtId="0" fontId="4" fillId="0" borderId="45" xfId="2" applyFont="1" applyFill="1" applyBorder="1" applyAlignment="1">
      <alignment vertical="center" wrapText="1"/>
    </xf>
    <xf numFmtId="49" fontId="4" fillId="0" borderId="46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3" fontId="4" fillId="0" borderId="48" xfId="0" applyNumberFormat="1" applyFont="1" applyFill="1" applyBorder="1" applyAlignment="1">
      <alignment horizontal="right" vertical="center" wrapText="1"/>
    </xf>
    <xf numFmtId="3" fontId="4" fillId="0" borderId="37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3" fontId="4" fillId="0" borderId="51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31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horizontal="right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7" xfId="2" applyFont="1" applyFill="1" applyBorder="1" applyAlignment="1">
      <alignment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3" fontId="4" fillId="0" borderId="65" xfId="0" applyNumberFormat="1" applyFont="1" applyFill="1" applyBorder="1" applyAlignment="1">
      <alignment horizontal="right" vertical="center" wrapText="1"/>
    </xf>
    <xf numFmtId="3" fontId="4" fillId="0" borderId="63" xfId="0" applyNumberFormat="1" applyFont="1" applyFill="1" applyBorder="1" applyAlignment="1">
      <alignment horizontal="right" vertical="center" wrapText="1"/>
    </xf>
    <xf numFmtId="3" fontId="4" fillId="0" borderId="66" xfId="0" applyNumberFormat="1" applyFont="1" applyFill="1" applyBorder="1" applyAlignment="1">
      <alignment horizontal="right" vertical="center" wrapText="1"/>
    </xf>
    <xf numFmtId="3" fontId="4" fillId="0" borderId="69" xfId="0" applyNumberFormat="1" applyFont="1" applyFill="1" applyBorder="1" applyAlignment="1">
      <alignment horizontal="right" vertical="center" wrapText="1"/>
    </xf>
    <xf numFmtId="0" fontId="8" fillId="0" borderId="28" xfId="2" applyFont="1" applyFill="1" applyBorder="1" applyAlignment="1">
      <alignment horizontal="left" vertical="center"/>
    </xf>
    <xf numFmtId="0" fontId="4" fillId="0" borderId="30" xfId="2" applyFont="1" applyFill="1" applyBorder="1"/>
    <xf numFmtId="0" fontId="4" fillId="0" borderId="39" xfId="2" applyFont="1" applyFill="1" applyBorder="1"/>
    <xf numFmtId="0" fontId="5" fillId="0" borderId="39" xfId="0" applyFont="1" applyBorder="1" applyAlignment="1">
      <alignment horizontal="center"/>
    </xf>
    <xf numFmtId="0" fontId="4" fillId="0" borderId="31" xfId="2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/>
    </xf>
    <xf numFmtId="0" fontId="5" fillId="0" borderId="25" xfId="2" applyFont="1" applyFill="1" applyBorder="1" applyAlignment="1">
      <alignment horizontal="left" vertical="center"/>
    </xf>
    <xf numFmtId="0" fontId="4" fillId="0" borderId="96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10" xfId="2" applyFont="1" applyFill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0" fontId="4" fillId="0" borderId="110" xfId="2" applyFont="1" applyFill="1" applyBorder="1" applyAlignment="1">
      <alignment horizontal="left" vertical="center"/>
    </xf>
    <xf numFmtId="0" fontId="11" fillId="0" borderId="0" xfId="2" applyFont="1" applyFill="1" applyBorder="1"/>
    <xf numFmtId="0" fontId="9" fillId="0" borderId="92" xfId="2" applyFont="1" applyFill="1" applyBorder="1" applyAlignment="1">
      <alignment horizontal="center" vertical="center" wrapText="1"/>
    </xf>
    <xf numFmtId="0" fontId="4" fillId="0" borderId="91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56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righ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16" fillId="0" borderId="47" xfId="0" applyFont="1" applyFill="1" applyBorder="1" applyAlignment="1">
      <alignment horizontal="center" vertical="center" wrapText="1"/>
    </xf>
    <xf numFmtId="3" fontId="16" fillId="0" borderId="48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4" xfId="2" applyFont="1" applyFill="1" applyBorder="1" applyAlignment="1">
      <alignment horizontal="center" vertical="center" wrapText="1"/>
    </xf>
    <xf numFmtId="3" fontId="5" fillId="0" borderId="116" xfId="2" applyNumberFormat="1" applyFont="1" applyFill="1" applyBorder="1" applyAlignment="1">
      <alignment vertical="center"/>
    </xf>
    <xf numFmtId="0" fontId="5" fillId="0" borderId="25" xfId="2" applyFont="1" applyFill="1" applyBorder="1" applyAlignment="1">
      <alignment horizontal="left" vertical="center"/>
    </xf>
    <xf numFmtId="0" fontId="5" fillId="0" borderId="117" xfId="2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21" fillId="5" borderId="15" xfId="2" applyNumberFormat="1" applyFont="1" applyFill="1" applyBorder="1" applyAlignment="1">
      <alignment horizontal="right" vertical="center"/>
    </xf>
    <xf numFmtId="0" fontId="22" fillId="0" borderId="0" xfId="0" applyFont="1"/>
    <xf numFmtId="0" fontId="23" fillId="0" borderId="0" xfId="0" applyFont="1" applyAlignment="1">
      <alignment horizontal="right"/>
    </xf>
    <xf numFmtId="0" fontId="22" fillId="0" borderId="0" xfId="0" applyFont="1" applyBorder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5" fillId="0" borderId="0" xfId="0" applyFont="1" applyBorder="1"/>
    <xf numFmtId="3" fontId="25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wrapText="1"/>
    </xf>
    <xf numFmtId="3" fontId="2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3" fontId="16" fillId="0" borderId="3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50" xfId="0" applyNumberFormat="1" applyFont="1" applyFill="1" applyBorder="1" applyAlignment="1">
      <alignment horizontal="righ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4" fillId="0" borderId="30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left"/>
    </xf>
    <xf numFmtId="0" fontId="4" fillId="0" borderId="25" xfId="2" applyFont="1" applyFill="1" applyBorder="1" applyAlignment="1">
      <alignment horizontal="right" vertical="center"/>
    </xf>
    <xf numFmtId="0" fontId="5" fillId="0" borderId="25" xfId="2" applyFont="1" applyFill="1" applyBorder="1" applyAlignment="1">
      <alignment horizontal="left" vertical="center"/>
    </xf>
    <xf numFmtId="0" fontId="5" fillId="0" borderId="13" xfId="2" applyFont="1" applyFill="1" applyBorder="1"/>
    <xf numFmtId="0" fontId="4" fillId="0" borderId="14" xfId="2" applyFont="1" applyFill="1" applyBorder="1" applyAlignment="1">
      <alignment horizontal="center"/>
    </xf>
    <xf numFmtId="0" fontId="4" fillId="0" borderId="41" xfId="2" applyFont="1" applyFill="1" applyBorder="1" applyAlignment="1">
      <alignment horizontal="center"/>
    </xf>
    <xf numFmtId="3" fontId="5" fillId="0" borderId="29" xfId="2" applyNumberFormat="1" applyFont="1" applyFill="1" applyBorder="1" applyAlignment="1">
      <alignment horizontal="right" vertical="center" wrapText="1"/>
    </xf>
    <xf numFmtId="3" fontId="4" fillId="0" borderId="31" xfId="2" applyNumberFormat="1" applyFont="1" applyFill="1" applyBorder="1" applyAlignment="1">
      <alignment vertical="center"/>
    </xf>
    <xf numFmtId="3" fontId="4" fillId="0" borderId="33" xfId="2" applyNumberFormat="1" applyFont="1" applyFill="1" applyBorder="1" applyAlignment="1">
      <alignment vertical="center"/>
    </xf>
    <xf numFmtId="3" fontId="4" fillId="0" borderId="35" xfId="2" applyNumberFormat="1" applyFont="1" applyFill="1" applyBorder="1" applyAlignment="1">
      <alignment vertical="center"/>
    </xf>
    <xf numFmtId="3" fontId="4" fillId="0" borderId="45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3" fontId="5" fillId="0" borderId="29" xfId="2" applyNumberFormat="1" applyFont="1" applyFill="1" applyBorder="1" applyAlignment="1">
      <alignment vertical="center"/>
    </xf>
    <xf numFmtId="3" fontId="4" fillId="0" borderId="37" xfId="2" applyNumberFormat="1" applyFont="1" applyFill="1" applyBorder="1" applyAlignment="1">
      <alignment vertical="center"/>
    </xf>
    <xf numFmtId="3" fontId="4" fillId="0" borderId="57" xfId="2" applyNumberFormat="1" applyFont="1" applyFill="1" applyBorder="1" applyAlignment="1">
      <alignment vertical="center"/>
    </xf>
    <xf numFmtId="3" fontId="4" fillId="0" borderId="29" xfId="2" applyNumberFormat="1" applyFont="1" applyFill="1" applyBorder="1" applyAlignment="1">
      <alignment horizontal="right" vertical="center"/>
    </xf>
    <xf numFmtId="3" fontId="8" fillId="4" borderId="31" xfId="2" applyNumberFormat="1" applyFont="1" applyFill="1" applyBorder="1" applyAlignment="1">
      <alignment vertical="center"/>
    </xf>
    <xf numFmtId="3" fontId="5" fillId="0" borderId="31" xfId="2" applyNumberFormat="1" applyFont="1" applyFill="1" applyBorder="1" applyAlignment="1">
      <alignment vertical="center"/>
    </xf>
    <xf numFmtId="3" fontId="11" fillId="0" borderId="29" xfId="2" applyNumberFormat="1" applyFont="1" applyFill="1" applyBorder="1" applyAlignment="1">
      <alignment vertical="center"/>
    </xf>
    <xf numFmtId="3" fontId="5" fillId="0" borderId="15" xfId="2" applyNumberFormat="1" applyFont="1" applyFill="1" applyBorder="1" applyAlignment="1">
      <alignment vertical="center"/>
    </xf>
    <xf numFmtId="3" fontId="5" fillId="0" borderId="15" xfId="2" applyNumberFormat="1" applyFont="1" applyFill="1" applyBorder="1" applyAlignment="1">
      <alignment horizontal="right" vertical="center"/>
    </xf>
    <xf numFmtId="0" fontId="4" fillId="0" borderId="113" xfId="2" applyFont="1" applyFill="1" applyBorder="1" applyAlignment="1">
      <alignment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71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49" fontId="16" fillId="0" borderId="49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4" fillId="0" borderId="1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left" vertical="center" wrapText="1"/>
    </xf>
    <xf numFmtId="49" fontId="4" fillId="0" borderId="54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vertical="center" wrapText="1"/>
    </xf>
    <xf numFmtId="3" fontId="14" fillId="0" borderId="31" xfId="2" applyNumberFormat="1" applyFont="1" applyFill="1" applyBorder="1" applyAlignment="1">
      <alignment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115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4" fillId="0" borderId="96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16" fillId="0" borderId="66" xfId="0" applyNumberFormat="1" applyFont="1" applyFill="1" applyBorder="1" applyAlignment="1">
      <alignment horizontal="right" vertical="center" wrapText="1"/>
    </xf>
    <xf numFmtId="3" fontId="4" fillId="0" borderId="113" xfId="0" applyNumberFormat="1" applyFont="1" applyFill="1" applyBorder="1" applyAlignment="1">
      <alignment horizontal="right" vertical="center" wrapText="1"/>
    </xf>
    <xf numFmtId="0" fontId="4" fillId="0" borderId="86" xfId="0" applyFont="1" applyFill="1" applyBorder="1" applyAlignment="1">
      <alignment horizontal="center" vertical="center" textRotation="90" wrapText="1"/>
    </xf>
    <xf numFmtId="0" fontId="9" fillId="0" borderId="85" xfId="0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center" vertical="center" wrapText="1"/>
    </xf>
    <xf numFmtId="3" fontId="4" fillId="0" borderId="112" xfId="0" applyNumberFormat="1" applyFont="1" applyFill="1" applyBorder="1" applyAlignment="1">
      <alignment horizontal="right" vertical="center" wrapText="1"/>
    </xf>
    <xf numFmtId="3" fontId="4" fillId="0" borderId="85" xfId="0" applyNumberFormat="1" applyFont="1" applyFill="1" applyBorder="1" applyAlignment="1">
      <alignment horizontal="right" vertical="center" wrapText="1"/>
    </xf>
    <xf numFmtId="3" fontId="4" fillId="0" borderId="120" xfId="0" applyNumberFormat="1" applyFont="1" applyFill="1" applyBorder="1" applyAlignment="1">
      <alignment horizontal="right" vertical="center" wrapText="1"/>
    </xf>
    <xf numFmtId="3" fontId="4" fillId="0" borderId="121" xfId="0" applyNumberFormat="1" applyFont="1" applyFill="1" applyBorder="1" applyAlignment="1">
      <alignment horizontal="right" vertical="center" wrapText="1"/>
    </xf>
    <xf numFmtId="3" fontId="4" fillId="0" borderId="122" xfId="0" applyNumberFormat="1" applyFont="1" applyFill="1" applyBorder="1" applyAlignment="1">
      <alignment horizontal="right" vertical="center" wrapText="1"/>
    </xf>
    <xf numFmtId="3" fontId="16" fillId="0" borderId="112" xfId="0" applyNumberFormat="1" applyFont="1" applyFill="1" applyBorder="1" applyAlignment="1">
      <alignment horizontal="right" vertical="center" wrapText="1"/>
    </xf>
    <xf numFmtId="3" fontId="4" fillId="0" borderId="123" xfId="0" applyNumberFormat="1" applyFont="1" applyFill="1" applyBorder="1" applyAlignment="1">
      <alignment horizontal="right" vertical="center" wrapText="1"/>
    </xf>
    <xf numFmtId="3" fontId="4" fillId="0" borderId="124" xfId="0" applyNumberFormat="1" applyFont="1" applyFill="1" applyBorder="1" applyAlignment="1">
      <alignment horizontal="right" vertical="center" wrapText="1"/>
    </xf>
    <xf numFmtId="3" fontId="4" fillId="0" borderId="125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3" fontId="5" fillId="0" borderId="130" xfId="0" applyNumberFormat="1" applyFont="1" applyFill="1" applyBorder="1" applyAlignment="1">
      <alignment horizontal="right" vertical="center" wrapText="1"/>
    </xf>
    <xf numFmtId="3" fontId="4" fillId="0" borderId="36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72" xfId="0" applyNumberFormat="1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131" xfId="0" applyNumberFormat="1" applyFont="1" applyFill="1" applyBorder="1" applyAlignment="1">
      <alignment horizontal="right" vertical="center" wrapText="1"/>
    </xf>
    <xf numFmtId="3" fontId="16" fillId="0" borderId="36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5" fillId="0" borderId="89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7" fillId="2" borderId="31" xfId="2" applyNumberFormat="1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textRotation="90" wrapText="1"/>
    </xf>
    <xf numFmtId="0" fontId="9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right" vertical="center" wrapText="1"/>
    </xf>
    <xf numFmtId="3" fontId="4" fillId="4" borderId="37" xfId="0" applyNumberFormat="1" applyFont="1" applyFill="1" applyBorder="1" applyAlignment="1">
      <alignment horizontal="right" vertical="center" wrapText="1"/>
    </xf>
    <xf numFmtId="3" fontId="4" fillId="4" borderId="3" xfId="0" applyNumberFormat="1" applyFont="1" applyFill="1" applyBorder="1" applyAlignment="1">
      <alignment horizontal="right" vertical="center" wrapText="1"/>
    </xf>
    <xf numFmtId="3" fontId="4" fillId="4" borderId="33" xfId="0" applyNumberFormat="1" applyFont="1" applyFill="1" applyBorder="1" applyAlignment="1">
      <alignment horizontal="right" vertical="center" wrapText="1"/>
    </xf>
    <xf numFmtId="3" fontId="4" fillId="4" borderId="50" xfId="0" applyNumberFormat="1" applyFont="1" applyFill="1" applyBorder="1" applyAlignment="1">
      <alignment horizontal="right" vertical="center" wrapText="1"/>
    </xf>
    <xf numFmtId="3" fontId="16" fillId="4" borderId="37" xfId="0" applyNumberFormat="1" applyFont="1" applyFill="1" applyBorder="1" applyAlignment="1">
      <alignment horizontal="right" vertical="center" wrapText="1"/>
    </xf>
    <xf numFmtId="3" fontId="4" fillId="4" borderId="65" xfId="0" applyNumberFormat="1" applyFont="1" applyFill="1" applyBorder="1" applyAlignment="1">
      <alignment horizontal="right" vertical="center" wrapText="1"/>
    </xf>
    <xf numFmtId="4" fontId="4" fillId="4" borderId="37" xfId="0" applyNumberFormat="1" applyFont="1" applyFill="1" applyBorder="1" applyAlignment="1">
      <alignment horizontal="right" vertical="center" wrapText="1"/>
    </xf>
    <xf numFmtId="3" fontId="4" fillId="4" borderId="35" xfId="0" applyNumberFormat="1" applyFont="1" applyFill="1" applyBorder="1" applyAlignment="1">
      <alignment horizontal="right" vertical="center" wrapText="1"/>
    </xf>
    <xf numFmtId="3" fontId="4" fillId="4" borderId="23" xfId="0" applyNumberFormat="1" applyFont="1" applyFill="1" applyBorder="1" applyAlignment="1">
      <alignment horizontal="right" vertical="center" wrapText="1"/>
    </xf>
    <xf numFmtId="3" fontId="4" fillId="4" borderId="15" xfId="0" applyNumberFormat="1" applyFont="1" applyFill="1" applyBorder="1" applyAlignment="1">
      <alignment horizontal="right" vertical="center" wrapText="1"/>
    </xf>
    <xf numFmtId="3" fontId="5" fillId="4" borderId="0" xfId="0" applyNumberFormat="1" applyFont="1" applyFill="1" applyBorder="1" applyAlignment="1">
      <alignment horizontal="right" vertical="center" wrapText="1"/>
    </xf>
    <xf numFmtId="0" fontId="5" fillId="4" borderId="25" xfId="0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114" xfId="2" applyFont="1" applyFill="1" applyBorder="1" applyAlignment="1">
      <alignment horizontal="center" vertical="center" wrapText="1"/>
    </xf>
    <xf numFmtId="3" fontId="4" fillId="4" borderId="125" xfId="0" applyNumberFormat="1" applyFont="1" applyFill="1" applyBorder="1" applyAlignment="1">
      <alignment horizontal="right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115" xfId="0" applyFont="1" applyFill="1" applyBorder="1" applyAlignment="1">
      <alignment horizontal="center" vertical="center" textRotation="90" wrapText="1"/>
    </xf>
    <xf numFmtId="0" fontId="9" fillId="7" borderId="63" xfId="0" applyFont="1" applyFill="1" applyBorder="1" applyAlignment="1">
      <alignment horizontal="center" vertical="center" wrapText="1"/>
    </xf>
    <xf numFmtId="0" fontId="4" fillId="7" borderId="64" xfId="0" applyFont="1" applyFill="1" applyBorder="1" applyAlignment="1">
      <alignment horizontal="center" vertical="center" wrapText="1"/>
    </xf>
    <xf numFmtId="3" fontId="4" fillId="7" borderId="11" xfId="0" applyNumberFormat="1" applyFont="1" applyFill="1" applyBorder="1" applyAlignment="1">
      <alignment horizontal="right" vertical="center" wrapText="1"/>
    </xf>
    <xf numFmtId="3" fontId="4" fillId="7" borderId="37" xfId="0" applyNumberFormat="1" applyFont="1" applyFill="1" applyBorder="1" applyAlignment="1">
      <alignment horizontal="right" vertical="center" wrapText="1"/>
    </xf>
    <xf numFmtId="3" fontId="4" fillId="7" borderId="66" xfId="0" applyNumberFormat="1" applyFont="1" applyFill="1" applyBorder="1" applyAlignment="1">
      <alignment horizontal="right" vertical="center" wrapText="1"/>
    </xf>
    <xf numFmtId="3" fontId="4" fillId="7" borderId="63" xfId="0" applyNumberFormat="1" applyFont="1" applyFill="1" applyBorder="1" applyAlignment="1">
      <alignment horizontal="right" vertical="center" wrapText="1"/>
    </xf>
    <xf numFmtId="3" fontId="4" fillId="7" borderId="3" xfId="0" applyNumberFormat="1" applyFont="1" applyFill="1" applyBorder="1" applyAlignment="1">
      <alignment horizontal="right" vertical="center" wrapText="1"/>
    </xf>
    <xf numFmtId="3" fontId="4" fillId="7" borderId="33" xfId="0" applyNumberFormat="1" applyFont="1" applyFill="1" applyBorder="1" applyAlignment="1">
      <alignment horizontal="right" vertical="center" wrapText="1"/>
    </xf>
    <xf numFmtId="3" fontId="4" fillId="7" borderId="50" xfId="0" applyNumberFormat="1" applyFont="1" applyFill="1" applyBorder="1" applyAlignment="1">
      <alignment horizontal="right" vertical="center" wrapText="1"/>
    </xf>
    <xf numFmtId="3" fontId="16" fillId="7" borderId="37" xfId="0" applyNumberFormat="1" applyFont="1" applyFill="1" applyBorder="1" applyAlignment="1">
      <alignment horizontal="right" vertical="center" wrapText="1"/>
    </xf>
    <xf numFmtId="3" fontId="4" fillId="7" borderId="65" xfId="0" applyNumberFormat="1" applyFont="1" applyFill="1" applyBorder="1" applyAlignment="1">
      <alignment horizontal="right" vertical="center" wrapText="1"/>
    </xf>
    <xf numFmtId="3" fontId="4" fillId="7" borderId="35" xfId="0" applyNumberFormat="1" applyFont="1" applyFill="1" applyBorder="1" applyAlignment="1">
      <alignment horizontal="right" vertical="center" wrapText="1"/>
    </xf>
    <xf numFmtId="3" fontId="4" fillId="7" borderId="23" xfId="0" applyNumberFormat="1" applyFont="1" applyFill="1" applyBorder="1" applyAlignment="1">
      <alignment horizontal="right" vertical="center" wrapText="1"/>
    </xf>
    <xf numFmtId="3" fontId="4" fillId="7" borderId="69" xfId="0" applyNumberFormat="1" applyFont="1" applyFill="1" applyBorder="1" applyAlignment="1">
      <alignment horizontal="right" vertical="center" wrapText="1"/>
    </xf>
    <xf numFmtId="3" fontId="5" fillId="7" borderId="0" xfId="0" applyNumberFormat="1" applyFont="1" applyFill="1" applyBorder="1" applyAlignment="1">
      <alignment horizontal="right" vertical="center" wrapText="1"/>
    </xf>
    <xf numFmtId="0" fontId="5" fillId="7" borderId="25" xfId="0" applyFont="1" applyFill="1" applyBorder="1" applyAlignment="1">
      <alignment horizontal="center" vertical="center" wrapText="1"/>
    </xf>
    <xf numFmtId="3" fontId="6" fillId="7" borderId="0" xfId="0" applyNumberFormat="1" applyFont="1" applyFill="1" applyBorder="1" applyAlignment="1">
      <alignment horizontal="center" vertical="center" wrapText="1"/>
    </xf>
    <xf numFmtId="0" fontId="4" fillId="7" borderId="114" xfId="2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textRotation="90" wrapText="1"/>
    </xf>
    <xf numFmtId="0" fontId="9" fillId="7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4" fontId="4" fillId="7" borderId="37" xfId="0" applyNumberFormat="1" applyFont="1" applyFill="1" applyBorder="1" applyAlignment="1">
      <alignment horizontal="right" vertical="center" wrapText="1"/>
    </xf>
    <xf numFmtId="3" fontId="4" fillId="7" borderId="15" xfId="0" applyNumberFormat="1" applyFont="1" applyFill="1" applyBorder="1" applyAlignment="1">
      <alignment horizontal="right" vertical="center" wrapText="1"/>
    </xf>
    <xf numFmtId="0" fontId="4" fillId="7" borderId="0" xfId="0" applyFont="1" applyFill="1" applyBorder="1" applyAlignment="1">
      <alignment horizontal="center" vertical="center"/>
    </xf>
    <xf numFmtId="3" fontId="4" fillId="7" borderId="125" xfId="0" applyNumberFormat="1" applyFont="1" applyFill="1" applyBorder="1" applyAlignment="1">
      <alignment horizontal="right" vertical="center" wrapText="1"/>
    </xf>
    <xf numFmtId="3" fontId="4" fillId="7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4" fillId="0" borderId="73" xfId="0" applyNumberFormat="1" applyFont="1" applyFill="1" applyBorder="1" applyAlignment="1">
      <alignment horizontal="left" vertical="center" wrapText="1"/>
    </xf>
    <xf numFmtId="49" fontId="4" fillId="0" borderId="74" xfId="0" applyNumberFormat="1" applyFont="1" applyFill="1" applyBorder="1" applyAlignment="1">
      <alignment horizontal="left" vertical="center" wrapText="1"/>
    </xf>
    <xf numFmtId="0" fontId="5" fillId="0" borderId="129" xfId="0" applyFont="1" applyFill="1" applyBorder="1" applyAlignment="1">
      <alignment horizontal="center" vertical="center" textRotation="90" wrapText="1"/>
    </xf>
    <xf numFmtId="0" fontId="5" fillId="0" borderId="103" xfId="0" applyFont="1" applyFill="1" applyBorder="1" applyAlignment="1">
      <alignment horizontal="center" vertical="center" textRotation="90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left" vertical="center" wrapText="1"/>
    </xf>
    <xf numFmtId="0" fontId="12" fillId="0" borderId="78" xfId="0" applyFont="1" applyFill="1" applyBorder="1" applyAlignment="1">
      <alignment horizontal="left" vertical="center" wrapText="1"/>
    </xf>
    <xf numFmtId="49" fontId="5" fillId="0" borderId="72" xfId="0" applyNumberFormat="1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49" fontId="4" fillId="0" borderId="73" xfId="0" applyNumberFormat="1" applyFont="1" applyFill="1" applyBorder="1" applyAlignment="1">
      <alignment horizontal="center" vertical="center" wrapText="1"/>
    </xf>
    <xf numFmtId="49" fontId="4" fillId="0" borderId="74" xfId="0" applyNumberFormat="1" applyFont="1" applyFill="1" applyBorder="1" applyAlignment="1">
      <alignment horizontal="center" vertical="center" wrapText="1"/>
    </xf>
    <xf numFmtId="49" fontId="12" fillId="0" borderId="73" xfId="0" applyNumberFormat="1" applyFont="1" applyFill="1" applyBorder="1" applyAlignment="1">
      <alignment horizontal="left" vertical="center" wrapText="1"/>
    </xf>
    <xf numFmtId="49" fontId="12" fillId="0" borderId="74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9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71" xfId="0" applyNumberFormat="1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96" xfId="0" applyFont="1" applyFill="1" applyBorder="1" applyAlignment="1">
      <alignment horizontal="center" vertical="center" textRotation="90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4" fillId="0" borderId="114" xfId="0" applyFont="1" applyFill="1" applyBorder="1" applyAlignment="1">
      <alignment horizontal="center" vertical="center" textRotation="90" wrapText="1"/>
    </xf>
    <xf numFmtId="0" fontId="4" fillId="0" borderId="115" xfId="0" applyFont="1" applyFill="1" applyBorder="1" applyAlignment="1">
      <alignment horizontal="center" vertical="center" textRotation="90" wrapText="1"/>
    </xf>
    <xf numFmtId="0" fontId="17" fillId="0" borderId="47" xfId="0" applyFont="1" applyFill="1" applyBorder="1" applyAlignment="1">
      <alignment horizontal="left" vertical="center" wrapText="1"/>
    </xf>
    <xf numFmtId="0" fontId="17" fillId="0" borderId="61" xfId="0" applyFont="1" applyFill="1" applyBorder="1" applyAlignment="1">
      <alignment horizontal="left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126" xfId="0" applyFont="1" applyFill="1" applyBorder="1" applyAlignment="1">
      <alignment horizontal="center" vertical="center" wrapText="1"/>
    </xf>
    <xf numFmtId="0" fontId="4" fillId="0" borderId="118" xfId="0" applyFont="1" applyFill="1" applyBorder="1" applyAlignment="1">
      <alignment horizontal="center" vertical="center" wrapText="1"/>
    </xf>
    <xf numFmtId="0" fontId="4" fillId="0" borderId="127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75" xfId="0" applyNumberFormat="1" applyFont="1" applyFill="1" applyBorder="1" applyAlignment="1">
      <alignment horizontal="center" vertical="center" textRotation="90" wrapText="1"/>
    </xf>
    <xf numFmtId="49" fontId="4" fillId="0" borderId="76" xfId="0" applyNumberFormat="1" applyFont="1" applyFill="1" applyBorder="1" applyAlignment="1">
      <alignment horizontal="center" vertical="center" textRotation="90" wrapText="1"/>
    </xf>
    <xf numFmtId="49" fontId="4" fillId="0" borderId="77" xfId="0" applyNumberFormat="1" applyFont="1" applyFill="1" applyBorder="1" applyAlignment="1">
      <alignment horizontal="center" vertical="center" textRotation="90" wrapText="1"/>
    </xf>
    <xf numFmtId="0" fontId="4" fillId="0" borderId="91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center" vertical="center" textRotation="90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textRotation="90" wrapText="1"/>
    </xf>
    <xf numFmtId="0" fontId="5" fillId="0" borderId="80" xfId="0" applyFont="1" applyFill="1" applyBorder="1" applyAlignment="1">
      <alignment horizontal="center" vertical="center" textRotation="90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/>
    </xf>
    <xf numFmtId="0" fontId="11" fillId="0" borderId="28" xfId="2" applyFont="1" applyFill="1" applyBorder="1" applyAlignment="1">
      <alignment horizontal="center" vertical="center" wrapText="1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4" fillId="0" borderId="0" xfId="2" applyNumberFormat="1" applyFont="1" applyFill="1" applyAlignment="1">
      <alignment horizontal="left"/>
    </xf>
    <xf numFmtId="0" fontId="8" fillId="4" borderId="28" xfId="2" applyFont="1" applyFill="1" applyBorder="1" applyAlignment="1">
      <alignment horizontal="center"/>
    </xf>
    <xf numFmtId="0" fontId="8" fillId="4" borderId="25" xfId="2" applyFont="1" applyFill="1" applyBorder="1" applyAlignment="1">
      <alignment horizontal="center"/>
    </xf>
    <xf numFmtId="0" fontId="8" fillId="4" borderId="26" xfId="2" applyFont="1" applyFill="1" applyBorder="1" applyAlignment="1">
      <alignment horizontal="center"/>
    </xf>
    <xf numFmtId="0" fontId="5" fillId="0" borderId="107" xfId="2" applyFont="1" applyFill="1" applyBorder="1" applyAlignment="1">
      <alignment horizontal="center" vertical="center" wrapText="1"/>
    </xf>
    <xf numFmtId="0" fontId="5" fillId="0" borderId="108" xfId="2" applyFont="1" applyFill="1" applyBorder="1" applyAlignment="1">
      <alignment horizontal="center" vertical="center" wrapText="1"/>
    </xf>
    <xf numFmtId="0" fontId="5" fillId="0" borderId="109" xfId="2" applyFont="1" applyFill="1" applyBorder="1" applyAlignment="1">
      <alignment horizontal="center" vertical="center" wrapText="1"/>
    </xf>
    <xf numFmtId="0" fontId="5" fillId="0" borderId="87" xfId="2" applyFont="1" applyFill="1" applyBorder="1" applyAlignment="1">
      <alignment horizontal="center"/>
    </xf>
    <xf numFmtId="0" fontId="5" fillId="0" borderId="88" xfId="2" applyFont="1" applyFill="1" applyBorder="1" applyAlignment="1">
      <alignment horizontal="center"/>
    </xf>
    <xf numFmtId="0" fontId="5" fillId="0" borderId="106" xfId="2" applyFont="1" applyFill="1" applyBorder="1" applyAlignment="1">
      <alignment horizontal="center"/>
    </xf>
    <xf numFmtId="0" fontId="21" fillId="5" borderId="28" xfId="2" applyFont="1" applyFill="1" applyBorder="1" applyAlignment="1">
      <alignment horizontal="center"/>
    </xf>
    <xf numFmtId="0" fontId="21" fillId="5" borderId="25" xfId="2" applyFont="1" applyFill="1" applyBorder="1" applyAlignment="1">
      <alignment horizontal="center"/>
    </xf>
    <xf numFmtId="0" fontId="21" fillId="5" borderId="26" xfId="2" applyFont="1" applyFill="1" applyBorder="1" applyAlignment="1">
      <alignment horizontal="center"/>
    </xf>
    <xf numFmtId="0" fontId="4" fillId="0" borderId="101" xfId="2" applyFont="1" applyFill="1" applyBorder="1" applyAlignment="1">
      <alignment horizontal="right" vertical="center"/>
    </xf>
    <xf numFmtId="0" fontId="4" fillId="0" borderId="102" xfId="2" applyFont="1" applyFill="1" applyBorder="1" applyAlignment="1">
      <alignment horizontal="right" vertical="center"/>
    </xf>
    <xf numFmtId="0" fontId="5" fillId="0" borderId="25" xfId="2" applyFont="1" applyFill="1" applyBorder="1" applyAlignment="1">
      <alignment horizontal="left" vertical="center"/>
    </xf>
    <xf numFmtId="0" fontId="5" fillId="0" borderId="26" xfId="2" applyFont="1" applyFill="1" applyBorder="1" applyAlignment="1">
      <alignment horizontal="left" vertical="center"/>
    </xf>
    <xf numFmtId="0" fontId="4" fillId="0" borderId="25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60" xfId="2" applyFont="1" applyFill="1" applyBorder="1" applyAlignment="1">
      <alignment horizontal="right" vertical="center"/>
    </xf>
    <xf numFmtId="0" fontId="4" fillId="0" borderId="100" xfId="2" applyFont="1" applyFill="1" applyBorder="1" applyAlignment="1">
      <alignment horizontal="right" vertical="center"/>
    </xf>
    <xf numFmtId="0" fontId="4" fillId="0" borderId="98" xfId="2" applyFont="1" applyFill="1" applyBorder="1" applyAlignment="1">
      <alignment horizontal="right" vertical="center"/>
    </xf>
    <xf numFmtId="0" fontId="4" fillId="0" borderId="99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right" vertical="center"/>
    </xf>
    <xf numFmtId="0" fontId="4" fillId="0" borderId="26" xfId="2" applyFont="1" applyFill="1" applyBorder="1" applyAlignment="1">
      <alignment horizontal="right" vertical="center"/>
    </xf>
    <xf numFmtId="0" fontId="8" fillId="3" borderId="28" xfId="2" applyFont="1" applyFill="1" applyBorder="1" applyAlignment="1">
      <alignment horizontal="left" vertical="center"/>
    </xf>
    <xf numFmtId="0" fontId="8" fillId="3" borderId="25" xfId="2" applyFont="1" applyFill="1" applyBorder="1" applyAlignment="1">
      <alignment horizontal="left" vertical="center"/>
    </xf>
    <xf numFmtId="0" fontId="8" fillId="3" borderId="26" xfId="2" applyFont="1" applyFill="1" applyBorder="1" applyAlignment="1">
      <alignment horizontal="left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39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 vertical="top"/>
    </xf>
    <xf numFmtId="0" fontId="5" fillId="0" borderId="41" xfId="2" applyFont="1" applyFill="1" applyBorder="1" applyAlignment="1">
      <alignment horizontal="left" vertical="top"/>
    </xf>
    <xf numFmtId="0" fontId="4" fillId="0" borderId="25" xfId="2" applyFont="1" applyFill="1" applyBorder="1" applyAlignment="1">
      <alignment horizontal="center" vertical="top"/>
    </xf>
    <xf numFmtId="0" fontId="4" fillId="0" borderId="26" xfId="2" applyFont="1" applyFill="1" applyBorder="1" applyAlignment="1">
      <alignment horizontal="center" vertical="top"/>
    </xf>
    <xf numFmtId="0" fontId="4" fillId="0" borderId="98" xfId="2" applyFont="1" applyFill="1" applyBorder="1" applyAlignment="1">
      <alignment horizontal="center" vertical="center"/>
    </xf>
    <xf numFmtId="0" fontId="4" fillId="0" borderId="58" xfId="2" applyFont="1" applyFill="1" applyBorder="1" applyAlignment="1">
      <alignment horizontal="right" vertical="center" wrapText="1"/>
    </xf>
    <xf numFmtId="0" fontId="3" fillId="0" borderId="0" xfId="2" applyFont="1" applyFill="1" applyAlignment="1">
      <alignment horizontal="center"/>
    </xf>
    <xf numFmtId="0" fontId="4" fillId="0" borderId="79" xfId="2" applyFont="1" applyFill="1" applyBorder="1" applyAlignment="1">
      <alignment horizontal="center" vertical="center" wrapText="1"/>
    </xf>
    <xf numFmtId="0" fontId="4" fillId="0" borderId="96" xfId="2" applyFont="1" applyFill="1" applyBorder="1" applyAlignment="1">
      <alignment horizontal="center" vertical="center" wrapText="1"/>
    </xf>
    <xf numFmtId="0" fontId="9" fillId="0" borderId="103" xfId="2" applyFont="1" applyFill="1" applyBorder="1" applyAlignment="1">
      <alignment horizontal="center" vertical="center" wrapText="1"/>
    </xf>
    <xf numFmtId="0" fontId="9" fillId="0" borderId="104" xfId="2" applyFont="1" applyFill="1" applyBorder="1" applyAlignment="1">
      <alignment horizontal="center" vertical="center" wrapText="1"/>
    </xf>
    <xf numFmtId="0" fontId="9" fillId="0" borderId="105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/>
    </xf>
    <xf numFmtId="0" fontId="5" fillId="0" borderId="41" xfId="2" applyFont="1" applyFill="1" applyBorder="1" applyAlignment="1">
      <alignment horizontal="left"/>
    </xf>
    <xf numFmtId="0" fontId="4" fillId="0" borderId="58" xfId="2" applyFont="1" applyFill="1" applyBorder="1" applyAlignment="1">
      <alignment horizontal="right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71" xfId="2" applyFont="1" applyFill="1" applyBorder="1" applyAlignment="1">
      <alignment horizontal="center" vertical="center" wrapText="1"/>
    </xf>
    <xf numFmtId="0" fontId="4" fillId="0" borderId="60" xfId="2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CCFF66"/>
      <color rgb="FFFFFF99"/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5"/>
  </sheetPr>
  <dimension ref="A1:BN1390"/>
  <sheetViews>
    <sheetView tabSelected="1" view="pageLayout" zoomScaleNormal="85" workbookViewId="0">
      <selection activeCell="BJ5" sqref="BJ5"/>
    </sheetView>
  </sheetViews>
  <sheetFormatPr defaultColWidth="8.42578125" defaultRowHeight="12" outlineLevelRow="1" outlineLevelCol="1" x14ac:dyDescent="0.2"/>
  <cols>
    <col min="1" max="1" width="11" style="131" customWidth="1"/>
    <col min="2" max="2" width="4.140625" style="1" customWidth="1"/>
    <col min="3" max="3" width="2.140625" style="2" customWidth="1"/>
    <col min="4" max="4" width="20" style="1" customWidth="1"/>
    <col min="5" max="5" width="24.85546875" style="1" customWidth="1"/>
    <col min="6" max="6" width="10.42578125" style="3" hidden="1" customWidth="1" outlineLevel="1"/>
    <col min="7" max="7" width="10.42578125" style="3" customWidth="1" collapsed="1"/>
    <col min="8" max="8" width="9.140625" style="1" hidden="1" customWidth="1" outlineLevel="1"/>
    <col min="9" max="9" width="9.140625" style="325" customWidth="1" collapsed="1"/>
    <col min="10" max="10" width="9.140625" style="325" hidden="1" customWidth="1" outlineLevel="1"/>
    <col min="11" max="11" width="6.42578125" style="359" hidden="1" customWidth="1" outlineLevel="1"/>
    <col min="12" max="12" width="6.42578125" style="363" hidden="1" customWidth="1" outlineLevel="1"/>
    <col min="13" max="13" width="8" style="388" hidden="1" customWidth="1" outlineLevel="1"/>
    <col min="14" max="22" width="9.140625" style="325" hidden="1" customWidth="1" outlineLevel="1"/>
    <col min="23" max="23" width="10.7109375" style="236" hidden="1" customWidth="1" outlineLevel="1"/>
    <col min="24" max="24" width="9" style="325" customWidth="1" collapsed="1"/>
    <col min="25" max="25" width="11" style="325" hidden="1" customWidth="1" outlineLevel="1"/>
    <col min="26" max="26" width="6.7109375" style="388" hidden="1" customWidth="1" outlineLevel="1"/>
    <col min="27" max="31" width="9.42578125" style="325" hidden="1" customWidth="1" outlineLevel="1"/>
    <col min="32" max="32" width="8.42578125" style="1" hidden="1" customWidth="1" outlineLevel="1"/>
    <col min="33" max="33" width="8.42578125" style="325" customWidth="1" collapsed="1"/>
    <col min="34" max="34" width="8.42578125" style="325" hidden="1" customWidth="1" outlineLevel="1"/>
    <col min="35" max="35" width="6.7109375" style="388" hidden="1" customWidth="1" outlineLevel="1"/>
    <col min="36" max="40" width="8.42578125" style="325" hidden="1" customWidth="1" outlineLevel="1"/>
    <col min="41" max="41" width="8.42578125" style="1" customWidth="1" collapsed="1"/>
    <col min="42" max="42" width="6.7109375" style="1" hidden="1" customWidth="1" outlineLevel="1"/>
    <col min="43" max="43" width="6.7109375" style="325" customWidth="1" collapsed="1"/>
    <col min="44" max="51" width="6.7109375" style="325" hidden="1" customWidth="1" outlineLevel="1"/>
    <col min="52" max="52" width="8.28515625" style="196" hidden="1" customWidth="1" outlineLevel="1"/>
    <col min="53" max="53" width="8.28515625" style="325" customWidth="1" collapsed="1"/>
    <col min="54" max="54" width="8.28515625" style="325" hidden="1" customWidth="1" outlineLevel="1"/>
    <col min="55" max="55" width="5.7109375" style="363" hidden="1" customWidth="1" outlineLevel="1"/>
    <col min="56" max="56" width="4.140625" style="388" hidden="1" customWidth="1" outlineLevel="1"/>
    <col min="57" max="60" width="8.28515625" style="325" hidden="1" customWidth="1" outlineLevel="1"/>
    <col min="61" max="61" width="7.28515625" style="2" customWidth="1" collapsed="1"/>
    <col min="62" max="62" width="10.7109375" style="1" customWidth="1"/>
    <col min="63" max="65" width="8.42578125" style="1" customWidth="1"/>
    <col min="66" max="66" width="11" style="1" customWidth="1"/>
    <col min="67" max="16384" width="8.42578125" style="1"/>
  </cols>
  <sheetData>
    <row r="1" spans="1:63" s="325" customFormat="1" x14ac:dyDescent="0.2">
      <c r="C1" s="2"/>
      <c r="F1" s="3"/>
      <c r="G1" s="3"/>
      <c r="K1" s="359"/>
      <c r="L1" s="363"/>
      <c r="M1" s="388"/>
      <c r="Z1" s="388"/>
      <c r="AI1" s="388"/>
      <c r="BC1" s="363"/>
      <c r="BD1" s="388"/>
      <c r="BI1" s="2"/>
      <c r="BJ1" s="328" t="s">
        <v>708</v>
      </c>
    </row>
    <row r="2" spans="1:63" s="325" customFormat="1" x14ac:dyDescent="0.2">
      <c r="C2" s="2"/>
      <c r="F2" s="3"/>
      <c r="G2" s="3"/>
      <c r="K2" s="359"/>
      <c r="L2" s="363"/>
      <c r="M2" s="388"/>
      <c r="Z2" s="388"/>
      <c r="AI2" s="388"/>
      <c r="BC2" s="363"/>
      <c r="BD2" s="388"/>
      <c r="BI2" s="2"/>
      <c r="BJ2" s="328" t="s">
        <v>709</v>
      </c>
    </row>
    <row r="3" spans="1:63" s="325" customFormat="1" x14ac:dyDescent="0.2">
      <c r="C3" s="2"/>
      <c r="F3" s="3"/>
      <c r="G3" s="3"/>
      <c r="K3" s="359"/>
      <c r="L3" s="363"/>
      <c r="M3" s="388"/>
      <c r="Z3" s="388"/>
      <c r="AI3" s="388"/>
      <c r="BC3" s="363"/>
      <c r="BD3" s="388"/>
      <c r="BI3" s="2"/>
      <c r="BJ3" s="202"/>
    </row>
    <row r="4" spans="1:63" ht="18.75" customHeight="1" x14ac:dyDescent="0.2">
      <c r="B4" s="462" t="s">
        <v>609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2"/>
      <c r="AN4" s="462"/>
      <c r="AO4" s="462"/>
      <c r="AP4" s="462"/>
      <c r="AQ4" s="462"/>
      <c r="AR4" s="462"/>
      <c r="AS4" s="462"/>
      <c r="AT4" s="462"/>
      <c r="AU4" s="462"/>
      <c r="AV4" s="462"/>
      <c r="AW4" s="462"/>
      <c r="AX4" s="462"/>
      <c r="AY4" s="462"/>
      <c r="AZ4" s="462"/>
      <c r="BA4" s="462"/>
      <c r="BB4" s="462"/>
      <c r="BC4" s="462"/>
      <c r="BD4" s="462"/>
      <c r="BE4" s="462"/>
      <c r="BF4" s="462"/>
      <c r="BG4" s="462"/>
      <c r="BH4" s="462"/>
      <c r="BI4" s="462"/>
      <c r="BJ4" s="462"/>
    </row>
    <row r="5" spans="1:63" ht="12.75" thickBot="1" x14ac:dyDescent="0.25"/>
    <row r="6" spans="1:63" ht="13.5" customHeight="1" thickBot="1" x14ac:dyDescent="0.25">
      <c r="A6" s="460" t="s">
        <v>266</v>
      </c>
      <c r="B6" s="468" t="s">
        <v>170</v>
      </c>
      <c r="C6" s="469"/>
      <c r="D6" s="470"/>
      <c r="E6" s="476" t="s">
        <v>169</v>
      </c>
      <c r="F6" s="457" t="s">
        <v>610</v>
      </c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458"/>
      <c r="BC6" s="458"/>
      <c r="BD6" s="458"/>
      <c r="BE6" s="458"/>
      <c r="BF6" s="458"/>
      <c r="BG6" s="458"/>
      <c r="BH6" s="459"/>
      <c r="BI6" s="463" t="s">
        <v>168</v>
      </c>
      <c r="BJ6" s="463" t="s">
        <v>208</v>
      </c>
    </row>
    <row r="7" spans="1:63" ht="13.5" customHeight="1" x14ac:dyDescent="0.2">
      <c r="A7" s="461"/>
      <c r="B7" s="471"/>
      <c r="C7" s="472"/>
      <c r="D7" s="473"/>
      <c r="E7" s="477"/>
      <c r="F7" s="424" t="s">
        <v>710</v>
      </c>
      <c r="G7" s="474" t="s">
        <v>0</v>
      </c>
      <c r="H7" s="445" t="s">
        <v>711</v>
      </c>
      <c r="I7" s="445" t="s">
        <v>1</v>
      </c>
      <c r="J7" s="445" t="s">
        <v>722</v>
      </c>
      <c r="K7" s="453" t="s">
        <v>712</v>
      </c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5"/>
      <c r="W7" s="445" t="s">
        <v>713</v>
      </c>
      <c r="X7" s="445" t="s">
        <v>714</v>
      </c>
      <c r="Y7" s="445" t="s">
        <v>715</v>
      </c>
      <c r="Z7" s="453" t="s">
        <v>712</v>
      </c>
      <c r="AA7" s="454"/>
      <c r="AB7" s="454"/>
      <c r="AC7" s="454"/>
      <c r="AD7" s="454"/>
      <c r="AE7" s="455"/>
      <c r="AF7" s="447" t="s">
        <v>716</v>
      </c>
      <c r="AG7" s="447" t="s">
        <v>2</v>
      </c>
      <c r="AH7" s="447" t="s">
        <v>717</v>
      </c>
      <c r="AI7" s="453" t="s">
        <v>712</v>
      </c>
      <c r="AJ7" s="454"/>
      <c r="AK7" s="454"/>
      <c r="AL7" s="454"/>
      <c r="AM7" s="454"/>
      <c r="AN7" s="455"/>
      <c r="AO7" s="466" t="s">
        <v>290</v>
      </c>
      <c r="AP7" s="449" t="s">
        <v>718</v>
      </c>
      <c r="AQ7" s="449" t="s">
        <v>3</v>
      </c>
      <c r="AR7" s="449" t="s">
        <v>719</v>
      </c>
      <c r="AS7" s="453" t="s">
        <v>712</v>
      </c>
      <c r="AT7" s="454"/>
      <c r="AU7" s="454"/>
      <c r="AV7" s="454"/>
      <c r="AW7" s="454"/>
      <c r="AX7" s="454"/>
      <c r="AY7" s="455"/>
      <c r="AZ7" s="449" t="s">
        <v>720</v>
      </c>
      <c r="BA7" s="449" t="s">
        <v>499</v>
      </c>
      <c r="BB7" s="449" t="s">
        <v>721</v>
      </c>
      <c r="BC7" s="453" t="s">
        <v>712</v>
      </c>
      <c r="BD7" s="454"/>
      <c r="BE7" s="454"/>
      <c r="BF7" s="454"/>
      <c r="BG7" s="454"/>
      <c r="BH7" s="456"/>
      <c r="BI7" s="464"/>
      <c r="BJ7" s="464"/>
    </row>
    <row r="8" spans="1:63" ht="48.75" customHeight="1" thickBot="1" x14ac:dyDescent="0.25">
      <c r="A8" s="461"/>
      <c r="B8" s="471"/>
      <c r="C8" s="472"/>
      <c r="D8" s="473"/>
      <c r="E8" s="478"/>
      <c r="F8" s="425"/>
      <c r="G8" s="475"/>
      <c r="H8" s="446"/>
      <c r="I8" s="446"/>
      <c r="J8" s="446"/>
      <c r="K8" s="358" t="s">
        <v>731</v>
      </c>
      <c r="L8" s="364" t="s">
        <v>735</v>
      </c>
      <c r="M8" s="408" t="s">
        <v>738</v>
      </c>
      <c r="N8" s="323"/>
      <c r="O8" s="323"/>
      <c r="P8" s="323"/>
      <c r="Q8" s="323"/>
      <c r="R8" s="323"/>
      <c r="S8" s="323"/>
      <c r="T8" s="323"/>
      <c r="U8" s="323"/>
      <c r="V8" s="323"/>
      <c r="W8" s="446"/>
      <c r="X8" s="446"/>
      <c r="Y8" s="446"/>
      <c r="Z8" s="408" t="s">
        <v>738</v>
      </c>
      <c r="AA8" s="326"/>
      <c r="AB8" s="326"/>
      <c r="AC8" s="326"/>
      <c r="AD8" s="326"/>
      <c r="AE8" s="326"/>
      <c r="AF8" s="448"/>
      <c r="AG8" s="448"/>
      <c r="AH8" s="448"/>
      <c r="AI8" s="389" t="s">
        <v>729</v>
      </c>
      <c r="AJ8" s="324"/>
      <c r="AK8" s="324"/>
      <c r="AL8" s="324"/>
      <c r="AM8" s="324"/>
      <c r="AN8" s="324"/>
      <c r="AO8" s="467"/>
      <c r="AP8" s="450"/>
      <c r="AQ8" s="450"/>
      <c r="AR8" s="450"/>
      <c r="AS8" s="324"/>
      <c r="AT8" s="324"/>
      <c r="AU8" s="324"/>
      <c r="AV8" s="324"/>
      <c r="AW8" s="324"/>
      <c r="AX8" s="324"/>
      <c r="AY8" s="324"/>
      <c r="AZ8" s="450"/>
      <c r="BA8" s="450"/>
      <c r="BB8" s="450"/>
      <c r="BC8" s="364" t="s">
        <v>735</v>
      </c>
      <c r="BD8" s="389" t="s">
        <v>729</v>
      </c>
      <c r="BE8" s="326"/>
      <c r="BF8" s="326"/>
      <c r="BG8" s="326"/>
      <c r="BH8" s="333"/>
      <c r="BI8" s="465"/>
      <c r="BJ8" s="465"/>
    </row>
    <row r="9" spans="1:63" s="132" customFormat="1" ht="9" customHeight="1" thickTop="1" thickBot="1" x14ac:dyDescent="0.25">
      <c r="A9" s="185">
        <v>1</v>
      </c>
      <c r="B9" s="432">
        <v>2</v>
      </c>
      <c r="C9" s="433"/>
      <c r="D9" s="434"/>
      <c r="E9" s="186">
        <v>3</v>
      </c>
      <c r="F9" s="345">
        <v>9</v>
      </c>
      <c r="G9" s="187">
        <v>4</v>
      </c>
      <c r="H9" s="188">
        <v>10</v>
      </c>
      <c r="I9" s="188">
        <v>5</v>
      </c>
      <c r="J9" s="188"/>
      <c r="K9" s="188"/>
      <c r="L9" s="365"/>
      <c r="M9" s="409"/>
      <c r="N9" s="188"/>
      <c r="O9" s="188"/>
      <c r="P9" s="188"/>
      <c r="Q9" s="188"/>
      <c r="R9" s="188"/>
      <c r="S9" s="188"/>
      <c r="T9" s="188"/>
      <c r="U9" s="188"/>
      <c r="V9" s="188"/>
      <c r="W9" s="188">
        <v>11</v>
      </c>
      <c r="X9" s="188">
        <v>6</v>
      </c>
      <c r="Y9" s="188"/>
      <c r="Z9" s="409"/>
      <c r="AA9" s="188"/>
      <c r="AB9" s="188"/>
      <c r="AC9" s="188"/>
      <c r="AD9" s="188"/>
      <c r="AE9" s="188"/>
      <c r="AF9" s="188">
        <v>12</v>
      </c>
      <c r="AG9" s="189">
        <v>7</v>
      </c>
      <c r="AH9" s="189"/>
      <c r="AI9" s="390"/>
      <c r="AJ9" s="189"/>
      <c r="AK9" s="189"/>
      <c r="AL9" s="189"/>
      <c r="AM9" s="189"/>
      <c r="AN9" s="189"/>
      <c r="AO9" s="189">
        <v>8</v>
      </c>
      <c r="AP9" s="189">
        <v>14</v>
      </c>
      <c r="AQ9" s="189">
        <v>9</v>
      </c>
      <c r="AR9" s="189"/>
      <c r="AS9" s="189"/>
      <c r="AT9" s="189"/>
      <c r="AU9" s="189"/>
      <c r="AV9" s="189"/>
      <c r="AW9" s="189"/>
      <c r="AX9" s="189"/>
      <c r="AY9" s="189"/>
      <c r="AZ9" s="189">
        <v>15</v>
      </c>
      <c r="BA9" s="188">
        <v>10</v>
      </c>
      <c r="BB9" s="188"/>
      <c r="BC9" s="365"/>
      <c r="BD9" s="409"/>
      <c r="BE9" s="188"/>
      <c r="BF9" s="188"/>
      <c r="BG9" s="188"/>
      <c r="BH9" s="334"/>
      <c r="BI9" s="190" t="s">
        <v>723</v>
      </c>
      <c r="BJ9" s="185">
        <v>12</v>
      </c>
    </row>
    <row r="10" spans="1:63" ht="13.5" thickTop="1" thickBot="1" x14ac:dyDescent="0.25">
      <c r="A10" s="114"/>
      <c r="B10" s="426"/>
      <c r="C10" s="427"/>
      <c r="D10" s="428"/>
      <c r="E10" s="4"/>
      <c r="F10" s="346"/>
      <c r="G10" s="5"/>
      <c r="H10" s="6"/>
      <c r="I10" s="6"/>
      <c r="J10" s="6"/>
      <c r="K10" s="6"/>
      <c r="L10" s="366"/>
      <c r="M10" s="410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410"/>
      <c r="AA10" s="6"/>
      <c r="AB10" s="6"/>
      <c r="AC10" s="6"/>
      <c r="AD10" s="6"/>
      <c r="AE10" s="6"/>
      <c r="AF10" s="6"/>
      <c r="AG10" s="120"/>
      <c r="AH10" s="120"/>
      <c r="AI10" s="391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6"/>
      <c r="BB10" s="6"/>
      <c r="BC10" s="366"/>
      <c r="BD10" s="410"/>
      <c r="BE10" s="6"/>
      <c r="BF10" s="6"/>
      <c r="BG10" s="6"/>
      <c r="BH10" s="335"/>
      <c r="BI10" s="7"/>
      <c r="BJ10" s="105"/>
    </row>
    <row r="11" spans="1:63" ht="24.75" thickBot="1" x14ac:dyDescent="0.25">
      <c r="A11" s="106"/>
      <c r="B11" s="431" t="s">
        <v>4</v>
      </c>
      <c r="C11" s="421"/>
      <c r="D11" s="170" t="s">
        <v>178</v>
      </c>
      <c r="E11" s="8"/>
      <c r="F11" s="347">
        <f t="shared" ref="F11:F23" si="0">H11+W11+AF11+AO11+AP11+AZ11</f>
        <v>18156703</v>
      </c>
      <c r="G11" s="9">
        <f>I11+X11+AG11+AO11+AQ11+BA11</f>
        <v>18094013</v>
      </c>
      <c r="H11" s="10">
        <f>SUM(H12:H24)</f>
        <v>18144053</v>
      </c>
      <c r="I11" s="10">
        <f t="shared" ref="I11:BH11" si="1">SUM(I12:I24)</f>
        <v>18080550</v>
      </c>
      <c r="J11" s="10">
        <f t="shared" si="1"/>
        <v>-63503</v>
      </c>
      <c r="K11" s="10">
        <f t="shared" si="1"/>
        <v>-55864</v>
      </c>
      <c r="L11" s="367">
        <f t="shared" si="1"/>
        <v>-7639</v>
      </c>
      <c r="M11" s="392">
        <f t="shared" si="1"/>
        <v>0</v>
      </c>
      <c r="N11" s="10">
        <f t="shared" si="1"/>
        <v>0</v>
      </c>
      <c r="O11" s="10">
        <f t="shared" si="1"/>
        <v>0</v>
      </c>
      <c r="P11" s="10">
        <f t="shared" si="1"/>
        <v>0</v>
      </c>
      <c r="Q11" s="10">
        <f t="shared" si="1"/>
        <v>0</v>
      </c>
      <c r="R11" s="10">
        <f t="shared" si="1"/>
        <v>0</v>
      </c>
      <c r="S11" s="10">
        <f t="shared" si="1"/>
        <v>0</v>
      </c>
      <c r="T11" s="10">
        <f t="shared" si="1"/>
        <v>0</v>
      </c>
      <c r="U11" s="10">
        <f t="shared" si="1"/>
        <v>0</v>
      </c>
      <c r="V11" s="10">
        <f t="shared" si="1"/>
        <v>0</v>
      </c>
      <c r="W11" s="10">
        <f t="shared" si="1"/>
        <v>0</v>
      </c>
      <c r="X11" s="10">
        <f t="shared" si="1"/>
        <v>813</v>
      </c>
      <c r="Y11" s="10">
        <f t="shared" si="1"/>
        <v>813</v>
      </c>
      <c r="Z11" s="392">
        <f t="shared" si="1"/>
        <v>813</v>
      </c>
      <c r="AA11" s="10">
        <f t="shared" si="1"/>
        <v>0</v>
      </c>
      <c r="AB11" s="10">
        <f t="shared" si="1"/>
        <v>0</v>
      </c>
      <c r="AC11" s="10">
        <f t="shared" si="1"/>
        <v>0</v>
      </c>
      <c r="AD11" s="10">
        <f t="shared" si="1"/>
        <v>0</v>
      </c>
      <c r="AE11" s="10">
        <f t="shared" si="1"/>
        <v>0</v>
      </c>
      <c r="AF11" s="10">
        <f t="shared" si="1"/>
        <v>12650</v>
      </c>
      <c r="AG11" s="10">
        <f t="shared" si="1"/>
        <v>12650</v>
      </c>
      <c r="AH11" s="10">
        <f t="shared" si="1"/>
        <v>0</v>
      </c>
      <c r="AI11" s="392">
        <f t="shared" si="1"/>
        <v>0</v>
      </c>
      <c r="AJ11" s="10">
        <f t="shared" si="1"/>
        <v>0</v>
      </c>
      <c r="AK11" s="10">
        <f t="shared" si="1"/>
        <v>0</v>
      </c>
      <c r="AL11" s="10">
        <f t="shared" si="1"/>
        <v>0</v>
      </c>
      <c r="AM11" s="10">
        <f t="shared" si="1"/>
        <v>0</v>
      </c>
      <c r="AN11" s="10">
        <f t="shared" si="1"/>
        <v>0</v>
      </c>
      <c r="AO11" s="10">
        <f t="shared" si="1"/>
        <v>0</v>
      </c>
      <c r="AP11" s="10">
        <f t="shared" si="1"/>
        <v>0</v>
      </c>
      <c r="AQ11" s="10">
        <f t="shared" si="1"/>
        <v>0</v>
      </c>
      <c r="AR11" s="10">
        <f t="shared" si="1"/>
        <v>0</v>
      </c>
      <c r="AS11" s="10">
        <f t="shared" si="1"/>
        <v>0</v>
      </c>
      <c r="AT11" s="10">
        <f t="shared" si="1"/>
        <v>0</v>
      </c>
      <c r="AU11" s="10">
        <f t="shared" si="1"/>
        <v>0</v>
      </c>
      <c r="AV11" s="10">
        <f t="shared" si="1"/>
        <v>0</v>
      </c>
      <c r="AW11" s="10">
        <f t="shared" si="1"/>
        <v>0</v>
      </c>
      <c r="AX11" s="10">
        <f t="shared" si="1"/>
        <v>0</v>
      </c>
      <c r="AY11" s="10">
        <f t="shared" si="1"/>
        <v>0</v>
      </c>
      <c r="AZ11" s="10">
        <f t="shared" si="1"/>
        <v>0</v>
      </c>
      <c r="BA11" s="10">
        <f t="shared" si="1"/>
        <v>0</v>
      </c>
      <c r="BB11" s="10">
        <f t="shared" si="1"/>
        <v>0</v>
      </c>
      <c r="BC11" s="367">
        <f t="shared" si="1"/>
        <v>0</v>
      </c>
      <c r="BD11" s="392">
        <f t="shared" si="1"/>
        <v>0</v>
      </c>
      <c r="BE11" s="10">
        <f t="shared" si="1"/>
        <v>0</v>
      </c>
      <c r="BF11" s="10">
        <f t="shared" si="1"/>
        <v>0</v>
      </c>
      <c r="BG11" s="10">
        <f t="shared" si="1"/>
        <v>0</v>
      </c>
      <c r="BH11" s="10">
        <f t="shared" si="1"/>
        <v>0</v>
      </c>
      <c r="BI11" s="11"/>
      <c r="BJ11" s="106"/>
    </row>
    <row r="12" spans="1:63" ht="13.5" thickTop="1" x14ac:dyDescent="0.2">
      <c r="A12" s="168">
        <v>90000056357</v>
      </c>
      <c r="B12" s="176"/>
      <c r="C12" s="429" t="s">
        <v>5</v>
      </c>
      <c r="D12" s="430"/>
      <c r="E12" s="100" t="s">
        <v>197</v>
      </c>
      <c r="F12" s="348">
        <f t="shared" si="0"/>
        <v>853861</v>
      </c>
      <c r="G12" s="101">
        <f t="shared" ref="G12:G23" si="2">I12+X12+AG12+AO12+AQ12+BA12</f>
        <v>853861</v>
      </c>
      <c r="H12" s="102">
        <v>841211</v>
      </c>
      <c r="I12" s="102">
        <f>J12+H12</f>
        <v>841211</v>
      </c>
      <c r="J12" s="102">
        <f>SUM(K12:V12)</f>
        <v>0</v>
      </c>
      <c r="K12" s="102"/>
      <c r="L12" s="368"/>
      <c r="M12" s="393"/>
      <c r="N12" s="102"/>
      <c r="O12" s="102"/>
      <c r="P12" s="102"/>
      <c r="Q12" s="102"/>
      <c r="R12" s="102"/>
      <c r="S12" s="102"/>
      <c r="T12" s="102"/>
      <c r="U12" s="102"/>
      <c r="V12" s="102"/>
      <c r="W12" s="102">
        <v>0</v>
      </c>
      <c r="X12" s="102">
        <f>W12+Y12</f>
        <v>0</v>
      </c>
      <c r="Y12" s="102">
        <f>SUM(Z12:AE12)</f>
        <v>0</v>
      </c>
      <c r="Z12" s="393"/>
      <c r="AA12" s="102"/>
      <c r="AB12" s="102"/>
      <c r="AC12" s="102"/>
      <c r="AD12" s="102"/>
      <c r="AE12" s="102"/>
      <c r="AF12" s="102">
        <v>12650</v>
      </c>
      <c r="AG12" s="102">
        <f>AH12+AF12</f>
        <v>12650</v>
      </c>
      <c r="AH12" s="102">
        <f>SUM(AI12:AN12)</f>
        <v>0</v>
      </c>
      <c r="AI12" s="393"/>
      <c r="AJ12" s="102"/>
      <c r="AK12" s="102"/>
      <c r="AL12" s="102"/>
      <c r="AM12" s="102"/>
      <c r="AN12" s="102"/>
      <c r="AO12" s="102"/>
      <c r="AP12" s="102">
        <v>0</v>
      </c>
      <c r="AQ12" s="123">
        <f>AP12+AR12</f>
        <v>0</v>
      </c>
      <c r="AR12" s="123">
        <f>SUM(AS12:AY12)</f>
        <v>0</v>
      </c>
      <c r="AS12" s="123"/>
      <c r="AT12" s="123"/>
      <c r="AU12" s="123"/>
      <c r="AV12" s="123"/>
      <c r="AW12" s="123"/>
      <c r="AX12" s="123"/>
      <c r="AY12" s="123"/>
      <c r="AZ12" s="123"/>
      <c r="BA12" s="102">
        <f>BB12+AZ12</f>
        <v>0</v>
      </c>
      <c r="BB12" s="102">
        <f>SUM(BC12:BH12)</f>
        <v>0</v>
      </c>
      <c r="BC12" s="368"/>
      <c r="BD12" s="393"/>
      <c r="BE12" s="102"/>
      <c r="BF12" s="102"/>
      <c r="BG12" s="102"/>
      <c r="BH12" s="336"/>
      <c r="BI12" s="103" t="s">
        <v>360</v>
      </c>
      <c r="BJ12" s="107"/>
      <c r="BK12" s="36"/>
    </row>
    <row r="13" spans="1:63" s="167" customFormat="1" ht="24" x14ac:dyDescent="0.2">
      <c r="A13" s="169"/>
      <c r="B13" s="291"/>
      <c r="C13" s="284"/>
      <c r="D13" s="285"/>
      <c r="E13" s="100" t="s">
        <v>294</v>
      </c>
      <c r="F13" s="348">
        <f t="shared" si="0"/>
        <v>147171</v>
      </c>
      <c r="G13" s="101">
        <f t="shared" si="2"/>
        <v>147171</v>
      </c>
      <c r="H13" s="102">
        <v>147171</v>
      </c>
      <c r="I13" s="102">
        <f t="shared" ref="I13:I23" si="3">J13+H13</f>
        <v>147171</v>
      </c>
      <c r="J13" s="102">
        <f t="shared" ref="J13:J23" si="4">SUM(K13:V13)</f>
        <v>0</v>
      </c>
      <c r="K13" s="102"/>
      <c r="L13" s="368"/>
      <c r="M13" s="393"/>
      <c r="N13" s="102"/>
      <c r="O13" s="102"/>
      <c r="P13" s="102"/>
      <c r="Q13" s="102"/>
      <c r="R13" s="102"/>
      <c r="S13" s="102"/>
      <c r="T13" s="102"/>
      <c r="U13" s="102"/>
      <c r="V13" s="102"/>
      <c r="W13" s="102">
        <v>0</v>
      </c>
      <c r="X13" s="102">
        <f t="shared" ref="X13:X23" si="5">W13+Y13</f>
        <v>0</v>
      </c>
      <c r="Y13" s="102">
        <f t="shared" ref="Y13:Y23" si="6">SUM(Z13:AE13)</f>
        <v>0</v>
      </c>
      <c r="Z13" s="393"/>
      <c r="AA13" s="102"/>
      <c r="AB13" s="102"/>
      <c r="AC13" s="102"/>
      <c r="AD13" s="102"/>
      <c r="AE13" s="102"/>
      <c r="AF13" s="102">
        <v>0</v>
      </c>
      <c r="AG13" s="102">
        <f t="shared" ref="AG13:AG23" si="7">AH13+AF13</f>
        <v>0</v>
      </c>
      <c r="AH13" s="102">
        <f t="shared" ref="AH13:AH23" si="8">SUM(AI13:AN13)</f>
        <v>0</v>
      </c>
      <c r="AI13" s="393"/>
      <c r="AJ13" s="102"/>
      <c r="AK13" s="102"/>
      <c r="AL13" s="102"/>
      <c r="AM13" s="102"/>
      <c r="AN13" s="102"/>
      <c r="AO13" s="102"/>
      <c r="AP13" s="102">
        <v>0</v>
      </c>
      <c r="AQ13" s="123">
        <f t="shared" ref="AQ13:AQ23" si="9">AP13+AR13</f>
        <v>0</v>
      </c>
      <c r="AR13" s="123">
        <f t="shared" ref="AR13:AR23" si="10">SUM(AS13:AY13)</f>
        <v>0</v>
      </c>
      <c r="AS13" s="123"/>
      <c r="AT13" s="123"/>
      <c r="AU13" s="123"/>
      <c r="AV13" s="123"/>
      <c r="AW13" s="123"/>
      <c r="AX13" s="123"/>
      <c r="AY13" s="123"/>
      <c r="AZ13" s="123"/>
      <c r="BA13" s="102">
        <f t="shared" ref="BA13:BA23" si="11">BB13+AZ13</f>
        <v>0</v>
      </c>
      <c r="BB13" s="102">
        <f t="shared" ref="BB13:BB23" si="12">SUM(BC13:BH13)</f>
        <v>0</v>
      </c>
      <c r="BC13" s="368"/>
      <c r="BD13" s="393"/>
      <c r="BE13" s="102"/>
      <c r="BF13" s="102"/>
      <c r="BG13" s="102"/>
      <c r="BH13" s="336"/>
      <c r="BI13" s="103" t="s">
        <v>361</v>
      </c>
      <c r="BJ13" s="107"/>
      <c r="BK13" s="36"/>
    </row>
    <row r="14" spans="1:63" ht="36" x14ac:dyDescent="0.2">
      <c r="A14" s="146"/>
      <c r="B14" s="117"/>
      <c r="C14" s="289"/>
      <c r="D14" s="290"/>
      <c r="E14" s="100" t="s">
        <v>245</v>
      </c>
      <c r="F14" s="348">
        <f t="shared" si="0"/>
        <v>639256</v>
      </c>
      <c r="G14" s="101">
        <f t="shared" si="2"/>
        <v>639256</v>
      </c>
      <c r="H14" s="102">
        <v>639256</v>
      </c>
      <c r="I14" s="102">
        <f t="shared" si="3"/>
        <v>639256</v>
      </c>
      <c r="J14" s="102">
        <f t="shared" si="4"/>
        <v>0</v>
      </c>
      <c r="K14" s="102"/>
      <c r="L14" s="368"/>
      <c r="M14" s="393"/>
      <c r="N14" s="102"/>
      <c r="O14" s="102"/>
      <c r="P14" s="102"/>
      <c r="Q14" s="102"/>
      <c r="R14" s="102"/>
      <c r="S14" s="102"/>
      <c r="T14" s="102"/>
      <c r="U14" s="102"/>
      <c r="V14" s="102"/>
      <c r="W14" s="102">
        <v>0</v>
      </c>
      <c r="X14" s="102">
        <f t="shared" si="5"/>
        <v>0</v>
      </c>
      <c r="Y14" s="102">
        <f t="shared" si="6"/>
        <v>0</v>
      </c>
      <c r="Z14" s="393"/>
      <c r="AA14" s="102"/>
      <c r="AB14" s="102"/>
      <c r="AC14" s="102"/>
      <c r="AD14" s="102"/>
      <c r="AE14" s="102"/>
      <c r="AF14" s="102">
        <v>0</v>
      </c>
      <c r="AG14" s="102">
        <f t="shared" si="7"/>
        <v>0</v>
      </c>
      <c r="AH14" s="102">
        <f t="shared" si="8"/>
        <v>0</v>
      </c>
      <c r="AI14" s="393"/>
      <c r="AJ14" s="102"/>
      <c r="AK14" s="102"/>
      <c r="AL14" s="102"/>
      <c r="AM14" s="102"/>
      <c r="AN14" s="102"/>
      <c r="AO14" s="102"/>
      <c r="AP14" s="102">
        <v>0</v>
      </c>
      <c r="AQ14" s="123">
        <f t="shared" si="9"/>
        <v>0</v>
      </c>
      <c r="AR14" s="123">
        <f t="shared" si="10"/>
        <v>0</v>
      </c>
      <c r="AS14" s="123"/>
      <c r="AT14" s="123"/>
      <c r="AU14" s="123"/>
      <c r="AV14" s="123"/>
      <c r="AW14" s="123"/>
      <c r="AX14" s="123"/>
      <c r="AY14" s="123"/>
      <c r="AZ14" s="123"/>
      <c r="BA14" s="102">
        <f t="shared" si="11"/>
        <v>0</v>
      </c>
      <c r="BB14" s="102">
        <f t="shared" si="12"/>
        <v>0</v>
      </c>
      <c r="BC14" s="368"/>
      <c r="BD14" s="393"/>
      <c r="BE14" s="102"/>
      <c r="BF14" s="102"/>
      <c r="BG14" s="102"/>
      <c r="BH14" s="336"/>
      <c r="BI14" s="103" t="s">
        <v>362</v>
      </c>
      <c r="BJ14" s="107"/>
      <c r="BK14" s="36"/>
    </row>
    <row r="15" spans="1:63" s="167" customFormat="1" ht="24" x14ac:dyDescent="0.2">
      <c r="A15" s="146"/>
      <c r="B15" s="117"/>
      <c r="C15" s="280"/>
      <c r="D15" s="281"/>
      <c r="E15" s="100" t="s">
        <v>308</v>
      </c>
      <c r="F15" s="348">
        <f t="shared" si="0"/>
        <v>2894845</v>
      </c>
      <c r="G15" s="101">
        <f t="shared" si="2"/>
        <v>2894845</v>
      </c>
      <c r="H15" s="102">
        <v>2894845</v>
      </c>
      <c r="I15" s="102">
        <f t="shared" si="3"/>
        <v>2894845</v>
      </c>
      <c r="J15" s="102">
        <f t="shared" si="4"/>
        <v>0</v>
      </c>
      <c r="K15" s="102"/>
      <c r="L15" s="368"/>
      <c r="M15" s="393"/>
      <c r="N15" s="102"/>
      <c r="O15" s="102"/>
      <c r="P15" s="102"/>
      <c r="Q15" s="102"/>
      <c r="R15" s="102"/>
      <c r="S15" s="102"/>
      <c r="T15" s="102"/>
      <c r="U15" s="102"/>
      <c r="V15" s="102"/>
      <c r="W15" s="102">
        <v>0</v>
      </c>
      <c r="X15" s="102">
        <f t="shared" si="5"/>
        <v>0</v>
      </c>
      <c r="Y15" s="102">
        <f t="shared" si="6"/>
        <v>0</v>
      </c>
      <c r="Z15" s="393"/>
      <c r="AA15" s="102"/>
      <c r="AB15" s="102"/>
      <c r="AC15" s="102"/>
      <c r="AD15" s="102"/>
      <c r="AE15" s="102"/>
      <c r="AF15" s="102">
        <v>0</v>
      </c>
      <c r="AG15" s="102">
        <f t="shared" si="7"/>
        <v>0</v>
      </c>
      <c r="AH15" s="102">
        <f t="shared" si="8"/>
        <v>0</v>
      </c>
      <c r="AI15" s="393"/>
      <c r="AJ15" s="102"/>
      <c r="AK15" s="102"/>
      <c r="AL15" s="102"/>
      <c r="AM15" s="102"/>
      <c r="AN15" s="102"/>
      <c r="AO15" s="102"/>
      <c r="AP15" s="102">
        <v>0</v>
      </c>
      <c r="AQ15" s="123">
        <f t="shared" si="9"/>
        <v>0</v>
      </c>
      <c r="AR15" s="123">
        <f t="shared" si="10"/>
        <v>0</v>
      </c>
      <c r="AS15" s="123"/>
      <c r="AT15" s="123"/>
      <c r="AU15" s="123"/>
      <c r="AV15" s="123"/>
      <c r="AW15" s="123"/>
      <c r="AX15" s="123"/>
      <c r="AY15" s="123"/>
      <c r="AZ15" s="123"/>
      <c r="BA15" s="102">
        <f t="shared" si="11"/>
        <v>0</v>
      </c>
      <c r="BB15" s="102">
        <f t="shared" si="12"/>
        <v>0</v>
      </c>
      <c r="BC15" s="368"/>
      <c r="BD15" s="393"/>
      <c r="BE15" s="102"/>
      <c r="BF15" s="102"/>
      <c r="BG15" s="102"/>
      <c r="BH15" s="336"/>
      <c r="BI15" s="103" t="s">
        <v>363</v>
      </c>
      <c r="BJ15" s="107" t="s">
        <v>553</v>
      </c>
      <c r="BK15" s="36"/>
    </row>
    <row r="16" spans="1:63" s="167" customFormat="1" ht="36" x14ac:dyDescent="0.2">
      <c r="A16" s="146"/>
      <c r="B16" s="117"/>
      <c r="C16" s="280"/>
      <c r="D16" s="281"/>
      <c r="E16" s="282" t="s">
        <v>309</v>
      </c>
      <c r="F16" s="348">
        <f t="shared" si="0"/>
        <v>6000</v>
      </c>
      <c r="G16" s="101">
        <f t="shared" si="2"/>
        <v>6000</v>
      </c>
      <c r="H16" s="102">
        <v>6000</v>
      </c>
      <c r="I16" s="102">
        <f t="shared" si="3"/>
        <v>6000</v>
      </c>
      <c r="J16" s="102">
        <f t="shared" si="4"/>
        <v>0</v>
      </c>
      <c r="K16" s="102"/>
      <c r="L16" s="368"/>
      <c r="M16" s="393"/>
      <c r="N16" s="102"/>
      <c r="O16" s="102"/>
      <c r="P16" s="102"/>
      <c r="Q16" s="102"/>
      <c r="R16" s="102"/>
      <c r="S16" s="102"/>
      <c r="T16" s="102"/>
      <c r="U16" s="102"/>
      <c r="V16" s="102"/>
      <c r="W16" s="102">
        <v>0</v>
      </c>
      <c r="X16" s="102">
        <f t="shared" si="5"/>
        <v>0</v>
      </c>
      <c r="Y16" s="102">
        <f t="shared" si="6"/>
        <v>0</v>
      </c>
      <c r="Z16" s="393"/>
      <c r="AA16" s="102"/>
      <c r="AB16" s="102"/>
      <c r="AC16" s="102"/>
      <c r="AD16" s="102"/>
      <c r="AE16" s="102"/>
      <c r="AF16" s="102">
        <v>0</v>
      </c>
      <c r="AG16" s="102">
        <f t="shared" si="7"/>
        <v>0</v>
      </c>
      <c r="AH16" s="102">
        <f t="shared" si="8"/>
        <v>0</v>
      </c>
      <c r="AI16" s="393"/>
      <c r="AJ16" s="102"/>
      <c r="AK16" s="102"/>
      <c r="AL16" s="102"/>
      <c r="AM16" s="102"/>
      <c r="AN16" s="102"/>
      <c r="AO16" s="102"/>
      <c r="AP16" s="102">
        <v>0</v>
      </c>
      <c r="AQ16" s="123">
        <f t="shared" si="9"/>
        <v>0</v>
      </c>
      <c r="AR16" s="123">
        <f t="shared" si="10"/>
        <v>0</v>
      </c>
      <c r="AS16" s="123"/>
      <c r="AT16" s="123"/>
      <c r="AU16" s="123"/>
      <c r="AV16" s="123"/>
      <c r="AW16" s="123"/>
      <c r="AX16" s="123"/>
      <c r="AY16" s="123"/>
      <c r="AZ16" s="123"/>
      <c r="BA16" s="102">
        <f t="shared" si="11"/>
        <v>0</v>
      </c>
      <c r="BB16" s="102">
        <f t="shared" si="12"/>
        <v>0</v>
      </c>
      <c r="BC16" s="368"/>
      <c r="BD16" s="393"/>
      <c r="BE16" s="102"/>
      <c r="BF16" s="102"/>
      <c r="BG16" s="102"/>
      <c r="BH16" s="336"/>
      <c r="BI16" s="103" t="s">
        <v>364</v>
      </c>
      <c r="BJ16" s="108" t="s">
        <v>506</v>
      </c>
      <c r="BK16" s="36"/>
    </row>
    <row r="17" spans="1:63" s="221" customFormat="1" ht="24" x14ac:dyDescent="0.2">
      <c r="A17" s="146"/>
      <c r="B17" s="117"/>
      <c r="C17" s="280"/>
      <c r="D17" s="281"/>
      <c r="E17" s="100" t="s">
        <v>295</v>
      </c>
      <c r="F17" s="348">
        <f t="shared" si="0"/>
        <v>237416</v>
      </c>
      <c r="G17" s="101">
        <f t="shared" si="2"/>
        <v>237416</v>
      </c>
      <c r="H17" s="102">
        <v>237416</v>
      </c>
      <c r="I17" s="102">
        <f t="shared" si="3"/>
        <v>237416</v>
      </c>
      <c r="J17" s="102">
        <f t="shared" si="4"/>
        <v>0</v>
      </c>
      <c r="K17" s="102"/>
      <c r="L17" s="368"/>
      <c r="M17" s="393"/>
      <c r="N17" s="102"/>
      <c r="O17" s="102"/>
      <c r="P17" s="102"/>
      <c r="Q17" s="102"/>
      <c r="R17" s="102"/>
      <c r="S17" s="102"/>
      <c r="T17" s="102"/>
      <c r="U17" s="102"/>
      <c r="V17" s="102"/>
      <c r="W17" s="102">
        <v>0</v>
      </c>
      <c r="X17" s="102">
        <f t="shared" si="5"/>
        <v>0</v>
      </c>
      <c r="Y17" s="102">
        <f t="shared" si="6"/>
        <v>0</v>
      </c>
      <c r="Z17" s="393"/>
      <c r="AA17" s="102"/>
      <c r="AB17" s="102"/>
      <c r="AC17" s="102"/>
      <c r="AD17" s="102"/>
      <c r="AE17" s="102"/>
      <c r="AF17" s="102">
        <v>0</v>
      </c>
      <c r="AG17" s="102">
        <f t="shared" si="7"/>
        <v>0</v>
      </c>
      <c r="AH17" s="102">
        <f t="shared" si="8"/>
        <v>0</v>
      </c>
      <c r="AI17" s="393"/>
      <c r="AJ17" s="102"/>
      <c r="AK17" s="102"/>
      <c r="AL17" s="102"/>
      <c r="AM17" s="102"/>
      <c r="AN17" s="102"/>
      <c r="AO17" s="102"/>
      <c r="AP17" s="102">
        <v>0</v>
      </c>
      <c r="AQ17" s="123">
        <f t="shared" si="9"/>
        <v>0</v>
      </c>
      <c r="AR17" s="123">
        <f t="shared" si="10"/>
        <v>0</v>
      </c>
      <c r="AS17" s="123"/>
      <c r="AT17" s="123"/>
      <c r="AU17" s="123"/>
      <c r="AV17" s="123"/>
      <c r="AW17" s="123"/>
      <c r="AX17" s="123"/>
      <c r="AY17" s="123"/>
      <c r="AZ17" s="123"/>
      <c r="BA17" s="102">
        <f t="shared" si="11"/>
        <v>0</v>
      </c>
      <c r="BB17" s="102">
        <f t="shared" si="12"/>
        <v>0</v>
      </c>
      <c r="BC17" s="368"/>
      <c r="BD17" s="393"/>
      <c r="BE17" s="102"/>
      <c r="BF17" s="102"/>
      <c r="BG17" s="102"/>
      <c r="BH17" s="336"/>
      <c r="BI17" s="103" t="s">
        <v>571</v>
      </c>
      <c r="BJ17" s="107" t="s">
        <v>500</v>
      </c>
      <c r="BK17" s="36"/>
    </row>
    <row r="18" spans="1:63" s="201" customFormat="1" ht="36" x14ac:dyDescent="0.2">
      <c r="A18" s="146"/>
      <c r="B18" s="117"/>
      <c r="C18" s="267"/>
      <c r="D18" s="268"/>
      <c r="E18" s="274" t="s">
        <v>628</v>
      </c>
      <c r="F18" s="348">
        <f t="shared" si="0"/>
        <v>41202</v>
      </c>
      <c r="G18" s="101">
        <f t="shared" si="2"/>
        <v>41202</v>
      </c>
      <c r="H18" s="102">
        <v>41202</v>
      </c>
      <c r="I18" s="102">
        <f t="shared" si="3"/>
        <v>41202</v>
      </c>
      <c r="J18" s="102">
        <f t="shared" si="4"/>
        <v>0</v>
      </c>
      <c r="K18" s="102"/>
      <c r="L18" s="368"/>
      <c r="M18" s="393"/>
      <c r="N18" s="102"/>
      <c r="O18" s="102"/>
      <c r="P18" s="102"/>
      <c r="Q18" s="102"/>
      <c r="R18" s="102"/>
      <c r="S18" s="102"/>
      <c r="T18" s="102"/>
      <c r="U18" s="102"/>
      <c r="V18" s="102"/>
      <c r="W18" s="102">
        <v>0</v>
      </c>
      <c r="X18" s="102">
        <f t="shared" si="5"/>
        <v>0</v>
      </c>
      <c r="Y18" s="102">
        <f t="shared" si="6"/>
        <v>0</v>
      </c>
      <c r="Z18" s="393"/>
      <c r="AA18" s="102"/>
      <c r="AB18" s="102"/>
      <c r="AC18" s="102"/>
      <c r="AD18" s="102"/>
      <c r="AE18" s="102"/>
      <c r="AF18" s="102">
        <v>0</v>
      </c>
      <c r="AG18" s="102">
        <f t="shared" si="7"/>
        <v>0</v>
      </c>
      <c r="AH18" s="102">
        <f t="shared" si="8"/>
        <v>0</v>
      </c>
      <c r="AI18" s="393"/>
      <c r="AJ18" s="102"/>
      <c r="AK18" s="102"/>
      <c r="AL18" s="102"/>
      <c r="AM18" s="102"/>
      <c r="AN18" s="102"/>
      <c r="AO18" s="102"/>
      <c r="AP18" s="102">
        <v>0</v>
      </c>
      <c r="AQ18" s="123">
        <f t="shared" si="9"/>
        <v>0</v>
      </c>
      <c r="AR18" s="123">
        <f t="shared" si="10"/>
        <v>0</v>
      </c>
      <c r="AS18" s="123"/>
      <c r="AT18" s="123"/>
      <c r="AU18" s="123"/>
      <c r="AV18" s="123"/>
      <c r="AW18" s="123"/>
      <c r="AX18" s="123"/>
      <c r="AY18" s="123"/>
      <c r="AZ18" s="123"/>
      <c r="BA18" s="102">
        <f t="shared" si="11"/>
        <v>0</v>
      </c>
      <c r="BB18" s="102">
        <f t="shared" si="12"/>
        <v>0</v>
      </c>
      <c r="BC18" s="368"/>
      <c r="BD18" s="393"/>
      <c r="BE18" s="102"/>
      <c r="BF18" s="102"/>
      <c r="BG18" s="102"/>
      <c r="BH18" s="336"/>
      <c r="BI18" s="103" t="s">
        <v>520</v>
      </c>
      <c r="BJ18" s="107"/>
      <c r="BK18" s="36"/>
    </row>
    <row r="19" spans="1:63" ht="12.75" x14ac:dyDescent="0.2">
      <c r="A19" s="146"/>
      <c r="B19" s="117"/>
      <c r="C19" s="419" t="s">
        <v>181</v>
      </c>
      <c r="D19" s="420"/>
      <c r="E19" s="100" t="s">
        <v>130</v>
      </c>
      <c r="F19" s="348">
        <f t="shared" si="0"/>
        <v>241000</v>
      </c>
      <c r="G19" s="101">
        <f t="shared" si="2"/>
        <v>241000</v>
      </c>
      <c r="H19" s="102">
        <v>241000</v>
      </c>
      <c r="I19" s="102">
        <f t="shared" si="3"/>
        <v>241000</v>
      </c>
      <c r="J19" s="102">
        <f t="shared" si="4"/>
        <v>0</v>
      </c>
      <c r="K19" s="102"/>
      <c r="L19" s="368"/>
      <c r="M19" s="393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>
        <f t="shared" si="5"/>
        <v>0</v>
      </c>
      <c r="Y19" s="102">
        <f t="shared" si="6"/>
        <v>0</v>
      </c>
      <c r="Z19" s="393"/>
      <c r="AA19" s="102"/>
      <c r="AB19" s="102"/>
      <c r="AC19" s="102"/>
      <c r="AD19" s="102"/>
      <c r="AE19" s="102"/>
      <c r="AF19" s="102"/>
      <c r="AG19" s="123">
        <f t="shared" si="7"/>
        <v>0</v>
      </c>
      <c r="AH19" s="123">
        <f t="shared" si="8"/>
        <v>0</v>
      </c>
      <c r="AI19" s="394"/>
      <c r="AJ19" s="123"/>
      <c r="AK19" s="123"/>
      <c r="AL19" s="123"/>
      <c r="AM19" s="123"/>
      <c r="AN19" s="123"/>
      <c r="AO19" s="123"/>
      <c r="AP19" s="123"/>
      <c r="AQ19" s="123">
        <f t="shared" si="9"/>
        <v>0</v>
      </c>
      <c r="AR19" s="123">
        <f t="shared" si="10"/>
        <v>0</v>
      </c>
      <c r="AS19" s="123"/>
      <c r="AT19" s="123"/>
      <c r="AU19" s="123"/>
      <c r="AV19" s="123"/>
      <c r="AW19" s="123"/>
      <c r="AX19" s="123"/>
      <c r="AY19" s="123"/>
      <c r="AZ19" s="123"/>
      <c r="BA19" s="102">
        <f t="shared" si="11"/>
        <v>0</v>
      </c>
      <c r="BB19" s="102">
        <f t="shared" si="12"/>
        <v>0</v>
      </c>
      <c r="BC19" s="368"/>
      <c r="BD19" s="393"/>
      <c r="BE19" s="102"/>
      <c r="BF19" s="102"/>
      <c r="BG19" s="102"/>
      <c r="BH19" s="336"/>
      <c r="BI19" s="103" t="s">
        <v>648</v>
      </c>
      <c r="BJ19" s="107"/>
      <c r="BK19" s="36"/>
    </row>
    <row r="20" spans="1:63" ht="24" x14ac:dyDescent="0.2">
      <c r="A20" s="146"/>
      <c r="B20" s="117"/>
      <c r="C20" s="267"/>
      <c r="D20" s="272"/>
      <c r="E20" s="100" t="s">
        <v>198</v>
      </c>
      <c r="F20" s="348">
        <f t="shared" si="0"/>
        <v>12308265</v>
      </c>
      <c r="G20" s="101">
        <f t="shared" si="2"/>
        <v>12308265</v>
      </c>
      <c r="H20" s="102">
        <v>12308265</v>
      </c>
      <c r="I20" s="102">
        <f t="shared" si="3"/>
        <v>12308265</v>
      </c>
      <c r="J20" s="102">
        <f t="shared" si="4"/>
        <v>0</v>
      </c>
      <c r="K20" s="102"/>
      <c r="L20" s="368"/>
      <c r="M20" s="393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>
        <f t="shared" si="5"/>
        <v>0</v>
      </c>
      <c r="Y20" s="102">
        <f t="shared" si="6"/>
        <v>0</v>
      </c>
      <c r="Z20" s="393"/>
      <c r="AA20" s="102"/>
      <c r="AB20" s="102"/>
      <c r="AC20" s="102"/>
      <c r="AD20" s="102"/>
      <c r="AE20" s="102"/>
      <c r="AF20" s="102"/>
      <c r="AG20" s="123">
        <f t="shared" si="7"/>
        <v>0</v>
      </c>
      <c r="AH20" s="123">
        <f t="shared" si="8"/>
        <v>0</v>
      </c>
      <c r="AI20" s="394"/>
      <c r="AJ20" s="123"/>
      <c r="AK20" s="123"/>
      <c r="AL20" s="123"/>
      <c r="AM20" s="123"/>
      <c r="AN20" s="123"/>
      <c r="AO20" s="123"/>
      <c r="AP20" s="123"/>
      <c r="AQ20" s="123">
        <f t="shared" si="9"/>
        <v>0</v>
      </c>
      <c r="AR20" s="123">
        <f t="shared" si="10"/>
        <v>0</v>
      </c>
      <c r="AS20" s="123"/>
      <c r="AT20" s="123"/>
      <c r="AU20" s="123"/>
      <c r="AV20" s="123"/>
      <c r="AW20" s="123"/>
      <c r="AX20" s="123"/>
      <c r="AY20" s="123"/>
      <c r="AZ20" s="123"/>
      <c r="BA20" s="102">
        <f t="shared" si="11"/>
        <v>0</v>
      </c>
      <c r="BB20" s="102">
        <f t="shared" si="12"/>
        <v>0</v>
      </c>
      <c r="BC20" s="368"/>
      <c r="BD20" s="393"/>
      <c r="BE20" s="102"/>
      <c r="BF20" s="102"/>
      <c r="BG20" s="102"/>
      <c r="BH20" s="336"/>
      <c r="BI20" s="103" t="s">
        <v>649</v>
      </c>
      <c r="BJ20" s="107"/>
      <c r="BK20" s="36"/>
    </row>
    <row r="21" spans="1:63" ht="24" x14ac:dyDescent="0.2">
      <c r="A21" s="146"/>
      <c r="B21" s="117"/>
      <c r="C21" s="267"/>
      <c r="D21" s="272"/>
      <c r="E21" s="100" t="s">
        <v>199</v>
      </c>
      <c r="F21" s="348">
        <f t="shared" si="0"/>
        <v>300000</v>
      </c>
      <c r="G21" s="101">
        <f t="shared" si="2"/>
        <v>236497</v>
      </c>
      <c r="H21" s="102">
        <v>300000</v>
      </c>
      <c r="I21" s="102">
        <f t="shared" si="3"/>
        <v>236497</v>
      </c>
      <c r="J21" s="102">
        <f t="shared" si="4"/>
        <v>-63503</v>
      </c>
      <c r="K21" s="102">
        <f>-160-55000-704</f>
        <v>-55864</v>
      </c>
      <c r="L21" s="368">
        <f>-84-446-7109</f>
        <v>-7639</v>
      </c>
      <c r="M21" s="393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>
        <f t="shared" si="5"/>
        <v>0</v>
      </c>
      <c r="Y21" s="102">
        <f t="shared" si="6"/>
        <v>0</v>
      </c>
      <c r="Z21" s="393"/>
      <c r="AA21" s="102"/>
      <c r="AB21" s="102"/>
      <c r="AC21" s="102"/>
      <c r="AD21" s="102"/>
      <c r="AE21" s="102"/>
      <c r="AF21" s="102"/>
      <c r="AG21" s="123">
        <f t="shared" si="7"/>
        <v>0</v>
      </c>
      <c r="AH21" s="123">
        <f t="shared" si="8"/>
        <v>0</v>
      </c>
      <c r="AI21" s="394"/>
      <c r="AJ21" s="123"/>
      <c r="AK21" s="123"/>
      <c r="AL21" s="123"/>
      <c r="AM21" s="123"/>
      <c r="AN21" s="123"/>
      <c r="AO21" s="123"/>
      <c r="AP21" s="123"/>
      <c r="AQ21" s="123">
        <f t="shared" si="9"/>
        <v>0</v>
      </c>
      <c r="AR21" s="123">
        <f t="shared" si="10"/>
        <v>0</v>
      </c>
      <c r="AS21" s="123"/>
      <c r="AT21" s="123"/>
      <c r="AU21" s="123"/>
      <c r="AV21" s="123"/>
      <c r="AW21" s="123"/>
      <c r="AX21" s="123"/>
      <c r="AY21" s="123"/>
      <c r="AZ21" s="123"/>
      <c r="BA21" s="102">
        <f t="shared" si="11"/>
        <v>0</v>
      </c>
      <c r="BB21" s="102">
        <f t="shared" si="12"/>
        <v>0</v>
      </c>
      <c r="BC21" s="368"/>
      <c r="BD21" s="393"/>
      <c r="BE21" s="102"/>
      <c r="BF21" s="102"/>
      <c r="BG21" s="102"/>
      <c r="BH21" s="336"/>
      <c r="BI21" s="103" t="s">
        <v>650</v>
      </c>
      <c r="BJ21" s="107"/>
      <c r="BK21" s="36"/>
    </row>
    <row r="22" spans="1:63" s="183" customFormat="1" ht="12.75" x14ac:dyDescent="0.2">
      <c r="A22" s="146"/>
      <c r="B22" s="117"/>
      <c r="C22" s="321"/>
      <c r="D22" s="272"/>
      <c r="E22" s="100" t="s">
        <v>521</v>
      </c>
      <c r="F22" s="348">
        <f t="shared" si="0"/>
        <v>486513</v>
      </c>
      <c r="G22" s="101">
        <f t="shared" si="2"/>
        <v>486513</v>
      </c>
      <c r="H22" s="102">
        <v>486513</v>
      </c>
      <c r="I22" s="102">
        <f t="shared" si="3"/>
        <v>486513</v>
      </c>
      <c r="J22" s="102">
        <f t="shared" si="4"/>
        <v>0</v>
      </c>
      <c r="K22" s="102"/>
      <c r="L22" s="368"/>
      <c r="M22" s="393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>
        <f t="shared" si="5"/>
        <v>0</v>
      </c>
      <c r="Y22" s="102">
        <f t="shared" si="6"/>
        <v>0</v>
      </c>
      <c r="Z22" s="393"/>
      <c r="AA22" s="102"/>
      <c r="AB22" s="102"/>
      <c r="AC22" s="102"/>
      <c r="AD22" s="102"/>
      <c r="AE22" s="102"/>
      <c r="AF22" s="102"/>
      <c r="AG22" s="123">
        <f t="shared" si="7"/>
        <v>0</v>
      </c>
      <c r="AH22" s="123">
        <f t="shared" si="8"/>
        <v>0</v>
      </c>
      <c r="AI22" s="394"/>
      <c r="AJ22" s="123"/>
      <c r="AK22" s="123"/>
      <c r="AL22" s="123"/>
      <c r="AM22" s="123"/>
      <c r="AN22" s="123"/>
      <c r="AO22" s="123"/>
      <c r="AP22" s="123"/>
      <c r="AQ22" s="123">
        <f t="shared" si="9"/>
        <v>0</v>
      </c>
      <c r="AR22" s="123">
        <f t="shared" si="10"/>
        <v>0</v>
      </c>
      <c r="AS22" s="123"/>
      <c r="AT22" s="123"/>
      <c r="AU22" s="123"/>
      <c r="AV22" s="123"/>
      <c r="AW22" s="123"/>
      <c r="AX22" s="123"/>
      <c r="AY22" s="123"/>
      <c r="AZ22" s="123"/>
      <c r="BA22" s="102">
        <f t="shared" si="11"/>
        <v>0</v>
      </c>
      <c r="BB22" s="102">
        <f t="shared" si="12"/>
        <v>0</v>
      </c>
      <c r="BC22" s="368"/>
      <c r="BD22" s="393"/>
      <c r="BE22" s="102"/>
      <c r="BF22" s="102"/>
      <c r="BG22" s="102"/>
      <c r="BH22" s="336"/>
      <c r="BI22" s="103" t="s">
        <v>651</v>
      </c>
      <c r="BJ22" s="107"/>
      <c r="BK22" s="36"/>
    </row>
    <row r="23" spans="1:63" s="229" customFormat="1" ht="24" x14ac:dyDescent="0.2">
      <c r="A23" s="146"/>
      <c r="B23" s="117"/>
      <c r="C23" s="300"/>
      <c r="D23" s="272"/>
      <c r="E23" s="100" t="s">
        <v>570</v>
      </c>
      <c r="F23" s="348">
        <f t="shared" si="0"/>
        <v>1174</v>
      </c>
      <c r="G23" s="101">
        <f t="shared" si="2"/>
        <v>1987</v>
      </c>
      <c r="H23" s="102">
        <v>1174</v>
      </c>
      <c r="I23" s="102">
        <f t="shared" si="3"/>
        <v>1174</v>
      </c>
      <c r="J23" s="102">
        <f t="shared" si="4"/>
        <v>0</v>
      </c>
      <c r="K23" s="102"/>
      <c r="L23" s="368"/>
      <c r="M23" s="393"/>
      <c r="N23" s="102"/>
      <c r="O23" s="102"/>
      <c r="P23" s="102"/>
      <c r="Q23" s="102"/>
      <c r="R23" s="102"/>
      <c r="S23" s="102"/>
      <c r="T23" s="102"/>
      <c r="U23" s="102"/>
      <c r="V23" s="102"/>
      <c r="W23" s="102">
        <v>0</v>
      </c>
      <c r="X23" s="102">
        <f t="shared" si="5"/>
        <v>813</v>
      </c>
      <c r="Y23" s="102">
        <f t="shared" si="6"/>
        <v>813</v>
      </c>
      <c r="Z23" s="393">
        <f>724+89</f>
        <v>813</v>
      </c>
      <c r="AA23" s="102"/>
      <c r="AB23" s="102"/>
      <c r="AC23" s="102"/>
      <c r="AD23" s="102"/>
      <c r="AE23" s="102"/>
      <c r="AF23" s="102">
        <v>0</v>
      </c>
      <c r="AG23" s="102">
        <f t="shared" si="7"/>
        <v>0</v>
      </c>
      <c r="AH23" s="102">
        <f t="shared" si="8"/>
        <v>0</v>
      </c>
      <c r="AI23" s="393"/>
      <c r="AJ23" s="102"/>
      <c r="AK23" s="102"/>
      <c r="AL23" s="102"/>
      <c r="AM23" s="102"/>
      <c r="AN23" s="102"/>
      <c r="AO23" s="102"/>
      <c r="AP23" s="102">
        <v>0</v>
      </c>
      <c r="AQ23" s="123">
        <f t="shared" si="9"/>
        <v>0</v>
      </c>
      <c r="AR23" s="123">
        <f t="shared" si="10"/>
        <v>0</v>
      </c>
      <c r="AS23" s="123"/>
      <c r="AT23" s="123"/>
      <c r="AU23" s="123"/>
      <c r="AV23" s="123"/>
      <c r="AW23" s="123"/>
      <c r="AX23" s="123"/>
      <c r="AY23" s="123"/>
      <c r="AZ23" s="123"/>
      <c r="BA23" s="102">
        <f t="shared" si="11"/>
        <v>0</v>
      </c>
      <c r="BB23" s="102">
        <f t="shared" si="12"/>
        <v>0</v>
      </c>
      <c r="BC23" s="368"/>
      <c r="BD23" s="393"/>
      <c r="BE23" s="102"/>
      <c r="BF23" s="102"/>
      <c r="BG23" s="102"/>
      <c r="BH23" s="336"/>
      <c r="BI23" s="103" t="s">
        <v>652</v>
      </c>
      <c r="BJ23" s="107"/>
      <c r="BK23" s="36"/>
    </row>
    <row r="24" spans="1:63" ht="12.75" thickBot="1" x14ac:dyDescent="0.25">
      <c r="A24" s="191"/>
      <c r="B24" s="133"/>
      <c r="C24" s="435"/>
      <c r="D24" s="436"/>
      <c r="E24" s="2"/>
      <c r="F24" s="349"/>
      <c r="G24" s="89"/>
      <c r="H24" s="90"/>
      <c r="I24" s="90"/>
      <c r="J24" s="90"/>
      <c r="K24" s="90"/>
      <c r="L24" s="369"/>
      <c r="M24" s="396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396"/>
      <c r="AA24" s="90"/>
      <c r="AB24" s="90"/>
      <c r="AC24" s="90"/>
      <c r="AD24" s="90"/>
      <c r="AE24" s="90"/>
      <c r="AF24" s="90"/>
      <c r="AG24" s="122"/>
      <c r="AH24" s="122"/>
      <c r="AI24" s="395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90"/>
      <c r="BB24" s="90"/>
      <c r="BC24" s="369"/>
      <c r="BD24" s="396"/>
      <c r="BE24" s="90"/>
      <c r="BF24" s="90"/>
      <c r="BG24" s="90"/>
      <c r="BH24" s="337"/>
      <c r="BI24" s="99"/>
      <c r="BJ24" s="108"/>
      <c r="BK24" s="36"/>
    </row>
    <row r="25" spans="1:63" ht="24.75" thickBot="1" x14ac:dyDescent="0.25">
      <c r="A25" s="173"/>
      <c r="B25" s="421" t="s">
        <v>6</v>
      </c>
      <c r="C25" s="421"/>
      <c r="D25" s="170" t="s">
        <v>179</v>
      </c>
      <c r="E25" s="16"/>
      <c r="F25" s="350">
        <f t="shared" ref="F25:F31" si="13">H25+W25+AF25+AO25+AP25+AZ25</f>
        <v>2744915</v>
      </c>
      <c r="G25" s="17">
        <f t="shared" ref="G25:G31" si="14">I25+X25+AG25+AO25+AQ25+BA25</f>
        <v>2745189</v>
      </c>
      <c r="H25" s="10">
        <f>SUM(H26:H32)</f>
        <v>2709457</v>
      </c>
      <c r="I25" s="10">
        <f t="shared" ref="I25:BH25" si="15">SUM(I26:I32)</f>
        <v>2709457</v>
      </c>
      <c r="J25" s="10">
        <f t="shared" si="15"/>
        <v>0</v>
      </c>
      <c r="K25" s="10">
        <f t="shared" si="15"/>
        <v>0</v>
      </c>
      <c r="L25" s="367">
        <f t="shared" si="15"/>
        <v>0</v>
      </c>
      <c r="M25" s="392">
        <f t="shared" si="15"/>
        <v>0</v>
      </c>
      <c r="N25" s="10">
        <f t="shared" si="15"/>
        <v>0</v>
      </c>
      <c r="O25" s="10">
        <f t="shared" si="15"/>
        <v>0</v>
      </c>
      <c r="P25" s="10">
        <f t="shared" si="15"/>
        <v>0</v>
      </c>
      <c r="Q25" s="10">
        <f t="shared" si="15"/>
        <v>0</v>
      </c>
      <c r="R25" s="10">
        <f t="shared" si="15"/>
        <v>0</v>
      </c>
      <c r="S25" s="10">
        <f t="shared" si="15"/>
        <v>0</v>
      </c>
      <c r="T25" s="10">
        <f t="shared" si="15"/>
        <v>0</v>
      </c>
      <c r="U25" s="10">
        <f t="shared" si="15"/>
        <v>0</v>
      </c>
      <c r="V25" s="10">
        <f t="shared" si="15"/>
        <v>0</v>
      </c>
      <c r="W25" s="10">
        <f t="shared" si="15"/>
        <v>0</v>
      </c>
      <c r="X25" s="10">
        <f t="shared" si="15"/>
        <v>0</v>
      </c>
      <c r="Y25" s="10">
        <f t="shared" si="15"/>
        <v>0</v>
      </c>
      <c r="Z25" s="392">
        <f t="shared" si="15"/>
        <v>0</v>
      </c>
      <c r="AA25" s="10">
        <f t="shared" si="15"/>
        <v>0</v>
      </c>
      <c r="AB25" s="10">
        <f t="shared" si="15"/>
        <v>0</v>
      </c>
      <c r="AC25" s="10">
        <f t="shared" si="15"/>
        <v>0</v>
      </c>
      <c r="AD25" s="10">
        <f t="shared" si="15"/>
        <v>0</v>
      </c>
      <c r="AE25" s="10">
        <f t="shared" si="15"/>
        <v>0</v>
      </c>
      <c r="AF25" s="10">
        <f t="shared" si="15"/>
        <v>39658</v>
      </c>
      <c r="AG25" s="10">
        <f t="shared" si="15"/>
        <v>39932</v>
      </c>
      <c r="AH25" s="10">
        <f t="shared" si="15"/>
        <v>274</v>
      </c>
      <c r="AI25" s="392">
        <f t="shared" si="15"/>
        <v>274</v>
      </c>
      <c r="AJ25" s="10">
        <f t="shared" si="15"/>
        <v>0</v>
      </c>
      <c r="AK25" s="10">
        <f t="shared" si="15"/>
        <v>0</v>
      </c>
      <c r="AL25" s="10">
        <f t="shared" si="15"/>
        <v>0</v>
      </c>
      <c r="AM25" s="10">
        <f t="shared" si="15"/>
        <v>0</v>
      </c>
      <c r="AN25" s="10">
        <f t="shared" si="15"/>
        <v>0</v>
      </c>
      <c r="AO25" s="10">
        <f t="shared" si="15"/>
        <v>0</v>
      </c>
      <c r="AP25" s="10">
        <f t="shared" si="15"/>
        <v>0</v>
      </c>
      <c r="AQ25" s="10">
        <f t="shared" si="15"/>
        <v>0</v>
      </c>
      <c r="AR25" s="10">
        <f t="shared" si="15"/>
        <v>0</v>
      </c>
      <c r="AS25" s="10">
        <f t="shared" si="15"/>
        <v>0</v>
      </c>
      <c r="AT25" s="10">
        <f t="shared" si="15"/>
        <v>0</v>
      </c>
      <c r="AU25" s="10">
        <f t="shared" si="15"/>
        <v>0</v>
      </c>
      <c r="AV25" s="10">
        <f t="shared" si="15"/>
        <v>0</v>
      </c>
      <c r="AW25" s="10">
        <f t="shared" si="15"/>
        <v>0</v>
      </c>
      <c r="AX25" s="10">
        <f t="shared" si="15"/>
        <v>0</v>
      </c>
      <c r="AY25" s="10">
        <f t="shared" si="15"/>
        <v>0</v>
      </c>
      <c r="AZ25" s="10">
        <f t="shared" si="15"/>
        <v>-4200</v>
      </c>
      <c r="BA25" s="10">
        <f t="shared" si="15"/>
        <v>-4200</v>
      </c>
      <c r="BB25" s="10">
        <f t="shared" si="15"/>
        <v>0</v>
      </c>
      <c r="BC25" s="367">
        <f t="shared" si="15"/>
        <v>0</v>
      </c>
      <c r="BD25" s="392">
        <f t="shared" si="15"/>
        <v>0</v>
      </c>
      <c r="BE25" s="10">
        <f t="shared" si="15"/>
        <v>0</v>
      </c>
      <c r="BF25" s="10">
        <f t="shared" si="15"/>
        <v>0</v>
      </c>
      <c r="BG25" s="10">
        <f t="shared" si="15"/>
        <v>0</v>
      </c>
      <c r="BH25" s="10">
        <f t="shared" si="15"/>
        <v>0</v>
      </c>
      <c r="BI25" s="18"/>
      <c r="BJ25" s="109"/>
      <c r="BK25" s="36"/>
    </row>
    <row r="26" spans="1:63" ht="13.5" thickTop="1" x14ac:dyDescent="0.2">
      <c r="A26" s="177">
        <v>90000056357</v>
      </c>
      <c r="B26" s="172"/>
      <c r="C26" s="429" t="s">
        <v>5</v>
      </c>
      <c r="D26" s="430"/>
      <c r="E26" s="100" t="s">
        <v>197</v>
      </c>
      <c r="F26" s="348">
        <f t="shared" si="13"/>
        <v>199050</v>
      </c>
      <c r="G26" s="101">
        <f t="shared" si="14"/>
        <v>199050</v>
      </c>
      <c r="H26" s="102">
        <v>199050</v>
      </c>
      <c r="I26" s="102">
        <f t="shared" ref="I26:I31" si="16">J26+H26</f>
        <v>199050</v>
      </c>
      <c r="J26" s="102">
        <f t="shared" ref="J26:J31" si="17">SUM(K26:V26)</f>
        <v>0</v>
      </c>
      <c r="K26" s="102"/>
      <c r="L26" s="368"/>
      <c r="M26" s="393"/>
      <c r="N26" s="102"/>
      <c r="O26" s="102"/>
      <c r="P26" s="102"/>
      <c r="Q26" s="102"/>
      <c r="R26" s="102"/>
      <c r="S26" s="102"/>
      <c r="T26" s="102"/>
      <c r="U26" s="102"/>
      <c r="V26" s="102"/>
      <c r="W26" s="102">
        <v>0</v>
      </c>
      <c r="X26" s="102">
        <f t="shared" ref="X26:X31" si="18">W26+Y26</f>
        <v>0</v>
      </c>
      <c r="Y26" s="102">
        <f t="shared" ref="Y26:Y31" si="19">SUM(Z26:AE26)</f>
        <v>0</v>
      </c>
      <c r="Z26" s="393"/>
      <c r="AA26" s="102"/>
      <c r="AB26" s="102"/>
      <c r="AC26" s="102"/>
      <c r="AD26" s="102"/>
      <c r="AE26" s="102"/>
      <c r="AF26" s="102">
        <v>0</v>
      </c>
      <c r="AG26" s="102">
        <f t="shared" ref="AG26:AG31" si="20">AH26+AF26</f>
        <v>0</v>
      </c>
      <c r="AH26" s="102">
        <f t="shared" ref="AH26:AH31" si="21">SUM(AI26:AN26)</f>
        <v>0</v>
      </c>
      <c r="AI26" s="393"/>
      <c r="AJ26" s="102"/>
      <c r="AK26" s="102"/>
      <c r="AL26" s="102"/>
      <c r="AM26" s="102"/>
      <c r="AN26" s="102"/>
      <c r="AO26" s="102"/>
      <c r="AP26" s="102">
        <v>0</v>
      </c>
      <c r="AQ26" s="123">
        <f t="shared" ref="AQ26:AQ31" si="22">AP26+AR26</f>
        <v>0</v>
      </c>
      <c r="AR26" s="123">
        <f t="shared" ref="AR26:AR31" si="23">SUM(AS26:AY26)</f>
        <v>0</v>
      </c>
      <c r="AS26" s="123"/>
      <c r="AT26" s="123"/>
      <c r="AU26" s="123"/>
      <c r="AV26" s="123"/>
      <c r="AW26" s="123"/>
      <c r="AX26" s="123"/>
      <c r="AY26" s="123"/>
      <c r="AZ26" s="123"/>
      <c r="BA26" s="102">
        <f t="shared" ref="BA26:BA31" si="24">BB26+AZ26</f>
        <v>0</v>
      </c>
      <c r="BB26" s="102">
        <f t="shared" ref="BB26:BB31" si="25">SUM(BC26:BH26)</f>
        <v>0</v>
      </c>
      <c r="BC26" s="368"/>
      <c r="BD26" s="393"/>
      <c r="BE26" s="102"/>
      <c r="BF26" s="102"/>
      <c r="BG26" s="102"/>
      <c r="BH26" s="336"/>
      <c r="BI26" s="103" t="s">
        <v>365</v>
      </c>
      <c r="BJ26" s="107"/>
      <c r="BK26" s="36"/>
    </row>
    <row r="27" spans="1:63" s="167" customFormat="1" ht="24" x14ac:dyDescent="0.2">
      <c r="A27" s="171"/>
      <c r="B27" s="291"/>
      <c r="C27" s="284"/>
      <c r="D27" s="285"/>
      <c r="E27" s="100" t="s">
        <v>200</v>
      </c>
      <c r="F27" s="348">
        <f t="shared" si="13"/>
        <v>427120</v>
      </c>
      <c r="G27" s="101">
        <f t="shared" si="14"/>
        <v>414920</v>
      </c>
      <c r="H27" s="102">
        <v>407590</v>
      </c>
      <c r="I27" s="102">
        <f t="shared" si="16"/>
        <v>395390</v>
      </c>
      <c r="J27" s="102">
        <f t="shared" si="17"/>
        <v>-12200</v>
      </c>
      <c r="K27" s="102"/>
      <c r="L27" s="368"/>
      <c r="M27" s="393">
        <v>-12200</v>
      </c>
      <c r="N27" s="102"/>
      <c r="O27" s="102"/>
      <c r="P27" s="102"/>
      <c r="Q27" s="102"/>
      <c r="R27" s="102"/>
      <c r="S27" s="102"/>
      <c r="T27" s="102"/>
      <c r="U27" s="102"/>
      <c r="V27" s="102"/>
      <c r="W27" s="102">
        <v>0</v>
      </c>
      <c r="X27" s="102">
        <f t="shared" si="18"/>
        <v>0</v>
      </c>
      <c r="Y27" s="102">
        <f t="shared" si="19"/>
        <v>0</v>
      </c>
      <c r="Z27" s="393"/>
      <c r="AA27" s="102"/>
      <c r="AB27" s="102"/>
      <c r="AC27" s="102"/>
      <c r="AD27" s="102"/>
      <c r="AE27" s="102"/>
      <c r="AF27" s="102">
        <v>19530</v>
      </c>
      <c r="AG27" s="102">
        <f t="shared" si="20"/>
        <v>19530</v>
      </c>
      <c r="AH27" s="102">
        <f t="shared" si="21"/>
        <v>0</v>
      </c>
      <c r="AI27" s="393"/>
      <c r="AJ27" s="102"/>
      <c r="AK27" s="102"/>
      <c r="AL27" s="102"/>
      <c r="AM27" s="102"/>
      <c r="AN27" s="102"/>
      <c r="AO27" s="102"/>
      <c r="AP27" s="102">
        <v>0</v>
      </c>
      <c r="AQ27" s="123">
        <f t="shared" si="22"/>
        <v>0</v>
      </c>
      <c r="AR27" s="123">
        <f t="shared" si="23"/>
        <v>0</v>
      </c>
      <c r="AS27" s="123"/>
      <c r="AT27" s="123"/>
      <c r="AU27" s="123"/>
      <c r="AV27" s="123"/>
      <c r="AW27" s="123"/>
      <c r="AX27" s="123"/>
      <c r="AY27" s="123"/>
      <c r="AZ27" s="123"/>
      <c r="BA27" s="102">
        <f t="shared" si="24"/>
        <v>0</v>
      </c>
      <c r="BB27" s="102">
        <f t="shared" si="25"/>
        <v>0</v>
      </c>
      <c r="BC27" s="368"/>
      <c r="BD27" s="393"/>
      <c r="BE27" s="102"/>
      <c r="BF27" s="102"/>
      <c r="BG27" s="102"/>
      <c r="BH27" s="336"/>
      <c r="BI27" s="103" t="s">
        <v>366</v>
      </c>
      <c r="BJ27" s="107"/>
      <c r="BK27" s="36"/>
    </row>
    <row r="28" spans="1:63" ht="24" x14ac:dyDescent="0.2">
      <c r="A28" s="146"/>
      <c r="B28" s="117"/>
      <c r="C28" s="280"/>
      <c r="D28" s="281"/>
      <c r="E28" s="100" t="s">
        <v>296</v>
      </c>
      <c r="F28" s="349">
        <f t="shared" si="13"/>
        <v>61905</v>
      </c>
      <c r="G28" s="89">
        <f t="shared" si="14"/>
        <v>61905</v>
      </c>
      <c r="H28" s="90">
        <v>61905</v>
      </c>
      <c r="I28" s="90">
        <f t="shared" si="16"/>
        <v>61905</v>
      </c>
      <c r="J28" s="90">
        <f t="shared" si="17"/>
        <v>0</v>
      </c>
      <c r="K28" s="90"/>
      <c r="L28" s="369"/>
      <c r="M28" s="396"/>
      <c r="N28" s="90"/>
      <c r="O28" s="90"/>
      <c r="P28" s="90"/>
      <c r="Q28" s="90"/>
      <c r="R28" s="90"/>
      <c r="S28" s="90"/>
      <c r="T28" s="90"/>
      <c r="U28" s="90"/>
      <c r="V28" s="90"/>
      <c r="W28" s="90">
        <v>0</v>
      </c>
      <c r="X28" s="90">
        <f t="shared" si="18"/>
        <v>0</v>
      </c>
      <c r="Y28" s="90">
        <f t="shared" si="19"/>
        <v>0</v>
      </c>
      <c r="Z28" s="396"/>
      <c r="AA28" s="90"/>
      <c r="AB28" s="90"/>
      <c r="AC28" s="90"/>
      <c r="AD28" s="90"/>
      <c r="AE28" s="90"/>
      <c r="AF28" s="90">
        <v>0</v>
      </c>
      <c r="AG28" s="90">
        <f t="shared" si="20"/>
        <v>0</v>
      </c>
      <c r="AH28" s="90">
        <f t="shared" si="21"/>
        <v>0</v>
      </c>
      <c r="AI28" s="396"/>
      <c r="AJ28" s="90"/>
      <c r="AK28" s="90"/>
      <c r="AL28" s="90"/>
      <c r="AM28" s="90"/>
      <c r="AN28" s="90"/>
      <c r="AO28" s="90"/>
      <c r="AP28" s="90">
        <v>0</v>
      </c>
      <c r="AQ28" s="122">
        <f t="shared" si="22"/>
        <v>0</v>
      </c>
      <c r="AR28" s="122">
        <f t="shared" si="23"/>
        <v>0</v>
      </c>
      <c r="AS28" s="122"/>
      <c r="AT28" s="122"/>
      <c r="AU28" s="122"/>
      <c r="AV28" s="122"/>
      <c r="AW28" s="122"/>
      <c r="AX28" s="122"/>
      <c r="AY28" s="122"/>
      <c r="AZ28" s="122"/>
      <c r="BA28" s="90">
        <f t="shared" si="24"/>
        <v>0</v>
      </c>
      <c r="BB28" s="90">
        <f t="shared" si="25"/>
        <v>0</v>
      </c>
      <c r="BC28" s="369"/>
      <c r="BD28" s="396"/>
      <c r="BE28" s="90"/>
      <c r="BF28" s="90"/>
      <c r="BG28" s="90"/>
      <c r="BH28" s="337"/>
      <c r="BI28" s="103" t="s">
        <v>367</v>
      </c>
      <c r="BJ28" s="107" t="s">
        <v>500</v>
      </c>
      <c r="BK28" s="36"/>
    </row>
    <row r="29" spans="1:63" ht="27" customHeight="1" x14ac:dyDescent="0.2">
      <c r="A29" s="146">
        <v>90000594245</v>
      </c>
      <c r="B29" s="117"/>
      <c r="C29" s="419" t="s">
        <v>607</v>
      </c>
      <c r="D29" s="420"/>
      <c r="E29" s="100" t="s">
        <v>201</v>
      </c>
      <c r="F29" s="348">
        <f t="shared" si="13"/>
        <v>143</v>
      </c>
      <c r="G29" s="101">
        <f t="shared" si="14"/>
        <v>143</v>
      </c>
      <c r="H29" s="102">
        <v>143</v>
      </c>
      <c r="I29" s="102">
        <f t="shared" si="16"/>
        <v>143</v>
      </c>
      <c r="J29" s="102">
        <f t="shared" si="17"/>
        <v>0</v>
      </c>
      <c r="K29" s="102"/>
      <c r="L29" s="368"/>
      <c r="M29" s="393"/>
      <c r="N29" s="102"/>
      <c r="O29" s="102"/>
      <c r="P29" s="102"/>
      <c r="Q29" s="102"/>
      <c r="R29" s="102"/>
      <c r="S29" s="102"/>
      <c r="T29" s="102"/>
      <c r="U29" s="102"/>
      <c r="V29" s="102"/>
      <c r="W29" s="102">
        <v>0</v>
      </c>
      <c r="X29" s="102">
        <f t="shared" si="18"/>
        <v>0</v>
      </c>
      <c r="Y29" s="102">
        <f t="shared" si="19"/>
        <v>0</v>
      </c>
      <c r="Z29" s="393"/>
      <c r="AA29" s="102"/>
      <c r="AB29" s="102"/>
      <c r="AC29" s="102"/>
      <c r="AD29" s="102"/>
      <c r="AE29" s="102"/>
      <c r="AF29" s="102">
        <v>0</v>
      </c>
      <c r="AG29" s="102">
        <f t="shared" si="20"/>
        <v>0</v>
      </c>
      <c r="AH29" s="102">
        <f t="shared" si="21"/>
        <v>0</v>
      </c>
      <c r="AI29" s="393"/>
      <c r="AJ29" s="102"/>
      <c r="AK29" s="102"/>
      <c r="AL29" s="102"/>
      <c r="AM29" s="102"/>
      <c r="AN29" s="102"/>
      <c r="AO29" s="102"/>
      <c r="AP29" s="102">
        <v>0</v>
      </c>
      <c r="AQ29" s="123">
        <f t="shared" si="22"/>
        <v>0</v>
      </c>
      <c r="AR29" s="123">
        <f t="shared" si="23"/>
        <v>0</v>
      </c>
      <c r="AS29" s="123"/>
      <c r="AT29" s="123"/>
      <c r="AU29" s="123"/>
      <c r="AV29" s="123"/>
      <c r="AW29" s="123"/>
      <c r="AX29" s="123"/>
      <c r="AY29" s="123"/>
      <c r="AZ29" s="123"/>
      <c r="BA29" s="102">
        <f t="shared" si="24"/>
        <v>0</v>
      </c>
      <c r="BB29" s="102">
        <f t="shared" si="25"/>
        <v>0</v>
      </c>
      <c r="BC29" s="368"/>
      <c r="BD29" s="393"/>
      <c r="BE29" s="102"/>
      <c r="BF29" s="102"/>
      <c r="BG29" s="102"/>
      <c r="BH29" s="336"/>
      <c r="BI29" s="103" t="s">
        <v>398</v>
      </c>
      <c r="BJ29" s="107" t="s">
        <v>513</v>
      </c>
      <c r="BK29" s="36"/>
    </row>
    <row r="30" spans="1:63" ht="36" x14ac:dyDescent="0.2">
      <c r="A30" s="146">
        <v>90000056554</v>
      </c>
      <c r="B30" s="117"/>
      <c r="C30" s="419" t="s">
        <v>514</v>
      </c>
      <c r="D30" s="420"/>
      <c r="E30" s="100" t="s">
        <v>271</v>
      </c>
      <c r="F30" s="348">
        <f t="shared" si="13"/>
        <v>2026697</v>
      </c>
      <c r="G30" s="101">
        <f t="shared" si="14"/>
        <v>2039171</v>
      </c>
      <c r="H30" s="102">
        <v>2010769</v>
      </c>
      <c r="I30" s="102">
        <f t="shared" si="16"/>
        <v>2022969</v>
      </c>
      <c r="J30" s="102">
        <f t="shared" si="17"/>
        <v>12200</v>
      </c>
      <c r="K30" s="102"/>
      <c r="L30" s="368"/>
      <c r="M30" s="393">
        <v>12200</v>
      </c>
      <c r="N30" s="102"/>
      <c r="O30" s="102"/>
      <c r="P30" s="102"/>
      <c r="Q30" s="102"/>
      <c r="R30" s="102"/>
      <c r="S30" s="102"/>
      <c r="T30" s="102"/>
      <c r="U30" s="102"/>
      <c r="V30" s="102"/>
      <c r="W30" s="102">
        <v>0</v>
      </c>
      <c r="X30" s="102">
        <f t="shared" si="18"/>
        <v>0</v>
      </c>
      <c r="Y30" s="102">
        <f t="shared" si="19"/>
        <v>0</v>
      </c>
      <c r="Z30" s="393"/>
      <c r="AA30" s="102"/>
      <c r="AB30" s="102"/>
      <c r="AC30" s="102"/>
      <c r="AD30" s="102"/>
      <c r="AE30" s="102"/>
      <c r="AF30" s="102">
        <v>20128</v>
      </c>
      <c r="AG30" s="102">
        <f t="shared" si="20"/>
        <v>20402</v>
      </c>
      <c r="AH30" s="102">
        <f t="shared" si="21"/>
        <v>274</v>
      </c>
      <c r="AI30" s="393">
        <v>274</v>
      </c>
      <c r="AJ30" s="102"/>
      <c r="AK30" s="102"/>
      <c r="AL30" s="102"/>
      <c r="AM30" s="102"/>
      <c r="AN30" s="102"/>
      <c r="AO30" s="102"/>
      <c r="AP30" s="102">
        <v>0</v>
      </c>
      <c r="AQ30" s="123">
        <f t="shared" si="22"/>
        <v>0</v>
      </c>
      <c r="AR30" s="123">
        <f t="shared" si="23"/>
        <v>0</v>
      </c>
      <c r="AS30" s="123"/>
      <c r="AT30" s="123"/>
      <c r="AU30" s="123"/>
      <c r="AV30" s="123"/>
      <c r="AW30" s="123"/>
      <c r="AX30" s="123"/>
      <c r="AY30" s="123"/>
      <c r="AZ30" s="123">
        <v>-4200</v>
      </c>
      <c r="BA30" s="102">
        <f t="shared" si="24"/>
        <v>-4200</v>
      </c>
      <c r="BB30" s="102">
        <f t="shared" si="25"/>
        <v>0</v>
      </c>
      <c r="BC30" s="368"/>
      <c r="BD30" s="393"/>
      <c r="BE30" s="102"/>
      <c r="BF30" s="102"/>
      <c r="BG30" s="102"/>
      <c r="BH30" s="336"/>
      <c r="BI30" s="103" t="s">
        <v>399</v>
      </c>
      <c r="BJ30" s="107"/>
      <c r="BK30" s="36"/>
    </row>
    <row r="31" spans="1:63" ht="48" x14ac:dyDescent="0.2">
      <c r="A31" s="146"/>
      <c r="B31" s="117"/>
      <c r="C31" s="419" t="s">
        <v>181</v>
      </c>
      <c r="D31" s="420"/>
      <c r="E31" s="304" t="s">
        <v>246</v>
      </c>
      <c r="F31" s="348">
        <f t="shared" si="13"/>
        <v>30000</v>
      </c>
      <c r="G31" s="101">
        <f t="shared" si="14"/>
        <v>30000</v>
      </c>
      <c r="H31" s="102">
        <v>30000</v>
      </c>
      <c r="I31" s="102">
        <f t="shared" si="16"/>
        <v>30000</v>
      </c>
      <c r="J31" s="102">
        <f t="shared" si="17"/>
        <v>0</v>
      </c>
      <c r="K31" s="102"/>
      <c r="L31" s="368"/>
      <c r="M31" s="393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>
        <f t="shared" si="18"/>
        <v>0</v>
      </c>
      <c r="Y31" s="102">
        <f t="shared" si="19"/>
        <v>0</v>
      </c>
      <c r="Z31" s="393"/>
      <c r="AA31" s="102"/>
      <c r="AB31" s="102"/>
      <c r="AC31" s="102"/>
      <c r="AD31" s="102"/>
      <c r="AE31" s="102"/>
      <c r="AF31" s="102"/>
      <c r="AG31" s="123">
        <f t="shared" si="20"/>
        <v>0</v>
      </c>
      <c r="AH31" s="123">
        <f t="shared" si="21"/>
        <v>0</v>
      </c>
      <c r="AI31" s="394"/>
      <c r="AJ31" s="123"/>
      <c r="AK31" s="123"/>
      <c r="AL31" s="123"/>
      <c r="AM31" s="123"/>
      <c r="AN31" s="123"/>
      <c r="AO31" s="123"/>
      <c r="AP31" s="123"/>
      <c r="AQ31" s="123">
        <f t="shared" si="22"/>
        <v>0</v>
      </c>
      <c r="AR31" s="123">
        <f t="shared" si="23"/>
        <v>0</v>
      </c>
      <c r="AS31" s="123"/>
      <c r="AT31" s="123"/>
      <c r="AU31" s="123"/>
      <c r="AV31" s="123"/>
      <c r="AW31" s="123"/>
      <c r="AX31" s="123"/>
      <c r="AY31" s="123"/>
      <c r="AZ31" s="123"/>
      <c r="BA31" s="102">
        <f t="shared" si="24"/>
        <v>0</v>
      </c>
      <c r="BB31" s="102">
        <f t="shared" si="25"/>
        <v>0</v>
      </c>
      <c r="BC31" s="368"/>
      <c r="BD31" s="393"/>
      <c r="BE31" s="102"/>
      <c r="BF31" s="102"/>
      <c r="BG31" s="102"/>
      <c r="BH31" s="336"/>
      <c r="BI31" s="103" t="s">
        <v>368</v>
      </c>
      <c r="BJ31" s="107"/>
      <c r="BK31" s="36"/>
    </row>
    <row r="32" spans="1:63" ht="12.75" thickBot="1" x14ac:dyDescent="0.25">
      <c r="A32" s="146"/>
      <c r="B32" s="133"/>
      <c r="C32" s="422"/>
      <c r="D32" s="423"/>
      <c r="E32" s="144"/>
      <c r="F32" s="349"/>
      <c r="G32" s="89"/>
      <c r="H32" s="90"/>
      <c r="I32" s="90"/>
      <c r="J32" s="90"/>
      <c r="K32" s="90"/>
      <c r="L32" s="369"/>
      <c r="M32" s="396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396"/>
      <c r="AA32" s="90"/>
      <c r="AB32" s="90"/>
      <c r="AC32" s="90"/>
      <c r="AD32" s="90"/>
      <c r="AE32" s="90"/>
      <c r="AF32" s="90"/>
      <c r="AG32" s="122"/>
      <c r="AH32" s="122"/>
      <c r="AI32" s="395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90"/>
      <c r="BB32" s="90"/>
      <c r="BC32" s="369"/>
      <c r="BD32" s="396"/>
      <c r="BE32" s="90"/>
      <c r="BF32" s="90"/>
      <c r="BG32" s="90"/>
      <c r="BH32" s="337"/>
      <c r="BI32" s="91"/>
      <c r="BJ32" s="108"/>
      <c r="BK32" s="36"/>
    </row>
    <row r="33" spans="1:63" ht="12.75" thickBot="1" x14ac:dyDescent="0.25">
      <c r="A33" s="173"/>
      <c r="B33" s="421" t="s">
        <v>7</v>
      </c>
      <c r="C33" s="421"/>
      <c r="D33" s="170" t="s">
        <v>8</v>
      </c>
      <c r="E33" s="16"/>
      <c r="F33" s="350">
        <f t="shared" ref="F33:F57" si="26">H33+W33+AF33+AO33+AP33+AZ33</f>
        <v>13278827</v>
      </c>
      <c r="G33" s="17">
        <f t="shared" ref="G33:G57" si="27">I33+X33+AG33+AO33+AQ33+BA33</f>
        <v>13262901</v>
      </c>
      <c r="H33" s="10">
        <f t="shared" ref="H33:AM33" si="28">SUM(H34:H58)</f>
        <v>11130552</v>
      </c>
      <c r="I33" s="10">
        <f t="shared" si="28"/>
        <v>11114626</v>
      </c>
      <c r="J33" s="10">
        <f t="shared" si="28"/>
        <v>-15926</v>
      </c>
      <c r="K33" s="10">
        <f t="shared" si="28"/>
        <v>0</v>
      </c>
      <c r="L33" s="367">
        <f t="shared" si="28"/>
        <v>-10654</v>
      </c>
      <c r="M33" s="392">
        <f t="shared" si="28"/>
        <v>-5272</v>
      </c>
      <c r="N33" s="10">
        <f t="shared" si="28"/>
        <v>0</v>
      </c>
      <c r="O33" s="10">
        <f t="shared" si="28"/>
        <v>0</v>
      </c>
      <c r="P33" s="10">
        <f t="shared" si="28"/>
        <v>0</v>
      </c>
      <c r="Q33" s="10">
        <f t="shared" si="28"/>
        <v>0</v>
      </c>
      <c r="R33" s="10">
        <f t="shared" si="28"/>
        <v>0</v>
      </c>
      <c r="S33" s="10">
        <f t="shared" si="28"/>
        <v>0</v>
      </c>
      <c r="T33" s="10">
        <f t="shared" si="28"/>
        <v>0</v>
      </c>
      <c r="U33" s="10">
        <f t="shared" si="28"/>
        <v>0</v>
      </c>
      <c r="V33" s="10">
        <f t="shared" si="28"/>
        <v>0</v>
      </c>
      <c r="W33" s="10">
        <f t="shared" si="28"/>
        <v>1013506</v>
      </c>
      <c r="X33" s="10">
        <f t="shared" si="28"/>
        <v>1013506</v>
      </c>
      <c r="Y33" s="10">
        <f t="shared" si="28"/>
        <v>0</v>
      </c>
      <c r="Z33" s="392">
        <f t="shared" si="28"/>
        <v>0</v>
      </c>
      <c r="AA33" s="10">
        <f t="shared" si="28"/>
        <v>0</v>
      </c>
      <c r="AB33" s="10">
        <f t="shared" si="28"/>
        <v>0</v>
      </c>
      <c r="AC33" s="10">
        <f t="shared" si="28"/>
        <v>0</v>
      </c>
      <c r="AD33" s="10">
        <f t="shared" si="28"/>
        <v>0</v>
      </c>
      <c r="AE33" s="10">
        <f t="shared" si="28"/>
        <v>0</v>
      </c>
      <c r="AF33" s="10">
        <f t="shared" si="28"/>
        <v>6362</v>
      </c>
      <c r="AG33" s="10">
        <f t="shared" si="28"/>
        <v>6362</v>
      </c>
      <c r="AH33" s="10">
        <f t="shared" si="28"/>
        <v>0</v>
      </c>
      <c r="AI33" s="392">
        <f t="shared" si="28"/>
        <v>0</v>
      </c>
      <c r="AJ33" s="10">
        <f t="shared" si="28"/>
        <v>0</v>
      </c>
      <c r="AK33" s="10">
        <f t="shared" si="28"/>
        <v>0</v>
      </c>
      <c r="AL33" s="10">
        <f t="shared" si="28"/>
        <v>0</v>
      </c>
      <c r="AM33" s="10">
        <f t="shared" si="28"/>
        <v>0</v>
      </c>
      <c r="AN33" s="10">
        <f t="shared" ref="AN33:BH33" si="29">SUM(AN34:AN58)</f>
        <v>0</v>
      </c>
      <c r="AO33" s="10">
        <f t="shared" si="29"/>
        <v>1128407</v>
      </c>
      <c r="AP33" s="10">
        <f t="shared" si="29"/>
        <v>0</v>
      </c>
      <c r="AQ33" s="10">
        <f t="shared" si="29"/>
        <v>0</v>
      </c>
      <c r="AR33" s="10">
        <f t="shared" si="29"/>
        <v>0</v>
      </c>
      <c r="AS33" s="10">
        <f t="shared" si="29"/>
        <v>0</v>
      </c>
      <c r="AT33" s="10">
        <f t="shared" si="29"/>
        <v>0</v>
      </c>
      <c r="AU33" s="10">
        <f t="shared" si="29"/>
        <v>0</v>
      </c>
      <c r="AV33" s="10">
        <f t="shared" si="29"/>
        <v>0</v>
      </c>
      <c r="AW33" s="10">
        <f t="shared" si="29"/>
        <v>0</v>
      </c>
      <c r="AX33" s="10">
        <f t="shared" si="29"/>
        <v>0</v>
      </c>
      <c r="AY33" s="10">
        <f t="shared" si="29"/>
        <v>0</v>
      </c>
      <c r="AZ33" s="10">
        <f t="shared" si="29"/>
        <v>0</v>
      </c>
      <c r="BA33" s="10">
        <f t="shared" si="29"/>
        <v>0</v>
      </c>
      <c r="BB33" s="10">
        <f t="shared" si="29"/>
        <v>0</v>
      </c>
      <c r="BC33" s="367">
        <f t="shared" si="29"/>
        <v>0</v>
      </c>
      <c r="BD33" s="392">
        <f t="shared" si="29"/>
        <v>0</v>
      </c>
      <c r="BE33" s="10">
        <f t="shared" si="29"/>
        <v>0</v>
      </c>
      <c r="BF33" s="10">
        <f t="shared" si="29"/>
        <v>0</v>
      </c>
      <c r="BG33" s="10">
        <f t="shared" si="29"/>
        <v>0</v>
      </c>
      <c r="BH33" s="10">
        <f t="shared" si="29"/>
        <v>0</v>
      </c>
      <c r="BI33" s="18"/>
      <c r="BJ33" s="109"/>
      <c r="BK33" s="36"/>
    </row>
    <row r="34" spans="1:63" ht="24.75" thickTop="1" x14ac:dyDescent="0.2">
      <c r="A34" s="146">
        <v>90000056357</v>
      </c>
      <c r="B34" s="172"/>
      <c r="C34" s="429" t="s">
        <v>5</v>
      </c>
      <c r="D34" s="430"/>
      <c r="E34" s="100" t="s">
        <v>197</v>
      </c>
      <c r="F34" s="348">
        <f t="shared" si="26"/>
        <v>3507391</v>
      </c>
      <c r="G34" s="101">
        <f t="shared" si="27"/>
        <v>3507391</v>
      </c>
      <c r="H34" s="102">
        <v>3507391</v>
      </c>
      <c r="I34" s="102">
        <f t="shared" ref="I34:I57" si="30">J34+H34</f>
        <v>3507391</v>
      </c>
      <c r="J34" s="102">
        <f t="shared" ref="J34:J57" si="31">SUM(K34:V34)</f>
        <v>0</v>
      </c>
      <c r="K34" s="102"/>
      <c r="L34" s="368"/>
      <c r="M34" s="393"/>
      <c r="N34" s="102"/>
      <c r="O34" s="102"/>
      <c r="P34" s="102"/>
      <c r="Q34" s="102"/>
      <c r="R34" s="102"/>
      <c r="S34" s="102"/>
      <c r="T34" s="102"/>
      <c r="U34" s="102"/>
      <c r="V34" s="102"/>
      <c r="W34" s="102">
        <v>0</v>
      </c>
      <c r="X34" s="102">
        <f t="shared" ref="X34:X57" si="32">W34+Y34</f>
        <v>0</v>
      </c>
      <c r="Y34" s="102">
        <f t="shared" ref="Y34:Y57" si="33">SUM(Z34:AE34)</f>
        <v>0</v>
      </c>
      <c r="Z34" s="393"/>
      <c r="AA34" s="102"/>
      <c r="AB34" s="102"/>
      <c r="AC34" s="102"/>
      <c r="AD34" s="102"/>
      <c r="AE34" s="102"/>
      <c r="AF34" s="102">
        <v>0</v>
      </c>
      <c r="AG34" s="102">
        <f t="shared" ref="AG34:AG57" si="34">AH34+AF34</f>
        <v>0</v>
      </c>
      <c r="AH34" s="102">
        <f t="shared" ref="AH34:AH57" si="35">SUM(AI34:AN34)</f>
        <v>0</v>
      </c>
      <c r="AI34" s="393"/>
      <c r="AJ34" s="102"/>
      <c r="AK34" s="102"/>
      <c r="AL34" s="102"/>
      <c r="AM34" s="102"/>
      <c r="AN34" s="102"/>
      <c r="AO34" s="102"/>
      <c r="AP34" s="102">
        <v>0</v>
      </c>
      <c r="AQ34" s="123">
        <f t="shared" ref="AQ34:AQ57" si="36">AP34+AR34</f>
        <v>0</v>
      </c>
      <c r="AR34" s="123">
        <f t="shared" ref="AR34:AR57" si="37">SUM(AS34:AY34)</f>
        <v>0</v>
      </c>
      <c r="AS34" s="123"/>
      <c r="AT34" s="123"/>
      <c r="AU34" s="123"/>
      <c r="AV34" s="123"/>
      <c r="AW34" s="123"/>
      <c r="AX34" s="123"/>
      <c r="AY34" s="123"/>
      <c r="AZ34" s="123"/>
      <c r="BA34" s="102">
        <f t="shared" ref="BA34:BA57" si="38">BB34+AZ34</f>
        <v>0</v>
      </c>
      <c r="BB34" s="102">
        <f t="shared" ref="BB34:BB57" si="39">SUM(BC34:BH34)</f>
        <v>0</v>
      </c>
      <c r="BC34" s="368"/>
      <c r="BD34" s="393"/>
      <c r="BE34" s="102"/>
      <c r="BF34" s="102"/>
      <c r="BG34" s="102"/>
      <c r="BH34" s="336"/>
      <c r="BI34" s="103" t="s">
        <v>369</v>
      </c>
      <c r="BJ34" s="107"/>
      <c r="BK34" s="36"/>
    </row>
    <row r="35" spans="1:63" s="167" customFormat="1" ht="12.75" x14ac:dyDescent="0.2">
      <c r="A35" s="146"/>
      <c r="B35" s="119"/>
      <c r="C35" s="275"/>
      <c r="D35" s="276"/>
      <c r="E35" s="100" t="s">
        <v>294</v>
      </c>
      <c r="F35" s="348">
        <f t="shared" si="26"/>
        <v>510197</v>
      </c>
      <c r="G35" s="101">
        <f t="shared" si="27"/>
        <v>510197</v>
      </c>
      <c r="H35" s="102">
        <v>510197</v>
      </c>
      <c r="I35" s="102">
        <f t="shared" si="30"/>
        <v>510197</v>
      </c>
      <c r="J35" s="102">
        <f t="shared" si="31"/>
        <v>0</v>
      </c>
      <c r="K35" s="102"/>
      <c r="L35" s="368"/>
      <c r="M35" s="393"/>
      <c r="N35" s="102"/>
      <c r="O35" s="102"/>
      <c r="P35" s="102"/>
      <c r="Q35" s="102"/>
      <c r="R35" s="102"/>
      <c r="S35" s="102"/>
      <c r="T35" s="102"/>
      <c r="U35" s="102"/>
      <c r="V35" s="102"/>
      <c r="W35" s="102">
        <v>0</v>
      </c>
      <c r="X35" s="102">
        <f t="shared" si="32"/>
        <v>0</v>
      </c>
      <c r="Y35" s="102">
        <f t="shared" si="33"/>
        <v>0</v>
      </c>
      <c r="Z35" s="393"/>
      <c r="AA35" s="102"/>
      <c r="AB35" s="102"/>
      <c r="AC35" s="102"/>
      <c r="AD35" s="102"/>
      <c r="AE35" s="102"/>
      <c r="AF35" s="102">
        <v>0</v>
      </c>
      <c r="AG35" s="102">
        <f t="shared" si="34"/>
        <v>0</v>
      </c>
      <c r="AH35" s="102">
        <f t="shared" si="35"/>
        <v>0</v>
      </c>
      <c r="AI35" s="393"/>
      <c r="AJ35" s="102"/>
      <c r="AK35" s="102"/>
      <c r="AL35" s="102"/>
      <c r="AM35" s="102"/>
      <c r="AN35" s="102"/>
      <c r="AO35" s="102"/>
      <c r="AP35" s="102">
        <v>0</v>
      </c>
      <c r="AQ35" s="329">
        <f t="shared" si="36"/>
        <v>0</v>
      </c>
      <c r="AR35" s="329">
        <f t="shared" si="37"/>
        <v>0</v>
      </c>
      <c r="AS35" s="329"/>
      <c r="AT35" s="329"/>
      <c r="AU35" s="329"/>
      <c r="AV35" s="329"/>
      <c r="AW35" s="329"/>
      <c r="AX35" s="329"/>
      <c r="AY35" s="329"/>
      <c r="AZ35" s="329"/>
      <c r="BA35" s="222">
        <f t="shared" si="38"/>
        <v>0</v>
      </c>
      <c r="BB35" s="222">
        <f t="shared" si="39"/>
        <v>0</v>
      </c>
      <c r="BC35" s="370"/>
      <c r="BD35" s="397"/>
      <c r="BE35" s="222"/>
      <c r="BF35" s="222"/>
      <c r="BG35" s="222"/>
      <c r="BH35" s="338"/>
      <c r="BI35" s="315" t="s">
        <v>370</v>
      </c>
      <c r="BJ35" s="107"/>
      <c r="BK35" s="36"/>
    </row>
    <row r="36" spans="1:63" ht="28.5" customHeight="1" x14ac:dyDescent="0.2">
      <c r="A36" s="146"/>
      <c r="B36" s="117"/>
      <c r="C36" s="280"/>
      <c r="D36" s="281"/>
      <c r="E36" s="100" t="s">
        <v>235</v>
      </c>
      <c r="F36" s="348">
        <f t="shared" si="26"/>
        <v>1789633</v>
      </c>
      <c r="G36" s="101">
        <f t="shared" si="27"/>
        <v>1789633</v>
      </c>
      <c r="H36" s="102">
        <v>1650250</v>
      </c>
      <c r="I36" s="102">
        <f t="shared" si="30"/>
        <v>1650250</v>
      </c>
      <c r="J36" s="102">
        <f t="shared" si="31"/>
        <v>0</v>
      </c>
      <c r="K36" s="102"/>
      <c r="L36" s="368"/>
      <c r="M36" s="393"/>
      <c r="N36" s="102"/>
      <c r="O36" s="102"/>
      <c r="P36" s="102"/>
      <c r="Q36" s="102"/>
      <c r="R36" s="102"/>
      <c r="S36" s="102"/>
      <c r="T36" s="102"/>
      <c r="U36" s="102"/>
      <c r="V36" s="102"/>
      <c r="W36" s="102">
        <v>139383</v>
      </c>
      <c r="X36" s="102">
        <f t="shared" si="32"/>
        <v>139383</v>
      </c>
      <c r="Y36" s="102">
        <f t="shared" si="33"/>
        <v>0</v>
      </c>
      <c r="Z36" s="393"/>
      <c r="AA36" s="102"/>
      <c r="AB36" s="102"/>
      <c r="AC36" s="102"/>
      <c r="AD36" s="102"/>
      <c r="AE36" s="102"/>
      <c r="AF36" s="102">
        <v>0</v>
      </c>
      <c r="AG36" s="102">
        <f t="shared" si="34"/>
        <v>0</v>
      </c>
      <c r="AH36" s="102">
        <f t="shared" si="35"/>
        <v>0</v>
      </c>
      <c r="AI36" s="393"/>
      <c r="AJ36" s="102"/>
      <c r="AK36" s="102"/>
      <c r="AL36" s="102"/>
      <c r="AM36" s="102"/>
      <c r="AN36" s="102"/>
      <c r="AO36" s="102"/>
      <c r="AP36" s="102">
        <v>0</v>
      </c>
      <c r="AQ36" s="329">
        <f t="shared" si="36"/>
        <v>0</v>
      </c>
      <c r="AR36" s="329">
        <f t="shared" si="37"/>
        <v>0</v>
      </c>
      <c r="AS36" s="329"/>
      <c r="AT36" s="329"/>
      <c r="AU36" s="329"/>
      <c r="AV36" s="329"/>
      <c r="AW36" s="329"/>
      <c r="AX36" s="329"/>
      <c r="AY36" s="329"/>
      <c r="AZ36" s="329"/>
      <c r="BA36" s="222">
        <f t="shared" si="38"/>
        <v>0</v>
      </c>
      <c r="BB36" s="222">
        <f t="shared" si="39"/>
        <v>0</v>
      </c>
      <c r="BC36" s="370"/>
      <c r="BD36" s="397"/>
      <c r="BE36" s="222"/>
      <c r="BF36" s="222"/>
      <c r="BG36" s="222"/>
      <c r="BH36" s="338"/>
      <c r="BI36" s="315" t="s">
        <v>653</v>
      </c>
      <c r="BJ36" s="107" t="s">
        <v>587</v>
      </c>
      <c r="BK36" s="36"/>
    </row>
    <row r="37" spans="1:63" s="141" customFormat="1" ht="36" x14ac:dyDescent="0.2">
      <c r="A37" s="146"/>
      <c r="B37" s="119"/>
      <c r="C37" s="275"/>
      <c r="D37" s="276"/>
      <c r="E37" s="100" t="s">
        <v>272</v>
      </c>
      <c r="F37" s="348">
        <f t="shared" si="26"/>
        <v>48615</v>
      </c>
      <c r="G37" s="116">
        <f t="shared" si="27"/>
        <v>48615</v>
      </c>
      <c r="H37" s="222">
        <v>48615</v>
      </c>
      <c r="I37" s="222">
        <f t="shared" si="30"/>
        <v>48615</v>
      </c>
      <c r="J37" s="222">
        <f t="shared" si="31"/>
        <v>0</v>
      </c>
      <c r="K37" s="222"/>
      <c r="L37" s="370"/>
      <c r="M37" s="397"/>
      <c r="N37" s="222"/>
      <c r="O37" s="222"/>
      <c r="P37" s="222"/>
      <c r="Q37" s="222"/>
      <c r="R37" s="222"/>
      <c r="S37" s="222"/>
      <c r="T37" s="222"/>
      <c r="U37" s="222"/>
      <c r="V37" s="222"/>
      <c r="W37" s="222">
        <v>0</v>
      </c>
      <c r="X37" s="222">
        <f t="shared" si="32"/>
        <v>0</v>
      </c>
      <c r="Y37" s="222">
        <f t="shared" si="33"/>
        <v>0</v>
      </c>
      <c r="Z37" s="397"/>
      <c r="AA37" s="222"/>
      <c r="AB37" s="222"/>
      <c r="AC37" s="222"/>
      <c r="AD37" s="222"/>
      <c r="AE37" s="222"/>
      <c r="AF37" s="222">
        <v>0</v>
      </c>
      <c r="AG37" s="222">
        <f t="shared" si="34"/>
        <v>0</v>
      </c>
      <c r="AH37" s="222">
        <f t="shared" si="35"/>
        <v>0</v>
      </c>
      <c r="AI37" s="397"/>
      <c r="AJ37" s="222"/>
      <c r="AK37" s="222"/>
      <c r="AL37" s="222"/>
      <c r="AM37" s="222"/>
      <c r="AN37" s="222"/>
      <c r="AO37" s="222"/>
      <c r="AP37" s="222">
        <v>0</v>
      </c>
      <c r="AQ37" s="329">
        <f t="shared" si="36"/>
        <v>0</v>
      </c>
      <c r="AR37" s="329">
        <f t="shared" si="37"/>
        <v>0</v>
      </c>
      <c r="AS37" s="329"/>
      <c r="AT37" s="329"/>
      <c r="AU37" s="329"/>
      <c r="AV37" s="329"/>
      <c r="AW37" s="329"/>
      <c r="AX37" s="329"/>
      <c r="AY37" s="329"/>
      <c r="AZ37" s="329"/>
      <c r="BA37" s="222">
        <f t="shared" si="38"/>
        <v>0</v>
      </c>
      <c r="BB37" s="222">
        <f t="shared" si="39"/>
        <v>0</v>
      </c>
      <c r="BC37" s="370"/>
      <c r="BD37" s="397"/>
      <c r="BE37" s="222"/>
      <c r="BF37" s="222"/>
      <c r="BG37" s="222"/>
      <c r="BH37" s="338"/>
      <c r="BI37" s="315" t="s">
        <v>371</v>
      </c>
      <c r="BJ37" s="107" t="s">
        <v>501</v>
      </c>
      <c r="BK37" s="36"/>
    </row>
    <row r="38" spans="1:63" s="221" customFormat="1" ht="24" x14ac:dyDescent="0.2">
      <c r="A38" s="146"/>
      <c r="B38" s="119"/>
      <c r="C38" s="275"/>
      <c r="D38" s="276"/>
      <c r="E38" s="100" t="s">
        <v>240</v>
      </c>
      <c r="F38" s="348">
        <f t="shared" si="26"/>
        <v>234266</v>
      </c>
      <c r="G38" s="101">
        <f t="shared" si="27"/>
        <v>234266</v>
      </c>
      <c r="H38" s="102">
        <v>227904</v>
      </c>
      <c r="I38" s="102">
        <f t="shared" si="30"/>
        <v>227904</v>
      </c>
      <c r="J38" s="102">
        <f t="shared" si="31"/>
        <v>0</v>
      </c>
      <c r="K38" s="102"/>
      <c r="L38" s="368"/>
      <c r="M38" s="393"/>
      <c r="N38" s="102"/>
      <c r="O38" s="102"/>
      <c r="P38" s="102"/>
      <c r="Q38" s="102"/>
      <c r="R38" s="102"/>
      <c r="S38" s="102"/>
      <c r="T38" s="102"/>
      <c r="U38" s="102"/>
      <c r="V38" s="102"/>
      <c r="W38" s="102">
        <v>0</v>
      </c>
      <c r="X38" s="102">
        <f t="shared" si="32"/>
        <v>0</v>
      </c>
      <c r="Y38" s="102">
        <f t="shared" si="33"/>
        <v>0</v>
      </c>
      <c r="Z38" s="393"/>
      <c r="AA38" s="102"/>
      <c r="AB38" s="102"/>
      <c r="AC38" s="102"/>
      <c r="AD38" s="102"/>
      <c r="AE38" s="102"/>
      <c r="AF38" s="102">
        <v>6362</v>
      </c>
      <c r="AG38" s="102">
        <f t="shared" si="34"/>
        <v>6362</v>
      </c>
      <c r="AH38" s="102">
        <f t="shared" si="35"/>
        <v>0</v>
      </c>
      <c r="AI38" s="393"/>
      <c r="AJ38" s="102"/>
      <c r="AK38" s="102"/>
      <c r="AL38" s="102"/>
      <c r="AM38" s="102"/>
      <c r="AN38" s="102"/>
      <c r="AO38" s="102"/>
      <c r="AP38" s="102">
        <v>0</v>
      </c>
      <c r="AQ38" s="329">
        <f t="shared" si="36"/>
        <v>0</v>
      </c>
      <c r="AR38" s="329">
        <f t="shared" si="37"/>
        <v>0</v>
      </c>
      <c r="AS38" s="329"/>
      <c r="AT38" s="329"/>
      <c r="AU38" s="329"/>
      <c r="AV38" s="329"/>
      <c r="AW38" s="329"/>
      <c r="AX38" s="329"/>
      <c r="AY38" s="329"/>
      <c r="AZ38" s="329"/>
      <c r="BA38" s="222">
        <f t="shared" si="38"/>
        <v>0</v>
      </c>
      <c r="BB38" s="222">
        <f t="shared" si="39"/>
        <v>0</v>
      </c>
      <c r="BC38" s="370"/>
      <c r="BD38" s="397"/>
      <c r="BE38" s="222"/>
      <c r="BF38" s="222"/>
      <c r="BG38" s="222"/>
      <c r="BH38" s="338"/>
      <c r="BI38" s="315" t="s">
        <v>372</v>
      </c>
      <c r="BJ38" s="107" t="s">
        <v>503</v>
      </c>
      <c r="BK38" s="36"/>
    </row>
    <row r="39" spans="1:63" s="166" customFormat="1" ht="24" x14ac:dyDescent="0.2">
      <c r="A39" s="146"/>
      <c r="B39" s="117"/>
      <c r="C39" s="280"/>
      <c r="D39" s="281"/>
      <c r="E39" s="100" t="s">
        <v>293</v>
      </c>
      <c r="F39" s="348">
        <f t="shared" si="26"/>
        <v>1006738</v>
      </c>
      <c r="G39" s="101">
        <f t="shared" si="27"/>
        <v>1006738</v>
      </c>
      <c r="H39" s="102">
        <v>1006738</v>
      </c>
      <c r="I39" s="102">
        <f t="shared" si="30"/>
        <v>1006738</v>
      </c>
      <c r="J39" s="102">
        <f t="shared" si="31"/>
        <v>0</v>
      </c>
      <c r="K39" s="102"/>
      <c r="L39" s="368"/>
      <c r="M39" s="393"/>
      <c r="N39" s="102"/>
      <c r="O39" s="102"/>
      <c r="P39" s="102"/>
      <c r="Q39" s="102"/>
      <c r="R39" s="102"/>
      <c r="S39" s="102"/>
      <c r="T39" s="102"/>
      <c r="U39" s="102"/>
      <c r="V39" s="102"/>
      <c r="W39" s="102">
        <v>0</v>
      </c>
      <c r="X39" s="102">
        <f t="shared" si="32"/>
        <v>0</v>
      </c>
      <c r="Y39" s="102">
        <f t="shared" si="33"/>
        <v>0</v>
      </c>
      <c r="Z39" s="393"/>
      <c r="AA39" s="102"/>
      <c r="AB39" s="102"/>
      <c r="AC39" s="102"/>
      <c r="AD39" s="102"/>
      <c r="AE39" s="102"/>
      <c r="AF39" s="102">
        <v>0</v>
      </c>
      <c r="AG39" s="102">
        <f t="shared" si="34"/>
        <v>0</v>
      </c>
      <c r="AH39" s="102">
        <f t="shared" si="35"/>
        <v>0</v>
      </c>
      <c r="AI39" s="393"/>
      <c r="AJ39" s="102"/>
      <c r="AK39" s="102"/>
      <c r="AL39" s="102"/>
      <c r="AM39" s="102"/>
      <c r="AN39" s="102"/>
      <c r="AO39" s="102"/>
      <c r="AP39" s="102">
        <v>0</v>
      </c>
      <c r="AQ39" s="329">
        <f t="shared" si="36"/>
        <v>0</v>
      </c>
      <c r="AR39" s="329">
        <f t="shared" si="37"/>
        <v>0</v>
      </c>
      <c r="AS39" s="329"/>
      <c r="AT39" s="329"/>
      <c r="AU39" s="329"/>
      <c r="AV39" s="329"/>
      <c r="AW39" s="329"/>
      <c r="AX39" s="329"/>
      <c r="AY39" s="329"/>
      <c r="AZ39" s="329"/>
      <c r="BA39" s="222">
        <f t="shared" si="38"/>
        <v>0</v>
      </c>
      <c r="BB39" s="222">
        <f t="shared" si="39"/>
        <v>0</v>
      </c>
      <c r="BC39" s="370"/>
      <c r="BD39" s="397"/>
      <c r="BE39" s="222"/>
      <c r="BF39" s="222"/>
      <c r="BG39" s="222"/>
      <c r="BH39" s="338"/>
      <c r="BI39" s="315" t="s">
        <v>373</v>
      </c>
      <c r="BJ39" s="107" t="s">
        <v>690</v>
      </c>
      <c r="BK39" s="36"/>
    </row>
    <row r="40" spans="1:63" s="221" customFormat="1" ht="36" x14ac:dyDescent="0.2">
      <c r="A40" s="146"/>
      <c r="B40" s="117"/>
      <c r="C40" s="280"/>
      <c r="D40" s="281"/>
      <c r="E40" s="100" t="s">
        <v>304</v>
      </c>
      <c r="F40" s="351">
        <f t="shared" si="26"/>
        <v>108700</v>
      </c>
      <c r="G40" s="116">
        <f t="shared" si="27"/>
        <v>108700</v>
      </c>
      <c r="H40" s="222">
        <v>108700</v>
      </c>
      <c r="I40" s="222">
        <f t="shared" si="30"/>
        <v>108700</v>
      </c>
      <c r="J40" s="222">
        <f t="shared" si="31"/>
        <v>0</v>
      </c>
      <c r="K40" s="222"/>
      <c r="L40" s="370"/>
      <c r="M40" s="397"/>
      <c r="N40" s="222"/>
      <c r="O40" s="222"/>
      <c r="P40" s="222"/>
      <c r="Q40" s="222"/>
      <c r="R40" s="222"/>
      <c r="S40" s="222"/>
      <c r="T40" s="222"/>
      <c r="U40" s="222"/>
      <c r="V40" s="222"/>
      <c r="W40" s="222">
        <v>0</v>
      </c>
      <c r="X40" s="222">
        <f t="shared" si="32"/>
        <v>0</v>
      </c>
      <c r="Y40" s="222">
        <f t="shared" si="33"/>
        <v>0</v>
      </c>
      <c r="Z40" s="397"/>
      <c r="AA40" s="222"/>
      <c r="AB40" s="222"/>
      <c r="AC40" s="222"/>
      <c r="AD40" s="222"/>
      <c r="AE40" s="222"/>
      <c r="AF40" s="222">
        <v>0</v>
      </c>
      <c r="AG40" s="222">
        <f t="shared" si="34"/>
        <v>0</v>
      </c>
      <c r="AH40" s="222">
        <f t="shared" si="35"/>
        <v>0</v>
      </c>
      <c r="AI40" s="397"/>
      <c r="AJ40" s="222"/>
      <c r="AK40" s="222"/>
      <c r="AL40" s="222"/>
      <c r="AM40" s="222"/>
      <c r="AN40" s="222"/>
      <c r="AO40" s="222"/>
      <c r="AP40" s="222">
        <v>0</v>
      </c>
      <c r="AQ40" s="329">
        <f t="shared" si="36"/>
        <v>0</v>
      </c>
      <c r="AR40" s="329">
        <f t="shared" si="37"/>
        <v>0</v>
      </c>
      <c r="AS40" s="329"/>
      <c r="AT40" s="329"/>
      <c r="AU40" s="329"/>
      <c r="AV40" s="329"/>
      <c r="AW40" s="329"/>
      <c r="AX40" s="329"/>
      <c r="AY40" s="329"/>
      <c r="AZ40" s="329"/>
      <c r="BA40" s="222">
        <f t="shared" si="38"/>
        <v>0</v>
      </c>
      <c r="BB40" s="222">
        <f t="shared" si="39"/>
        <v>0</v>
      </c>
      <c r="BC40" s="370"/>
      <c r="BD40" s="397"/>
      <c r="BE40" s="222"/>
      <c r="BF40" s="222"/>
      <c r="BG40" s="222"/>
      <c r="BH40" s="338"/>
      <c r="BI40" s="315" t="s">
        <v>654</v>
      </c>
      <c r="BJ40" s="108" t="s">
        <v>552</v>
      </c>
      <c r="BK40" s="36"/>
    </row>
    <row r="41" spans="1:63" s="221" customFormat="1" ht="48" x14ac:dyDescent="0.2">
      <c r="A41" s="146"/>
      <c r="B41" s="117"/>
      <c r="C41" s="296"/>
      <c r="D41" s="297"/>
      <c r="E41" s="100" t="s">
        <v>673</v>
      </c>
      <c r="F41" s="348">
        <f t="shared" si="26"/>
        <v>4102123</v>
      </c>
      <c r="G41" s="101">
        <f t="shared" si="27"/>
        <v>4102123</v>
      </c>
      <c r="H41" s="102">
        <v>3228000</v>
      </c>
      <c r="I41" s="102">
        <f t="shared" si="30"/>
        <v>3228000</v>
      </c>
      <c r="J41" s="102">
        <f t="shared" si="31"/>
        <v>0</v>
      </c>
      <c r="K41" s="102"/>
      <c r="L41" s="368"/>
      <c r="M41" s="393"/>
      <c r="N41" s="102"/>
      <c r="O41" s="102"/>
      <c r="P41" s="102"/>
      <c r="Q41" s="102"/>
      <c r="R41" s="102"/>
      <c r="S41" s="102"/>
      <c r="T41" s="102"/>
      <c r="U41" s="102"/>
      <c r="V41" s="102"/>
      <c r="W41" s="102">
        <v>874123</v>
      </c>
      <c r="X41" s="102">
        <f t="shared" si="32"/>
        <v>874123</v>
      </c>
      <c r="Y41" s="102">
        <f t="shared" si="33"/>
        <v>0</v>
      </c>
      <c r="Z41" s="393"/>
      <c r="AA41" s="102"/>
      <c r="AB41" s="102"/>
      <c r="AC41" s="102"/>
      <c r="AD41" s="102"/>
      <c r="AE41" s="102"/>
      <c r="AF41" s="102">
        <v>0</v>
      </c>
      <c r="AG41" s="102">
        <f t="shared" si="34"/>
        <v>0</v>
      </c>
      <c r="AH41" s="102">
        <f t="shared" si="35"/>
        <v>0</v>
      </c>
      <c r="AI41" s="393"/>
      <c r="AJ41" s="102"/>
      <c r="AK41" s="102"/>
      <c r="AL41" s="102"/>
      <c r="AM41" s="102"/>
      <c r="AN41" s="102"/>
      <c r="AO41" s="102"/>
      <c r="AP41" s="102">
        <v>0</v>
      </c>
      <c r="AQ41" s="329">
        <f t="shared" si="36"/>
        <v>0</v>
      </c>
      <c r="AR41" s="329">
        <f t="shared" si="37"/>
        <v>0</v>
      </c>
      <c r="AS41" s="329"/>
      <c r="AT41" s="329"/>
      <c r="AU41" s="329"/>
      <c r="AV41" s="329"/>
      <c r="AW41" s="329"/>
      <c r="AX41" s="329"/>
      <c r="AY41" s="329"/>
      <c r="AZ41" s="329"/>
      <c r="BA41" s="222">
        <f t="shared" si="38"/>
        <v>0</v>
      </c>
      <c r="BB41" s="222">
        <f t="shared" si="39"/>
        <v>0</v>
      </c>
      <c r="BC41" s="370"/>
      <c r="BD41" s="397"/>
      <c r="BE41" s="222"/>
      <c r="BF41" s="222"/>
      <c r="BG41" s="222"/>
      <c r="BH41" s="338"/>
      <c r="BI41" s="315" t="s">
        <v>677</v>
      </c>
      <c r="BJ41" s="107" t="s">
        <v>502</v>
      </c>
      <c r="BK41" s="36"/>
    </row>
    <row r="42" spans="1:63" s="221" customFormat="1" ht="24" x14ac:dyDescent="0.2">
      <c r="A42" s="146"/>
      <c r="B42" s="117"/>
      <c r="C42" s="280"/>
      <c r="D42" s="281"/>
      <c r="E42" s="100" t="s">
        <v>347</v>
      </c>
      <c r="F42" s="348">
        <f t="shared" si="26"/>
        <v>15105</v>
      </c>
      <c r="G42" s="101">
        <f t="shared" si="27"/>
        <v>15105</v>
      </c>
      <c r="H42" s="102">
        <v>15105</v>
      </c>
      <c r="I42" s="102">
        <f t="shared" si="30"/>
        <v>15105</v>
      </c>
      <c r="J42" s="102">
        <f t="shared" si="31"/>
        <v>0</v>
      </c>
      <c r="K42" s="102"/>
      <c r="L42" s="368"/>
      <c r="M42" s="393"/>
      <c r="N42" s="102"/>
      <c r="O42" s="102"/>
      <c r="P42" s="102"/>
      <c r="Q42" s="102"/>
      <c r="R42" s="102"/>
      <c r="S42" s="102"/>
      <c r="T42" s="102"/>
      <c r="U42" s="102"/>
      <c r="V42" s="102"/>
      <c r="W42" s="102">
        <v>0</v>
      </c>
      <c r="X42" s="102">
        <f t="shared" si="32"/>
        <v>0</v>
      </c>
      <c r="Y42" s="102">
        <f t="shared" si="33"/>
        <v>0</v>
      </c>
      <c r="Z42" s="393"/>
      <c r="AA42" s="102"/>
      <c r="AB42" s="102"/>
      <c r="AC42" s="102"/>
      <c r="AD42" s="102"/>
      <c r="AE42" s="102"/>
      <c r="AF42" s="102">
        <v>0</v>
      </c>
      <c r="AG42" s="102">
        <f t="shared" si="34"/>
        <v>0</v>
      </c>
      <c r="AH42" s="102">
        <f t="shared" si="35"/>
        <v>0</v>
      </c>
      <c r="AI42" s="393"/>
      <c r="AJ42" s="102"/>
      <c r="AK42" s="102"/>
      <c r="AL42" s="102"/>
      <c r="AM42" s="102"/>
      <c r="AN42" s="102"/>
      <c r="AO42" s="102"/>
      <c r="AP42" s="102">
        <v>0</v>
      </c>
      <c r="AQ42" s="329">
        <f t="shared" si="36"/>
        <v>0</v>
      </c>
      <c r="AR42" s="329">
        <f t="shared" si="37"/>
        <v>0</v>
      </c>
      <c r="AS42" s="329"/>
      <c r="AT42" s="329"/>
      <c r="AU42" s="329"/>
      <c r="AV42" s="329"/>
      <c r="AW42" s="329"/>
      <c r="AX42" s="329"/>
      <c r="AY42" s="329"/>
      <c r="AZ42" s="329"/>
      <c r="BA42" s="222">
        <f t="shared" si="38"/>
        <v>0</v>
      </c>
      <c r="BB42" s="222">
        <f t="shared" si="39"/>
        <v>0</v>
      </c>
      <c r="BC42" s="370"/>
      <c r="BD42" s="397"/>
      <c r="BE42" s="222"/>
      <c r="BF42" s="222"/>
      <c r="BG42" s="222"/>
      <c r="BH42" s="338"/>
      <c r="BI42" s="315" t="s">
        <v>575</v>
      </c>
      <c r="BJ42" s="107" t="s">
        <v>500</v>
      </c>
      <c r="BK42" s="36"/>
    </row>
    <row r="43" spans="1:63" s="195" customFormat="1" ht="36" x14ac:dyDescent="0.2">
      <c r="A43" s="146"/>
      <c r="B43" s="117"/>
      <c r="C43" s="267"/>
      <c r="D43" s="268"/>
      <c r="E43" s="100" t="s">
        <v>630</v>
      </c>
      <c r="F43" s="348">
        <f t="shared" si="26"/>
        <v>20303</v>
      </c>
      <c r="G43" s="101">
        <f t="shared" si="27"/>
        <v>20303</v>
      </c>
      <c r="H43" s="102">
        <v>20303</v>
      </c>
      <c r="I43" s="102">
        <f t="shared" si="30"/>
        <v>20303</v>
      </c>
      <c r="J43" s="102">
        <f t="shared" si="31"/>
        <v>0</v>
      </c>
      <c r="K43" s="102"/>
      <c r="L43" s="368"/>
      <c r="M43" s="393"/>
      <c r="N43" s="102"/>
      <c r="O43" s="102"/>
      <c r="P43" s="102"/>
      <c r="Q43" s="102"/>
      <c r="R43" s="102"/>
      <c r="S43" s="102"/>
      <c r="T43" s="102"/>
      <c r="U43" s="102"/>
      <c r="V43" s="102"/>
      <c r="W43" s="102">
        <v>0</v>
      </c>
      <c r="X43" s="102">
        <f t="shared" si="32"/>
        <v>0</v>
      </c>
      <c r="Y43" s="102">
        <f t="shared" si="33"/>
        <v>0</v>
      </c>
      <c r="Z43" s="393"/>
      <c r="AA43" s="102"/>
      <c r="AB43" s="102"/>
      <c r="AC43" s="102"/>
      <c r="AD43" s="102"/>
      <c r="AE43" s="102"/>
      <c r="AF43" s="102">
        <v>0</v>
      </c>
      <c r="AG43" s="102">
        <f t="shared" si="34"/>
        <v>0</v>
      </c>
      <c r="AH43" s="102">
        <f t="shared" si="35"/>
        <v>0</v>
      </c>
      <c r="AI43" s="393"/>
      <c r="AJ43" s="102"/>
      <c r="AK43" s="102"/>
      <c r="AL43" s="102"/>
      <c r="AM43" s="102"/>
      <c r="AN43" s="102"/>
      <c r="AO43" s="102"/>
      <c r="AP43" s="102">
        <v>0</v>
      </c>
      <c r="AQ43" s="329">
        <f t="shared" si="36"/>
        <v>0</v>
      </c>
      <c r="AR43" s="329">
        <f t="shared" si="37"/>
        <v>0</v>
      </c>
      <c r="AS43" s="329"/>
      <c r="AT43" s="329"/>
      <c r="AU43" s="329"/>
      <c r="AV43" s="329"/>
      <c r="AW43" s="329"/>
      <c r="AX43" s="329"/>
      <c r="AY43" s="329"/>
      <c r="AZ43" s="329"/>
      <c r="BA43" s="222">
        <f t="shared" si="38"/>
        <v>0</v>
      </c>
      <c r="BB43" s="222">
        <f t="shared" si="39"/>
        <v>0</v>
      </c>
      <c r="BC43" s="370"/>
      <c r="BD43" s="397"/>
      <c r="BE43" s="222"/>
      <c r="BF43" s="222"/>
      <c r="BG43" s="222"/>
      <c r="BH43" s="338"/>
      <c r="BI43" s="315" t="s">
        <v>576</v>
      </c>
      <c r="BJ43" s="107"/>
      <c r="BK43" s="36"/>
    </row>
    <row r="44" spans="1:63" s="218" customFormat="1" ht="48" x14ac:dyDescent="0.2">
      <c r="A44" s="146"/>
      <c r="B44" s="117"/>
      <c r="C44" s="267"/>
      <c r="D44" s="268"/>
      <c r="E44" s="100" t="s">
        <v>631</v>
      </c>
      <c r="F44" s="348">
        <f t="shared" si="26"/>
        <v>4666</v>
      </c>
      <c r="G44" s="101">
        <f t="shared" si="27"/>
        <v>4666</v>
      </c>
      <c r="H44" s="102">
        <v>4666</v>
      </c>
      <c r="I44" s="102">
        <f t="shared" si="30"/>
        <v>4666</v>
      </c>
      <c r="J44" s="102">
        <f t="shared" si="31"/>
        <v>0</v>
      </c>
      <c r="K44" s="102"/>
      <c r="L44" s="368"/>
      <c r="M44" s="393"/>
      <c r="N44" s="102"/>
      <c r="O44" s="102"/>
      <c r="P44" s="102"/>
      <c r="Q44" s="102"/>
      <c r="R44" s="102"/>
      <c r="S44" s="102"/>
      <c r="T44" s="102"/>
      <c r="U44" s="102"/>
      <c r="V44" s="102"/>
      <c r="W44" s="102">
        <v>0</v>
      </c>
      <c r="X44" s="102">
        <f t="shared" si="32"/>
        <v>0</v>
      </c>
      <c r="Y44" s="102">
        <f t="shared" si="33"/>
        <v>0</v>
      </c>
      <c r="Z44" s="393"/>
      <c r="AA44" s="102"/>
      <c r="AB44" s="102"/>
      <c r="AC44" s="102"/>
      <c r="AD44" s="102"/>
      <c r="AE44" s="102"/>
      <c r="AF44" s="102">
        <v>0</v>
      </c>
      <c r="AG44" s="102">
        <f t="shared" si="34"/>
        <v>0</v>
      </c>
      <c r="AH44" s="102">
        <f t="shared" si="35"/>
        <v>0</v>
      </c>
      <c r="AI44" s="393"/>
      <c r="AJ44" s="102"/>
      <c r="AK44" s="102"/>
      <c r="AL44" s="102"/>
      <c r="AM44" s="102"/>
      <c r="AN44" s="102"/>
      <c r="AO44" s="102"/>
      <c r="AP44" s="102">
        <v>0</v>
      </c>
      <c r="AQ44" s="329">
        <f t="shared" si="36"/>
        <v>0</v>
      </c>
      <c r="AR44" s="329">
        <f t="shared" si="37"/>
        <v>0</v>
      </c>
      <c r="AS44" s="329"/>
      <c r="AT44" s="329"/>
      <c r="AU44" s="329"/>
      <c r="AV44" s="329"/>
      <c r="AW44" s="329"/>
      <c r="AX44" s="329"/>
      <c r="AY44" s="329"/>
      <c r="AZ44" s="329"/>
      <c r="BA44" s="222">
        <f t="shared" si="38"/>
        <v>0</v>
      </c>
      <c r="BB44" s="222">
        <f t="shared" si="39"/>
        <v>0</v>
      </c>
      <c r="BC44" s="370"/>
      <c r="BD44" s="397"/>
      <c r="BE44" s="222"/>
      <c r="BF44" s="222"/>
      <c r="BG44" s="222"/>
      <c r="BH44" s="338"/>
      <c r="BI44" s="315" t="s">
        <v>678</v>
      </c>
      <c r="BJ44" s="107"/>
      <c r="BK44" s="36"/>
    </row>
    <row r="45" spans="1:63" s="183" customFormat="1" ht="24" x14ac:dyDescent="0.2">
      <c r="A45" s="146"/>
      <c r="B45" s="117"/>
      <c r="C45" s="267"/>
      <c r="D45" s="268"/>
      <c r="E45" s="100" t="s">
        <v>629</v>
      </c>
      <c r="F45" s="348">
        <f t="shared" si="26"/>
        <v>7402</v>
      </c>
      <c r="G45" s="101">
        <f t="shared" si="27"/>
        <v>7402</v>
      </c>
      <c r="H45" s="102">
        <v>7402</v>
      </c>
      <c r="I45" s="102">
        <f t="shared" si="30"/>
        <v>7402</v>
      </c>
      <c r="J45" s="102">
        <f t="shared" si="31"/>
        <v>0</v>
      </c>
      <c r="K45" s="102"/>
      <c r="L45" s="368"/>
      <c r="M45" s="393"/>
      <c r="N45" s="102"/>
      <c r="O45" s="102"/>
      <c r="P45" s="102"/>
      <c r="Q45" s="102"/>
      <c r="R45" s="102"/>
      <c r="S45" s="102"/>
      <c r="T45" s="102"/>
      <c r="U45" s="102"/>
      <c r="V45" s="102"/>
      <c r="W45" s="102">
        <v>0</v>
      </c>
      <c r="X45" s="102">
        <f t="shared" si="32"/>
        <v>0</v>
      </c>
      <c r="Y45" s="102">
        <f t="shared" si="33"/>
        <v>0</v>
      </c>
      <c r="Z45" s="393"/>
      <c r="AA45" s="102"/>
      <c r="AB45" s="102"/>
      <c r="AC45" s="102"/>
      <c r="AD45" s="102"/>
      <c r="AE45" s="102"/>
      <c r="AF45" s="102">
        <v>0</v>
      </c>
      <c r="AG45" s="102">
        <f t="shared" si="34"/>
        <v>0</v>
      </c>
      <c r="AH45" s="102">
        <f t="shared" si="35"/>
        <v>0</v>
      </c>
      <c r="AI45" s="393"/>
      <c r="AJ45" s="102"/>
      <c r="AK45" s="102"/>
      <c r="AL45" s="102"/>
      <c r="AM45" s="102"/>
      <c r="AN45" s="102"/>
      <c r="AO45" s="102"/>
      <c r="AP45" s="102">
        <v>0</v>
      </c>
      <c r="AQ45" s="329">
        <f t="shared" si="36"/>
        <v>0</v>
      </c>
      <c r="AR45" s="329">
        <f t="shared" si="37"/>
        <v>0</v>
      </c>
      <c r="AS45" s="329"/>
      <c r="AT45" s="329"/>
      <c r="AU45" s="329"/>
      <c r="AV45" s="329"/>
      <c r="AW45" s="329"/>
      <c r="AX45" s="329"/>
      <c r="AY45" s="329"/>
      <c r="AZ45" s="329"/>
      <c r="BA45" s="222">
        <f t="shared" si="38"/>
        <v>0</v>
      </c>
      <c r="BB45" s="222">
        <f t="shared" si="39"/>
        <v>0</v>
      </c>
      <c r="BC45" s="370"/>
      <c r="BD45" s="397"/>
      <c r="BE45" s="222"/>
      <c r="BF45" s="222"/>
      <c r="BG45" s="222"/>
      <c r="BH45" s="338"/>
      <c r="BI45" s="315" t="s">
        <v>679</v>
      </c>
      <c r="BJ45" s="107"/>
      <c r="BK45" s="36"/>
    </row>
    <row r="46" spans="1:63" s="385" customFormat="1" ht="24" x14ac:dyDescent="0.2">
      <c r="A46" s="146"/>
      <c r="B46" s="117"/>
      <c r="C46" s="386"/>
      <c r="D46" s="387"/>
      <c r="E46" s="100" t="s">
        <v>740</v>
      </c>
      <c r="F46" s="348">
        <f t="shared" ref="F46" si="40">H46+W46+AF46+AO46+AP46+AZ46</f>
        <v>0</v>
      </c>
      <c r="G46" s="101">
        <f t="shared" ref="G46" si="41">I46+X46+AG46+AO46+AQ46+BA46</f>
        <v>36517</v>
      </c>
      <c r="H46" s="102"/>
      <c r="I46" s="102">
        <f t="shared" ref="I46" si="42">J46+H46</f>
        <v>36517</v>
      </c>
      <c r="J46" s="102">
        <f t="shared" ref="J46" si="43">SUM(K46:V46)</f>
        <v>36517</v>
      </c>
      <c r="K46" s="102"/>
      <c r="L46" s="368"/>
      <c r="M46" s="393">
        <v>36517</v>
      </c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>
        <f t="shared" ref="X46" si="44">W46+Y46</f>
        <v>0</v>
      </c>
      <c r="Y46" s="102">
        <f t="shared" ref="Y46" si="45">SUM(Z46:AE46)</f>
        <v>0</v>
      </c>
      <c r="Z46" s="393"/>
      <c r="AA46" s="102"/>
      <c r="AB46" s="102"/>
      <c r="AC46" s="102"/>
      <c r="AD46" s="102"/>
      <c r="AE46" s="102"/>
      <c r="AF46" s="102"/>
      <c r="AG46" s="102">
        <f t="shared" ref="AG46" si="46">AH46+AF46</f>
        <v>0</v>
      </c>
      <c r="AH46" s="102">
        <f t="shared" ref="AH46" si="47">SUM(AI46:AN46)</f>
        <v>0</v>
      </c>
      <c r="AI46" s="394"/>
      <c r="AJ46" s="123"/>
      <c r="AK46" s="123"/>
      <c r="AL46" s="123"/>
      <c r="AM46" s="123"/>
      <c r="AN46" s="123"/>
      <c r="AO46" s="123"/>
      <c r="AP46" s="123"/>
      <c r="AQ46" s="329">
        <f t="shared" ref="AQ46" si="48">AP46+AR46</f>
        <v>0</v>
      </c>
      <c r="AR46" s="329">
        <f t="shared" ref="AR46" si="49">SUM(AS46:AY46)</f>
        <v>0</v>
      </c>
      <c r="AS46" s="329"/>
      <c r="AT46" s="329"/>
      <c r="AU46" s="329"/>
      <c r="AV46" s="329"/>
      <c r="AW46" s="329"/>
      <c r="AX46" s="329"/>
      <c r="AY46" s="329"/>
      <c r="AZ46" s="329"/>
      <c r="BA46" s="222">
        <f t="shared" ref="BA46" si="50">BB46+AZ46</f>
        <v>0</v>
      </c>
      <c r="BB46" s="222">
        <f t="shared" ref="BB46" si="51">SUM(BC46:BH46)</f>
        <v>0</v>
      </c>
      <c r="BC46" s="370"/>
      <c r="BD46" s="397"/>
      <c r="BE46" s="222"/>
      <c r="BF46" s="222"/>
      <c r="BG46" s="222"/>
      <c r="BH46" s="338"/>
      <c r="BI46" s="315" t="s">
        <v>741</v>
      </c>
      <c r="BJ46" s="107"/>
      <c r="BK46" s="36"/>
    </row>
    <row r="47" spans="1:63" s="416" customFormat="1" ht="36" x14ac:dyDescent="0.2">
      <c r="A47" s="146"/>
      <c r="B47" s="117"/>
      <c r="C47" s="417"/>
      <c r="D47" s="418"/>
      <c r="E47" s="100" t="s">
        <v>748</v>
      </c>
      <c r="F47" s="348">
        <f t="shared" ref="F47" si="52">H47+W47+AF47+AO47+AP47+AZ47</f>
        <v>0</v>
      </c>
      <c r="G47" s="101">
        <f t="shared" ref="G47" si="53">I47+X47+AG47+AO47+AQ47+BA47</f>
        <v>5500</v>
      </c>
      <c r="H47" s="102"/>
      <c r="I47" s="102">
        <f t="shared" ref="I47" si="54">J47+H47</f>
        <v>5500</v>
      </c>
      <c r="J47" s="102">
        <f t="shared" ref="J47" si="55">SUM(K47:V47)</f>
        <v>5500</v>
      </c>
      <c r="K47" s="102"/>
      <c r="L47" s="368"/>
      <c r="M47" s="393">
        <v>5500</v>
      </c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>
        <f t="shared" ref="X47" si="56">W47+Y47</f>
        <v>0</v>
      </c>
      <c r="Y47" s="102">
        <f t="shared" ref="Y47" si="57">SUM(Z47:AE47)</f>
        <v>0</v>
      </c>
      <c r="Z47" s="393"/>
      <c r="AA47" s="102"/>
      <c r="AB47" s="102"/>
      <c r="AC47" s="102"/>
      <c r="AD47" s="102"/>
      <c r="AE47" s="102"/>
      <c r="AF47" s="102"/>
      <c r="AG47" s="102">
        <f t="shared" ref="AG47" si="58">AH47+AF47</f>
        <v>0</v>
      </c>
      <c r="AH47" s="102">
        <f t="shared" ref="AH47" si="59">SUM(AI47:AN47)</f>
        <v>0</v>
      </c>
      <c r="AI47" s="394"/>
      <c r="AJ47" s="123"/>
      <c r="AK47" s="123"/>
      <c r="AL47" s="123"/>
      <c r="AM47" s="123"/>
      <c r="AN47" s="123"/>
      <c r="AO47" s="123"/>
      <c r="AP47" s="123"/>
      <c r="AQ47" s="329">
        <f t="shared" ref="AQ47" si="60">AP47+AR47</f>
        <v>0</v>
      </c>
      <c r="AR47" s="329">
        <f t="shared" ref="AR47" si="61">SUM(AS47:AY47)</f>
        <v>0</v>
      </c>
      <c r="AS47" s="329"/>
      <c r="AT47" s="329"/>
      <c r="AU47" s="329"/>
      <c r="AV47" s="329"/>
      <c r="AW47" s="329"/>
      <c r="AX47" s="329"/>
      <c r="AY47" s="329"/>
      <c r="AZ47" s="329"/>
      <c r="BA47" s="222">
        <f t="shared" ref="BA47" si="62">BB47+AZ47</f>
        <v>0</v>
      </c>
      <c r="BB47" s="222">
        <f t="shared" ref="BB47" si="63">SUM(BC47:BH47)</f>
        <v>0</v>
      </c>
      <c r="BC47" s="370"/>
      <c r="BD47" s="397"/>
      <c r="BE47" s="222"/>
      <c r="BF47" s="222"/>
      <c r="BG47" s="222"/>
      <c r="BH47" s="338"/>
      <c r="BI47" s="315" t="s">
        <v>749</v>
      </c>
      <c r="BJ47" s="107"/>
      <c r="BK47" s="36"/>
    </row>
    <row r="48" spans="1:63" ht="33.75" customHeight="1" x14ac:dyDescent="0.2">
      <c r="A48" s="146">
        <v>90000518538</v>
      </c>
      <c r="B48" s="117"/>
      <c r="C48" s="419" t="s">
        <v>348</v>
      </c>
      <c r="D48" s="420"/>
      <c r="E48" s="100" t="s">
        <v>202</v>
      </c>
      <c r="F48" s="348">
        <f t="shared" si="26"/>
        <v>93041</v>
      </c>
      <c r="G48" s="101">
        <f t="shared" si="27"/>
        <v>93041</v>
      </c>
      <c r="H48" s="102">
        <v>93041</v>
      </c>
      <c r="I48" s="102">
        <f t="shared" si="30"/>
        <v>93041</v>
      </c>
      <c r="J48" s="102">
        <f t="shared" si="31"/>
        <v>0</v>
      </c>
      <c r="K48" s="102"/>
      <c r="L48" s="368"/>
      <c r="M48" s="393"/>
      <c r="N48" s="102"/>
      <c r="O48" s="102"/>
      <c r="P48" s="102"/>
      <c r="Q48" s="102"/>
      <c r="R48" s="102"/>
      <c r="S48" s="102"/>
      <c r="T48" s="102"/>
      <c r="U48" s="102"/>
      <c r="V48" s="102"/>
      <c r="W48" s="102">
        <v>0</v>
      </c>
      <c r="X48" s="102">
        <f t="shared" si="32"/>
        <v>0</v>
      </c>
      <c r="Y48" s="102">
        <f t="shared" si="33"/>
        <v>0</v>
      </c>
      <c r="Z48" s="393"/>
      <c r="AA48" s="102"/>
      <c r="AB48" s="102"/>
      <c r="AC48" s="102"/>
      <c r="AD48" s="102"/>
      <c r="AE48" s="102"/>
      <c r="AF48" s="102">
        <v>0</v>
      </c>
      <c r="AG48" s="123">
        <f t="shared" si="34"/>
        <v>0</v>
      </c>
      <c r="AH48" s="123">
        <f t="shared" si="35"/>
        <v>0</v>
      </c>
      <c r="AI48" s="394"/>
      <c r="AJ48" s="123"/>
      <c r="AK48" s="123"/>
      <c r="AL48" s="123"/>
      <c r="AM48" s="123"/>
      <c r="AN48" s="123"/>
      <c r="AO48" s="123"/>
      <c r="AP48" s="123">
        <v>0</v>
      </c>
      <c r="AQ48" s="123">
        <f t="shared" si="36"/>
        <v>0</v>
      </c>
      <c r="AR48" s="123">
        <f t="shared" si="37"/>
        <v>0</v>
      </c>
      <c r="AS48" s="123"/>
      <c r="AT48" s="123"/>
      <c r="AU48" s="123"/>
      <c r="AV48" s="123"/>
      <c r="AW48" s="123"/>
      <c r="AX48" s="123"/>
      <c r="AY48" s="123"/>
      <c r="AZ48" s="123"/>
      <c r="BA48" s="102">
        <f t="shared" si="38"/>
        <v>0</v>
      </c>
      <c r="BB48" s="102">
        <f t="shared" si="39"/>
        <v>0</v>
      </c>
      <c r="BC48" s="368"/>
      <c r="BD48" s="393"/>
      <c r="BE48" s="102"/>
      <c r="BF48" s="102"/>
      <c r="BG48" s="102"/>
      <c r="BH48" s="336"/>
      <c r="BI48" s="103" t="s">
        <v>507</v>
      </c>
      <c r="BJ48" s="107"/>
      <c r="BK48" s="36"/>
    </row>
    <row r="49" spans="1:63" s="218" customFormat="1" ht="36" x14ac:dyDescent="0.2">
      <c r="A49" s="146"/>
      <c r="B49" s="117"/>
      <c r="C49" s="267"/>
      <c r="D49" s="268"/>
      <c r="E49" s="100" t="s">
        <v>632</v>
      </c>
      <c r="F49" s="348">
        <f t="shared" si="26"/>
        <v>238365</v>
      </c>
      <c r="G49" s="101">
        <f t="shared" si="27"/>
        <v>219933</v>
      </c>
      <c r="H49" s="102">
        <v>238365</v>
      </c>
      <c r="I49" s="102">
        <f t="shared" si="30"/>
        <v>219933</v>
      </c>
      <c r="J49" s="102">
        <f t="shared" si="31"/>
        <v>-18432</v>
      </c>
      <c r="K49" s="102"/>
      <c r="L49" s="368"/>
      <c r="M49" s="393">
        <v>-18432</v>
      </c>
      <c r="N49" s="102"/>
      <c r="O49" s="102"/>
      <c r="P49" s="102"/>
      <c r="Q49" s="102"/>
      <c r="R49" s="102"/>
      <c r="S49" s="102"/>
      <c r="T49" s="102"/>
      <c r="U49" s="102"/>
      <c r="V49" s="102"/>
      <c r="W49" s="102">
        <v>0</v>
      </c>
      <c r="X49" s="102">
        <f t="shared" si="32"/>
        <v>0</v>
      </c>
      <c r="Y49" s="102">
        <f t="shared" si="33"/>
        <v>0</v>
      </c>
      <c r="Z49" s="393"/>
      <c r="AA49" s="102"/>
      <c r="AB49" s="102"/>
      <c r="AC49" s="102"/>
      <c r="AD49" s="102"/>
      <c r="AE49" s="102"/>
      <c r="AF49" s="102">
        <v>0</v>
      </c>
      <c r="AG49" s="102">
        <f t="shared" si="34"/>
        <v>0</v>
      </c>
      <c r="AH49" s="102">
        <f t="shared" si="35"/>
        <v>0</v>
      </c>
      <c r="AI49" s="393"/>
      <c r="AJ49" s="102"/>
      <c r="AK49" s="102"/>
      <c r="AL49" s="102"/>
      <c r="AM49" s="102"/>
      <c r="AN49" s="102"/>
      <c r="AO49" s="102"/>
      <c r="AP49" s="102">
        <v>0</v>
      </c>
      <c r="AQ49" s="123">
        <f t="shared" si="36"/>
        <v>0</v>
      </c>
      <c r="AR49" s="123">
        <f t="shared" si="37"/>
        <v>0</v>
      </c>
      <c r="AS49" s="123"/>
      <c r="AT49" s="123"/>
      <c r="AU49" s="123"/>
      <c r="AV49" s="123"/>
      <c r="AW49" s="123"/>
      <c r="AX49" s="123"/>
      <c r="AY49" s="123"/>
      <c r="AZ49" s="123"/>
      <c r="BA49" s="102">
        <f t="shared" si="38"/>
        <v>0</v>
      </c>
      <c r="BB49" s="102">
        <f t="shared" si="39"/>
        <v>0</v>
      </c>
      <c r="BC49" s="368"/>
      <c r="BD49" s="393"/>
      <c r="BE49" s="102"/>
      <c r="BF49" s="102"/>
      <c r="BG49" s="102"/>
      <c r="BH49" s="336"/>
      <c r="BI49" s="103" t="s">
        <v>577</v>
      </c>
      <c r="BJ49" s="107"/>
      <c r="BK49" s="36"/>
    </row>
    <row r="50" spans="1:63" ht="48" x14ac:dyDescent="0.2">
      <c r="A50" s="146"/>
      <c r="B50" s="117"/>
      <c r="C50" s="419" t="s">
        <v>181</v>
      </c>
      <c r="D50" s="420"/>
      <c r="E50" s="304" t="s">
        <v>182</v>
      </c>
      <c r="F50" s="348">
        <f t="shared" si="26"/>
        <v>244375</v>
      </c>
      <c r="G50" s="101">
        <f t="shared" si="27"/>
        <v>204864</v>
      </c>
      <c r="H50" s="102">
        <v>244375</v>
      </c>
      <c r="I50" s="102">
        <f t="shared" si="30"/>
        <v>204864</v>
      </c>
      <c r="J50" s="102">
        <f t="shared" si="31"/>
        <v>-39511</v>
      </c>
      <c r="K50" s="102"/>
      <c r="L50" s="368">
        <f>-3444-7210</f>
        <v>-10654</v>
      </c>
      <c r="M50" s="393">
        <f>-15114-1926-4237-2080-5500</f>
        <v>-28857</v>
      </c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>
        <f t="shared" si="32"/>
        <v>0</v>
      </c>
      <c r="Y50" s="102">
        <f t="shared" si="33"/>
        <v>0</v>
      </c>
      <c r="Z50" s="393"/>
      <c r="AA50" s="102"/>
      <c r="AB50" s="102"/>
      <c r="AC50" s="102"/>
      <c r="AD50" s="102"/>
      <c r="AE50" s="102"/>
      <c r="AF50" s="102"/>
      <c r="AG50" s="123">
        <f t="shared" si="34"/>
        <v>0</v>
      </c>
      <c r="AH50" s="123">
        <f t="shared" si="35"/>
        <v>0</v>
      </c>
      <c r="AI50" s="394"/>
      <c r="AJ50" s="123"/>
      <c r="AK50" s="123"/>
      <c r="AL50" s="123"/>
      <c r="AM50" s="123"/>
      <c r="AN50" s="123"/>
      <c r="AO50" s="123"/>
      <c r="AP50" s="123"/>
      <c r="AQ50" s="123">
        <f t="shared" si="36"/>
        <v>0</v>
      </c>
      <c r="AR50" s="123">
        <f t="shared" si="37"/>
        <v>0</v>
      </c>
      <c r="AS50" s="123"/>
      <c r="AT50" s="123"/>
      <c r="AU50" s="123"/>
      <c r="AV50" s="123"/>
      <c r="AW50" s="123"/>
      <c r="AX50" s="123"/>
      <c r="AY50" s="123"/>
      <c r="AZ50" s="123"/>
      <c r="BA50" s="102">
        <f t="shared" si="38"/>
        <v>0</v>
      </c>
      <c r="BB50" s="102">
        <f t="shared" si="39"/>
        <v>0</v>
      </c>
      <c r="BC50" s="368"/>
      <c r="BD50" s="393"/>
      <c r="BE50" s="102"/>
      <c r="BF50" s="102"/>
      <c r="BG50" s="102"/>
      <c r="BH50" s="336"/>
      <c r="BI50" s="103" t="s">
        <v>380</v>
      </c>
      <c r="BJ50" s="107"/>
      <c r="BK50" s="36"/>
    </row>
    <row r="51" spans="1:63" ht="12.75" x14ac:dyDescent="0.2">
      <c r="A51" s="146"/>
      <c r="B51" s="117"/>
      <c r="C51" s="308"/>
      <c r="D51" s="309"/>
      <c r="E51" s="304" t="s">
        <v>211</v>
      </c>
      <c r="F51" s="348">
        <f t="shared" si="26"/>
        <v>19500</v>
      </c>
      <c r="G51" s="101">
        <f t="shared" si="27"/>
        <v>19500</v>
      </c>
      <c r="H51" s="102">
        <v>19500</v>
      </c>
      <c r="I51" s="102">
        <f t="shared" si="30"/>
        <v>19500</v>
      </c>
      <c r="J51" s="102">
        <f t="shared" si="31"/>
        <v>0</v>
      </c>
      <c r="K51" s="102"/>
      <c r="L51" s="368"/>
      <c r="M51" s="393"/>
      <c r="N51" s="102"/>
      <c r="O51" s="102"/>
      <c r="P51" s="102"/>
      <c r="Q51" s="102"/>
      <c r="R51" s="102"/>
      <c r="S51" s="102"/>
      <c r="T51" s="102"/>
      <c r="U51" s="102"/>
      <c r="V51" s="102"/>
      <c r="W51" s="102">
        <v>0</v>
      </c>
      <c r="X51" s="102">
        <f t="shared" si="32"/>
        <v>0</v>
      </c>
      <c r="Y51" s="102">
        <f t="shared" si="33"/>
        <v>0</v>
      </c>
      <c r="Z51" s="393"/>
      <c r="AA51" s="102"/>
      <c r="AB51" s="102"/>
      <c r="AC51" s="102"/>
      <c r="AD51" s="102"/>
      <c r="AE51" s="102"/>
      <c r="AF51" s="102">
        <v>0</v>
      </c>
      <c r="AG51" s="102">
        <f t="shared" si="34"/>
        <v>0</v>
      </c>
      <c r="AH51" s="102">
        <f t="shared" si="35"/>
        <v>0</v>
      </c>
      <c r="AI51" s="393"/>
      <c r="AJ51" s="102"/>
      <c r="AK51" s="102"/>
      <c r="AL51" s="102"/>
      <c r="AM51" s="102"/>
      <c r="AN51" s="102"/>
      <c r="AO51" s="102"/>
      <c r="AP51" s="102">
        <v>0</v>
      </c>
      <c r="AQ51" s="123">
        <f t="shared" si="36"/>
        <v>0</v>
      </c>
      <c r="AR51" s="123">
        <f t="shared" si="37"/>
        <v>0</v>
      </c>
      <c r="AS51" s="123"/>
      <c r="AT51" s="123"/>
      <c r="AU51" s="123"/>
      <c r="AV51" s="123"/>
      <c r="AW51" s="123"/>
      <c r="AX51" s="123"/>
      <c r="AY51" s="123"/>
      <c r="AZ51" s="123"/>
      <c r="BA51" s="102">
        <f t="shared" si="38"/>
        <v>0</v>
      </c>
      <c r="BB51" s="102">
        <f t="shared" si="39"/>
        <v>0</v>
      </c>
      <c r="BC51" s="368"/>
      <c r="BD51" s="393"/>
      <c r="BE51" s="102"/>
      <c r="BF51" s="102"/>
      <c r="BG51" s="102"/>
      <c r="BH51" s="336"/>
      <c r="BI51" s="103" t="s">
        <v>381</v>
      </c>
      <c r="BJ51" s="107"/>
      <c r="BK51" s="36"/>
    </row>
    <row r="52" spans="1:63" ht="12.75" x14ac:dyDescent="0.2">
      <c r="A52" s="146"/>
      <c r="B52" s="117"/>
      <c r="C52" s="308"/>
      <c r="D52" s="309"/>
      <c r="E52" s="304" t="s">
        <v>196</v>
      </c>
      <c r="F52" s="348">
        <f t="shared" si="26"/>
        <v>150000</v>
      </c>
      <c r="G52" s="101">
        <f t="shared" si="27"/>
        <v>150000</v>
      </c>
      <c r="H52" s="102">
        <v>150000</v>
      </c>
      <c r="I52" s="102">
        <f t="shared" si="30"/>
        <v>150000</v>
      </c>
      <c r="J52" s="102">
        <f t="shared" si="31"/>
        <v>0</v>
      </c>
      <c r="K52" s="102"/>
      <c r="L52" s="368"/>
      <c r="M52" s="393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>
        <f t="shared" si="32"/>
        <v>0</v>
      </c>
      <c r="Y52" s="102">
        <f t="shared" si="33"/>
        <v>0</v>
      </c>
      <c r="Z52" s="393"/>
      <c r="AA52" s="102"/>
      <c r="AB52" s="102"/>
      <c r="AC52" s="102"/>
      <c r="AD52" s="102"/>
      <c r="AE52" s="102"/>
      <c r="AF52" s="102"/>
      <c r="AG52" s="123">
        <f t="shared" si="34"/>
        <v>0</v>
      </c>
      <c r="AH52" s="123">
        <f t="shared" si="35"/>
        <v>0</v>
      </c>
      <c r="AI52" s="394"/>
      <c r="AJ52" s="123"/>
      <c r="AK52" s="123"/>
      <c r="AL52" s="123"/>
      <c r="AM52" s="123"/>
      <c r="AN52" s="123"/>
      <c r="AO52" s="123"/>
      <c r="AP52" s="123"/>
      <c r="AQ52" s="123">
        <f t="shared" si="36"/>
        <v>0</v>
      </c>
      <c r="AR52" s="123">
        <f t="shared" si="37"/>
        <v>0</v>
      </c>
      <c r="AS52" s="123"/>
      <c r="AT52" s="123"/>
      <c r="AU52" s="123"/>
      <c r="AV52" s="123"/>
      <c r="AW52" s="123"/>
      <c r="AX52" s="123"/>
      <c r="AY52" s="123"/>
      <c r="AZ52" s="123"/>
      <c r="BA52" s="102">
        <f t="shared" si="38"/>
        <v>0</v>
      </c>
      <c r="BB52" s="102">
        <f t="shared" si="39"/>
        <v>0</v>
      </c>
      <c r="BC52" s="368"/>
      <c r="BD52" s="393"/>
      <c r="BE52" s="102"/>
      <c r="BF52" s="102"/>
      <c r="BG52" s="102"/>
      <c r="BH52" s="336"/>
      <c r="BI52" s="103" t="s">
        <v>382</v>
      </c>
      <c r="BJ52" s="107"/>
      <c r="BK52" s="36"/>
    </row>
    <row r="53" spans="1:63" s="228" customFormat="1" ht="48" x14ac:dyDescent="0.2">
      <c r="A53" s="146"/>
      <c r="B53" s="117"/>
      <c r="C53" s="308"/>
      <c r="D53" s="309"/>
      <c r="E53" s="304" t="s">
        <v>565</v>
      </c>
      <c r="F53" s="348">
        <f t="shared" si="26"/>
        <v>50000</v>
      </c>
      <c r="G53" s="101">
        <f t="shared" si="27"/>
        <v>50000</v>
      </c>
      <c r="H53" s="102">
        <v>50000</v>
      </c>
      <c r="I53" s="102">
        <f t="shared" si="30"/>
        <v>50000</v>
      </c>
      <c r="J53" s="102">
        <f t="shared" si="31"/>
        <v>0</v>
      </c>
      <c r="K53" s="102"/>
      <c r="L53" s="368"/>
      <c r="M53" s="393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>
        <f t="shared" si="32"/>
        <v>0</v>
      </c>
      <c r="Y53" s="102">
        <f t="shared" si="33"/>
        <v>0</v>
      </c>
      <c r="Z53" s="393"/>
      <c r="AA53" s="102"/>
      <c r="AB53" s="102"/>
      <c r="AC53" s="102"/>
      <c r="AD53" s="102"/>
      <c r="AE53" s="102"/>
      <c r="AF53" s="102"/>
      <c r="AG53" s="123">
        <f t="shared" si="34"/>
        <v>0</v>
      </c>
      <c r="AH53" s="123">
        <f t="shared" si="35"/>
        <v>0</v>
      </c>
      <c r="AI53" s="394"/>
      <c r="AJ53" s="123"/>
      <c r="AK53" s="123"/>
      <c r="AL53" s="123"/>
      <c r="AM53" s="123"/>
      <c r="AN53" s="123"/>
      <c r="AO53" s="123"/>
      <c r="AP53" s="123"/>
      <c r="AQ53" s="123">
        <f t="shared" si="36"/>
        <v>0</v>
      </c>
      <c r="AR53" s="123">
        <f t="shared" si="37"/>
        <v>0</v>
      </c>
      <c r="AS53" s="123"/>
      <c r="AT53" s="123"/>
      <c r="AU53" s="123"/>
      <c r="AV53" s="123"/>
      <c r="AW53" s="123"/>
      <c r="AX53" s="123"/>
      <c r="AY53" s="123"/>
      <c r="AZ53" s="123"/>
      <c r="BA53" s="102">
        <f t="shared" si="38"/>
        <v>0</v>
      </c>
      <c r="BB53" s="102">
        <f t="shared" si="39"/>
        <v>0</v>
      </c>
      <c r="BC53" s="368"/>
      <c r="BD53" s="393"/>
      <c r="BE53" s="102"/>
      <c r="BF53" s="102"/>
      <c r="BG53" s="102"/>
      <c r="BH53" s="336"/>
      <c r="BI53" s="103" t="s">
        <v>566</v>
      </c>
      <c r="BJ53" s="107"/>
      <c r="BK53" s="36"/>
    </row>
    <row r="54" spans="1:63" ht="60" x14ac:dyDescent="0.2">
      <c r="A54" s="146"/>
      <c r="B54" s="117"/>
      <c r="C54" s="305"/>
      <c r="D54" s="303"/>
      <c r="E54" s="304" t="s">
        <v>687</v>
      </c>
      <c r="F54" s="348">
        <f t="shared" si="26"/>
        <v>221690</v>
      </c>
      <c r="G54" s="101">
        <f t="shared" si="27"/>
        <v>221690</v>
      </c>
      <c r="H54" s="102"/>
      <c r="I54" s="102">
        <f t="shared" si="30"/>
        <v>0</v>
      </c>
      <c r="J54" s="102">
        <f t="shared" si="31"/>
        <v>0</v>
      </c>
      <c r="K54" s="102"/>
      <c r="L54" s="368"/>
      <c r="M54" s="393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>
        <f t="shared" si="32"/>
        <v>0</v>
      </c>
      <c r="Y54" s="102">
        <f t="shared" si="33"/>
        <v>0</v>
      </c>
      <c r="Z54" s="393"/>
      <c r="AA54" s="102"/>
      <c r="AB54" s="102"/>
      <c r="AC54" s="102"/>
      <c r="AD54" s="102"/>
      <c r="AE54" s="102"/>
      <c r="AF54" s="102"/>
      <c r="AG54" s="102">
        <f t="shared" si="34"/>
        <v>0</v>
      </c>
      <c r="AH54" s="102">
        <f t="shared" si="35"/>
        <v>0</v>
      </c>
      <c r="AI54" s="393"/>
      <c r="AJ54" s="102"/>
      <c r="AK54" s="102"/>
      <c r="AL54" s="102"/>
      <c r="AM54" s="102"/>
      <c r="AN54" s="102"/>
      <c r="AO54" s="102">
        <v>221690</v>
      </c>
      <c r="AP54" s="123"/>
      <c r="AQ54" s="123">
        <f t="shared" si="36"/>
        <v>0</v>
      </c>
      <c r="AR54" s="123">
        <f t="shared" si="37"/>
        <v>0</v>
      </c>
      <c r="AS54" s="123"/>
      <c r="AT54" s="123"/>
      <c r="AU54" s="123"/>
      <c r="AV54" s="123"/>
      <c r="AW54" s="123"/>
      <c r="AX54" s="123"/>
      <c r="AY54" s="123"/>
      <c r="AZ54" s="123"/>
      <c r="BA54" s="102">
        <f t="shared" si="38"/>
        <v>0</v>
      </c>
      <c r="BB54" s="102">
        <f t="shared" si="39"/>
        <v>0</v>
      </c>
      <c r="BC54" s="368"/>
      <c r="BD54" s="393"/>
      <c r="BE54" s="102"/>
      <c r="BF54" s="102"/>
      <c r="BG54" s="102"/>
      <c r="BH54" s="336"/>
      <c r="BI54" s="103"/>
      <c r="BJ54" s="107"/>
      <c r="BK54" s="36"/>
    </row>
    <row r="55" spans="1:63" s="322" customFormat="1" ht="36" x14ac:dyDescent="0.2">
      <c r="A55" s="146"/>
      <c r="B55" s="117"/>
      <c r="C55" s="305"/>
      <c r="D55" s="303"/>
      <c r="E55" s="304" t="s">
        <v>705</v>
      </c>
      <c r="F55" s="348">
        <f t="shared" si="26"/>
        <v>430071</v>
      </c>
      <c r="G55" s="101">
        <f t="shared" si="27"/>
        <v>430071</v>
      </c>
      <c r="H55" s="102"/>
      <c r="I55" s="102">
        <f t="shared" si="30"/>
        <v>0</v>
      </c>
      <c r="J55" s="102">
        <f t="shared" si="31"/>
        <v>0</v>
      </c>
      <c r="K55" s="102"/>
      <c r="L55" s="368"/>
      <c r="M55" s="393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>
        <f t="shared" si="32"/>
        <v>0</v>
      </c>
      <c r="Y55" s="102">
        <f t="shared" si="33"/>
        <v>0</v>
      </c>
      <c r="Z55" s="393"/>
      <c r="AA55" s="102"/>
      <c r="AB55" s="102"/>
      <c r="AC55" s="102"/>
      <c r="AD55" s="102"/>
      <c r="AE55" s="102"/>
      <c r="AF55" s="102"/>
      <c r="AG55" s="102">
        <f t="shared" si="34"/>
        <v>0</v>
      </c>
      <c r="AH55" s="102">
        <f t="shared" si="35"/>
        <v>0</v>
      </c>
      <c r="AI55" s="393"/>
      <c r="AJ55" s="102"/>
      <c r="AK55" s="102"/>
      <c r="AL55" s="102"/>
      <c r="AM55" s="102"/>
      <c r="AN55" s="102"/>
      <c r="AO55" s="102">
        <v>430071</v>
      </c>
      <c r="AP55" s="123"/>
      <c r="AQ55" s="123">
        <f t="shared" si="36"/>
        <v>0</v>
      </c>
      <c r="AR55" s="123">
        <f t="shared" si="37"/>
        <v>0</v>
      </c>
      <c r="AS55" s="123"/>
      <c r="AT55" s="123"/>
      <c r="AU55" s="123"/>
      <c r="AV55" s="123"/>
      <c r="AW55" s="123"/>
      <c r="AX55" s="123"/>
      <c r="AY55" s="123"/>
      <c r="AZ55" s="123"/>
      <c r="BA55" s="102">
        <f t="shared" si="38"/>
        <v>0</v>
      </c>
      <c r="BB55" s="102">
        <f t="shared" si="39"/>
        <v>0</v>
      </c>
      <c r="BC55" s="368"/>
      <c r="BD55" s="393"/>
      <c r="BE55" s="102"/>
      <c r="BF55" s="102"/>
      <c r="BG55" s="102"/>
      <c r="BH55" s="336"/>
      <c r="BI55" s="103"/>
      <c r="BJ55" s="107"/>
      <c r="BK55" s="36"/>
    </row>
    <row r="56" spans="1:63" s="236" customFormat="1" ht="36" x14ac:dyDescent="0.2">
      <c r="A56" s="146"/>
      <c r="B56" s="117"/>
      <c r="C56" s="305"/>
      <c r="D56" s="303"/>
      <c r="E56" s="304" t="s">
        <v>595</v>
      </c>
      <c r="F56" s="348">
        <f t="shared" si="26"/>
        <v>176646</v>
      </c>
      <c r="G56" s="101">
        <f t="shared" si="27"/>
        <v>176646</v>
      </c>
      <c r="H56" s="102"/>
      <c r="I56" s="102">
        <f t="shared" si="30"/>
        <v>0</v>
      </c>
      <c r="J56" s="102">
        <f t="shared" si="31"/>
        <v>0</v>
      </c>
      <c r="K56" s="102"/>
      <c r="L56" s="368"/>
      <c r="M56" s="393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>
        <f t="shared" si="32"/>
        <v>0</v>
      </c>
      <c r="Y56" s="102">
        <f t="shared" si="33"/>
        <v>0</v>
      </c>
      <c r="Z56" s="393"/>
      <c r="AA56" s="102"/>
      <c r="AB56" s="102"/>
      <c r="AC56" s="102"/>
      <c r="AD56" s="102"/>
      <c r="AE56" s="102"/>
      <c r="AF56" s="102"/>
      <c r="AG56" s="102">
        <f t="shared" si="34"/>
        <v>0</v>
      </c>
      <c r="AH56" s="102">
        <f t="shared" si="35"/>
        <v>0</v>
      </c>
      <c r="AI56" s="393"/>
      <c r="AJ56" s="102"/>
      <c r="AK56" s="102"/>
      <c r="AL56" s="102"/>
      <c r="AM56" s="102"/>
      <c r="AN56" s="102"/>
      <c r="AO56" s="102">
        <v>176646</v>
      </c>
      <c r="AP56" s="123"/>
      <c r="AQ56" s="123">
        <f t="shared" si="36"/>
        <v>0</v>
      </c>
      <c r="AR56" s="123">
        <f t="shared" si="37"/>
        <v>0</v>
      </c>
      <c r="AS56" s="123"/>
      <c r="AT56" s="123"/>
      <c r="AU56" s="123"/>
      <c r="AV56" s="123"/>
      <c r="AW56" s="123"/>
      <c r="AX56" s="123"/>
      <c r="AY56" s="123"/>
      <c r="AZ56" s="123"/>
      <c r="BA56" s="102">
        <f t="shared" si="38"/>
        <v>0</v>
      </c>
      <c r="BB56" s="102">
        <f t="shared" si="39"/>
        <v>0</v>
      </c>
      <c r="BC56" s="368"/>
      <c r="BD56" s="393"/>
      <c r="BE56" s="102"/>
      <c r="BF56" s="102"/>
      <c r="BG56" s="102"/>
      <c r="BH56" s="336"/>
      <c r="BI56" s="103"/>
      <c r="BJ56" s="107"/>
      <c r="BK56" s="36"/>
    </row>
    <row r="57" spans="1:63" ht="36" x14ac:dyDescent="0.2">
      <c r="A57" s="146"/>
      <c r="B57" s="117"/>
      <c r="C57" s="305"/>
      <c r="D57" s="303"/>
      <c r="E57" s="304" t="s">
        <v>286</v>
      </c>
      <c r="F57" s="348">
        <f t="shared" si="26"/>
        <v>300000</v>
      </c>
      <c r="G57" s="101">
        <f t="shared" si="27"/>
        <v>300000</v>
      </c>
      <c r="H57" s="102"/>
      <c r="I57" s="102">
        <f t="shared" si="30"/>
        <v>0</v>
      </c>
      <c r="J57" s="102">
        <f t="shared" si="31"/>
        <v>0</v>
      </c>
      <c r="K57" s="102"/>
      <c r="L57" s="368"/>
      <c r="M57" s="393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>
        <f t="shared" si="32"/>
        <v>0</v>
      </c>
      <c r="Y57" s="102">
        <f t="shared" si="33"/>
        <v>0</v>
      </c>
      <c r="Z57" s="393"/>
      <c r="AA57" s="102"/>
      <c r="AB57" s="102"/>
      <c r="AC57" s="102"/>
      <c r="AD57" s="102"/>
      <c r="AE57" s="102"/>
      <c r="AF57" s="102"/>
      <c r="AG57" s="102">
        <f t="shared" si="34"/>
        <v>0</v>
      </c>
      <c r="AH57" s="102">
        <f t="shared" si="35"/>
        <v>0</v>
      </c>
      <c r="AI57" s="393"/>
      <c r="AJ57" s="102"/>
      <c r="AK57" s="102"/>
      <c r="AL57" s="102"/>
      <c r="AM57" s="102"/>
      <c r="AN57" s="102"/>
      <c r="AO57" s="102">
        <v>300000</v>
      </c>
      <c r="AP57" s="123"/>
      <c r="AQ57" s="123">
        <f t="shared" si="36"/>
        <v>0</v>
      </c>
      <c r="AR57" s="123">
        <f t="shared" si="37"/>
        <v>0</v>
      </c>
      <c r="AS57" s="123"/>
      <c r="AT57" s="123"/>
      <c r="AU57" s="123"/>
      <c r="AV57" s="123"/>
      <c r="AW57" s="123"/>
      <c r="AX57" s="123"/>
      <c r="AY57" s="123"/>
      <c r="AZ57" s="123"/>
      <c r="BA57" s="102">
        <f t="shared" si="38"/>
        <v>0</v>
      </c>
      <c r="BB57" s="102">
        <f t="shared" si="39"/>
        <v>0</v>
      </c>
      <c r="BC57" s="368"/>
      <c r="BD57" s="393"/>
      <c r="BE57" s="102"/>
      <c r="BF57" s="102"/>
      <c r="BG57" s="102"/>
      <c r="BH57" s="336"/>
      <c r="BI57" s="103"/>
      <c r="BJ57" s="107"/>
      <c r="BK57" s="36"/>
    </row>
    <row r="58" spans="1:63" ht="13.5" thickBot="1" x14ac:dyDescent="0.25">
      <c r="A58" s="146"/>
      <c r="B58" s="133"/>
      <c r="C58" s="437"/>
      <c r="D58" s="438"/>
      <c r="E58" s="144"/>
      <c r="F58" s="349"/>
      <c r="G58" s="89"/>
      <c r="H58" s="90"/>
      <c r="I58" s="90"/>
      <c r="J58" s="90"/>
      <c r="K58" s="90"/>
      <c r="L58" s="369"/>
      <c r="M58" s="396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396"/>
      <c r="AA58" s="90"/>
      <c r="AB58" s="90"/>
      <c r="AC58" s="90"/>
      <c r="AD58" s="90"/>
      <c r="AE58" s="90"/>
      <c r="AF58" s="90"/>
      <c r="AG58" s="122"/>
      <c r="AH58" s="122"/>
      <c r="AI58" s="395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90"/>
      <c r="BB58" s="90"/>
      <c r="BC58" s="369"/>
      <c r="BD58" s="396"/>
      <c r="BE58" s="90"/>
      <c r="BF58" s="90"/>
      <c r="BG58" s="90"/>
      <c r="BH58" s="337"/>
      <c r="BI58" s="91"/>
      <c r="BJ58" s="108"/>
      <c r="BK58" s="36"/>
    </row>
    <row r="59" spans="1:63" ht="12.75" thickBot="1" x14ac:dyDescent="0.25">
      <c r="A59" s="173"/>
      <c r="B59" s="421" t="s">
        <v>9</v>
      </c>
      <c r="C59" s="421"/>
      <c r="D59" s="170" t="s">
        <v>10</v>
      </c>
      <c r="E59" s="16"/>
      <c r="F59" s="350">
        <f t="shared" ref="F59:F66" si="64">H59+W59+AF59+AO59+AP59+AZ59</f>
        <v>4720542</v>
      </c>
      <c r="G59" s="17">
        <f t="shared" ref="G59:G66" si="65">I59+X59+AG59+AO59+AQ59+BA59</f>
        <v>4720542</v>
      </c>
      <c r="H59" s="10">
        <f t="shared" ref="H59:BH59" si="66">SUM(H60:H67)</f>
        <v>4095160</v>
      </c>
      <c r="I59" s="10">
        <f t="shared" si="66"/>
        <v>4095160</v>
      </c>
      <c r="J59" s="10">
        <f t="shared" si="66"/>
        <v>0</v>
      </c>
      <c r="K59" s="10">
        <f t="shared" si="66"/>
        <v>0</v>
      </c>
      <c r="L59" s="367">
        <f t="shared" si="66"/>
        <v>0</v>
      </c>
      <c r="M59" s="392">
        <f t="shared" si="66"/>
        <v>0</v>
      </c>
      <c r="N59" s="10">
        <f t="shared" si="66"/>
        <v>0</v>
      </c>
      <c r="O59" s="10">
        <f t="shared" si="66"/>
        <v>0</v>
      </c>
      <c r="P59" s="10">
        <f t="shared" si="66"/>
        <v>0</v>
      </c>
      <c r="Q59" s="10">
        <f t="shared" si="66"/>
        <v>0</v>
      </c>
      <c r="R59" s="10">
        <f t="shared" si="66"/>
        <v>0</v>
      </c>
      <c r="S59" s="10">
        <f t="shared" si="66"/>
        <v>0</v>
      </c>
      <c r="T59" s="10">
        <f t="shared" si="66"/>
        <v>0</v>
      </c>
      <c r="U59" s="10">
        <f t="shared" si="66"/>
        <v>0</v>
      </c>
      <c r="V59" s="10">
        <f t="shared" si="66"/>
        <v>0</v>
      </c>
      <c r="W59" s="10">
        <f t="shared" si="66"/>
        <v>625382</v>
      </c>
      <c r="X59" s="10">
        <f t="shared" si="66"/>
        <v>625382</v>
      </c>
      <c r="Y59" s="10">
        <f t="shared" si="66"/>
        <v>0</v>
      </c>
      <c r="Z59" s="392">
        <f t="shared" si="66"/>
        <v>0</v>
      </c>
      <c r="AA59" s="10">
        <f t="shared" si="66"/>
        <v>0</v>
      </c>
      <c r="AB59" s="10">
        <f t="shared" si="66"/>
        <v>0</v>
      </c>
      <c r="AC59" s="10">
        <f t="shared" si="66"/>
        <v>0</v>
      </c>
      <c r="AD59" s="10">
        <f t="shared" si="66"/>
        <v>0</v>
      </c>
      <c r="AE59" s="10">
        <f t="shared" si="66"/>
        <v>0</v>
      </c>
      <c r="AF59" s="10">
        <f t="shared" si="66"/>
        <v>0</v>
      </c>
      <c r="AG59" s="10">
        <f t="shared" si="66"/>
        <v>0</v>
      </c>
      <c r="AH59" s="10">
        <f t="shared" si="66"/>
        <v>0</v>
      </c>
      <c r="AI59" s="392">
        <f t="shared" si="66"/>
        <v>0</v>
      </c>
      <c r="AJ59" s="10">
        <f t="shared" si="66"/>
        <v>0</v>
      </c>
      <c r="AK59" s="10">
        <f t="shared" si="66"/>
        <v>0</v>
      </c>
      <c r="AL59" s="10">
        <f t="shared" si="66"/>
        <v>0</v>
      </c>
      <c r="AM59" s="10">
        <f t="shared" si="66"/>
        <v>0</v>
      </c>
      <c r="AN59" s="10">
        <f t="shared" si="66"/>
        <v>0</v>
      </c>
      <c r="AO59" s="10">
        <f t="shared" si="66"/>
        <v>0</v>
      </c>
      <c r="AP59" s="10">
        <f t="shared" si="66"/>
        <v>0</v>
      </c>
      <c r="AQ59" s="10">
        <f t="shared" si="66"/>
        <v>0</v>
      </c>
      <c r="AR59" s="10">
        <f t="shared" si="66"/>
        <v>0</v>
      </c>
      <c r="AS59" s="10">
        <f t="shared" si="66"/>
        <v>0</v>
      </c>
      <c r="AT59" s="10">
        <f t="shared" si="66"/>
        <v>0</v>
      </c>
      <c r="AU59" s="10">
        <f t="shared" si="66"/>
        <v>0</v>
      </c>
      <c r="AV59" s="10">
        <f t="shared" si="66"/>
        <v>0</v>
      </c>
      <c r="AW59" s="10">
        <f t="shared" si="66"/>
        <v>0</v>
      </c>
      <c r="AX59" s="10">
        <f t="shared" si="66"/>
        <v>0</v>
      </c>
      <c r="AY59" s="10">
        <f t="shared" si="66"/>
        <v>0</v>
      </c>
      <c r="AZ59" s="10">
        <f t="shared" si="66"/>
        <v>0</v>
      </c>
      <c r="BA59" s="10">
        <f t="shared" si="66"/>
        <v>0</v>
      </c>
      <c r="BB59" s="10">
        <f t="shared" si="66"/>
        <v>0</v>
      </c>
      <c r="BC59" s="367">
        <f t="shared" si="66"/>
        <v>0</v>
      </c>
      <c r="BD59" s="392">
        <f t="shared" si="66"/>
        <v>0</v>
      </c>
      <c r="BE59" s="10">
        <f t="shared" si="66"/>
        <v>0</v>
      </c>
      <c r="BF59" s="10">
        <f t="shared" si="66"/>
        <v>0</v>
      </c>
      <c r="BG59" s="10">
        <f t="shared" si="66"/>
        <v>0</v>
      </c>
      <c r="BH59" s="10">
        <f t="shared" si="66"/>
        <v>0</v>
      </c>
      <c r="BI59" s="18"/>
      <c r="BJ59" s="109"/>
      <c r="BK59" s="36"/>
    </row>
    <row r="60" spans="1:63" ht="24.75" thickTop="1" x14ac:dyDescent="0.2">
      <c r="A60" s="146">
        <v>90000056357</v>
      </c>
      <c r="B60" s="176"/>
      <c r="C60" s="429" t="s">
        <v>5</v>
      </c>
      <c r="D60" s="430"/>
      <c r="E60" s="283" t="s">
        <v>306</v>
      </c>
      <c r="F60" s="352">
        <f t="shared" si="64"/>
        <v>38770</v>
      </c>
      <c r="G60" s="104">
        <f t="shared" si="65"/>
        <v>38770</v>
      </c>
      <c r="H60" s="223">
        <v>38770</v>
      </c>
      <c r="I60" s="223">
        <f t="shared" ref="I60:I66" si="67">J60+H60</f>
        <v>38770</v>
      </c>
      <c r="J60" s="223">
        <f t="shared" ref="J60:J66" si="68">SUM(K60:V60)</f>
        <v>0</v>
      </c>
      <c r="K60" s="223"/>
      <c r="L60" s="371"/>
      <c r="M60" s="398"/>
      <c r="N60" s="223"/>
      <c r="O60" s="223"/>
      <c r="P60" s="223"/>
      <c r="Q60" s="223"/>
      <c r="R60" s="223"/>
      <c r="S60" s="223"/>
      <c r="T60" s="223"/>
      <c r="U60" s="223"/>
      <c r="V60" s="223"/>
      <c r="W60" s="223">
        <v>0</v>
      </c>
      <c r="X60" s="223">
        <f t="shared" ref="X60:X66" si="69">W60+Y60</f>
        <v>0</v>
      </c>
      <c r="Y60" s="223">
        <f t="shared" ref="Y60:Y66" si="70">SUM(Z60:AE60)</f>
        <v>0</v>
      </c>
      <c r="Z60" s="398"/>
      <c r="AA60" s="223"/>
      <c r="AB60" s="223"/>
      <c r="AC60" s="223"/>
      <c r="AD60" s="223"/>
      <c r="AE60" s="223"/>
      <c r="AF60" s="223">
        <v>0</v>
      </c>
      <c r="AG60" s="223">
        <f t="shared" ref="AG60:AG66" si="71">AH60+AF60</f>
        <v>0</v>
      </c>
      <c r="AH60" s="223">
        <f t="shared" ref="AH60:AH66" si="72">SUM(AI60:AN60)</f>
        <v>0</v>
      </c>
      <c r="AI60" s="398"/>
      <c r="AJ60" s="223"/>
      <c r="AK60" s="223"/>
      <c r="AL60" s="223"/>
      <c r="AM60" s="223"/>
      <c r="AN60" s="223"/>
      <c r="AO60" s="223"/>
      <c r="AP60" s="223">
        <v>0</v>
      </c>
      <c r="AQ60" s="330">
        <f t="shared" ref="AQ60:AQ66" si="73">AP60+AR60</f>
        <v>0</v>
      </c>
      <c r="AR60" s="330">
        <f t="shared" ref="AR60:AR66" si="74">SUM(AS60:AY60)</f>
        <v>0</v>
      </c>
      <c r="AS60" s="330"/>
      <c r="AT60" s="330"/>
      <c r="AU60" s="330"/>
      <c r="AV60" s="330"/>
      <c r="AW60" s="330"/>
      <c r="AX60" s="330"/>
      <c r="AY60" s="330"/>
      <c r="AZ60" s="330"/>
      <c r="BA60" s="223">
        <f t="shared" ref="BA60:BA66" si="75">BB60+AZ60</f>
        <v>0</v>
      </c>
      <c r="BB60" s="223">
        <f t="shared" ref="BB60:BB66" si="76">SUM(BC60:BH60)</f>
        <v>0</v>
      </c>
      <c r="BC60" s="371"/>
      <c r="BD60" s="398"/>
      <c r="BE60" s="223"/>
      <c r="BF60" s="223"/>
      <c r="BG60" s="223"/>
      <c r="BH60" s="339"/>
      <c r="BI60" s="313" t="s">
        <v>374</v>
      </c>
      <c r="BJ60" s="318" t="s">
        <v>689</v>
      </c>
      <c r="BK60" s="36"/>
    </row>
    <row r="61" spans="1:63" s="167" customFormat="1" ht="36" x14ac:dyDescent="0.2">
      <c r="A61" s="146"/>
      <c r="B61" s="164"/>
      <c r="C61" s="280"/>
      <c r="D61" s="281"/>
      <c r="E61" s="100" t="s">
        <v>307</v>
      </c>
      <c r="F61" s="348">
        <f t="shared" si="64"/>
        <v>29900</v>
      </c>
      <c r="G61" s="101">
        <f t="shared" si="65"/>
        <v>29900</v>
      </c>
      <c r="H61" s="102">
        <v>29900</v>
      </c>
      <c r="I61" s="102">
        <f t="shared" si="67"/>
        <v>29900</v>
      </c>
      <c r="J61" s="102">
        <f t="shared" si="68"/>
        <v>0</v>
      </c>
      <c r="K61" s="102"/>
      <c r="L61" s="368"/>
      <c r="M61" s="393"/>
      <c r="N61" s="102"/>
      <c r="O61" s="102"/>
      <c r="P61" s="102"/>
      <c r="Q61" s="102"/>
      <c r="R61" s="102"/>
      <c r="S61" s="102"/>
      <c r="T61" s="102"/>
      <c r="U61" s="102"/>
      <c r="V61" s="102"/>
      <c r="W61" s="102">
        <v>0</v>
      </c>
      <c r="X61" s="102">
        <f t="shared" si="69"/>
        <v>0</v>
      </c>
      <c r="Y61" s="102">
        <f t="shared" si="70"/>
        <v>0</v>
      </c>
      <c r="Z61" s="393"/>
      <c r="AA61" s="102"/>
      <c r="AB61" s="102"/>
      <c r="AC61" s="102"/>
      <c r="AD61" s="102"/>
      <c r="AE61" s="102"/>
      <c r="AF61" s="102">
        <v>0</v>
      </c>
      <c r="AG61" s="102">
        <f t="shared" si="71"/>
        <v>0</v>
      </c>
      <c r="AH61" s="102">
        <f t="shared" si="72"/>
        <v>0</v>
      </c>
      <c r="AI61" s="393"/>
      <c r="AJ61" s="102"/>
      <c r="AK61" s="102"/>
      <c r="AL61" s="102"/>
      <c r="AM61" s="102"/>
      <c r="AN61" s="102"/>
      <c r="AO61" s="102"/>
      <c r="AP61" s="102">
        <v>0</v>
      </c>
      <c r="AQ61" s="123">
        <f t="shared" si="73"/>
        <v>0</v>
      </c>
      <c r="AR61" s="123">
        <f t="shared" si="74"/>
        <v>0</v>
      </c>
      <c r="AS61" s="123"/>
      <c r="AT61" s="123"/>
      <c r="AU61" s="123"/>
      <c r="AV61" s="123"/>
      <c r="AW61" s="123"/>
      <c r="AX61" s="123"/>
      <c r="AY61" s="123"/>
      <c r="AZ61" s="123"/>
      <c r="BA61" s="102">
        <f t="shared" si="75"/>
        <v>0</v>
      </c>
      <c r="BB61" s="102">
        <f t="shared" si="76"/>
        <v>0</v>
      </c>
      <c r="BC61" s="368"/>
      <c r="BD61" s="393"/>
      <c r="BE61" s="102"/>
      <c r="BF61" s="102"/>
      <c r="BG61" s="102"/>
      <c r="BH61" s="336"/>
      <c r="BI61" s="103" t="s">
        <v>375</v>
      </c>
      <c r="BJ61" s="107" t="s">
        <v>689</v>
      </c>
      <c r="BK61" s="36"/>
    </row>
    <row r="62" spans="1:63" s="167" customFormat="1" ht="42" customHeight="1" x14ac:dyDescent="0.2">
      <c r="A62" s="146"/>
      <c r="B62" s="279"/>
      <c r="C62" s="284"/>
      <c r="D62" s="285"/>
      <c r="E62" s="274" t="s">
        <v>236</v>
      </c>
      <c r="F62" s="349">
        <f t="shared" si="64"/>
        <v>32363</v>
      </c>
      <c r="G62" s="89">
        <f t="shared" si="65"/>
        <v>32363</v>
      </c>
      <c r="H62" s="90">
        <v>32363</v>
      </c>
      <c r="I62" s="90">
        <f t="shared" si="67"/>
        <v>32363</v>
      </c>
      <c r="J62" s="90">
        <f t="shared" si="68"/>
        <v>0</v>
      </c>
      <c r="K62" s="90"/>
      <c r="L62" s="369"/>
      <c r="M62" s="396"/>
      <c r="N62" s="90"/>
      <c r="O62" s="90"/>
      <c r="P62" s="90"/>
      <c r="Q62" s="90"/>
      <c r="R62" s="90"/>
      <c r="S62" s="90"/>
      <c r="T62" s="90"/>
      <c r="U62" s="90"/>
      <c r="V62" s="90"/>
      <c r="W62" s="90">
        <v>0</v>
      </c>
      <c r="X62" s="90">
        <f t="shared" si="69"/>
        <v>0</v>
      </c>
      <c r="Y62" s="90">
        <f t="shared" si="70"/>
        <v>0</v>
      </c>
      <c r="Z62" s="396"/>
      <c r="AA62" s="90"/>
      <c r="AB62" s="90"/>
      <c r="AC62" s="90"/>
      <c r="AD62" s="90"/>
      <c r="AE62" s="90"/>
      <c r="AF62" s="90">
        <v>0</v>
      </c>
      <c r="AG62" s="90">
        <f t="shared" si="71"/>
        <v>0</v>
      </c>
      <c r="AH62" s="90">
        <f t="shared" si="72"/>
        <v>0</v>
      </c>
      <c r="AI62" s="396"/>
      <c r="AJ62" s="90"/>
      <c r="AK62" s="90"/>
      <c r="AL62" s="90"/>
      <c r="AM62" s="90"/>
      <c r="AN62" s="90"/>
      <c r="AO62" s="90"/>
      <c r="AP62" s="90">
        <v>0</v>
      </c>
      <c r="AQ62" s="122">
        <f t="shared" si="73"/>
        <v>0</v>
      </c>
      <c r="AR62" s="122">
        <f t="shared" si="74"/>
        <v>0</v>
      </c>
      <c r="AS62" s="122"/>
      <c r="AT62" s="122"/>
      <c r="AU62" s="122"/>
      <c r="AV62" s="122"/>
      <c r="AW62" s="122"/>
      <c r="AX62" s="122"/>
      <c r="AY62" s="122"/>
      <c r="AZ62" s="122"/>
      <c r="BA62" s="90">
        <f t="shared" si="75"/>
        <v>0</v>
      </c>
      <c r="BB62" s="90">
        <f t="shared" si="76"/>
        <v>0</v>
      </c>
      <c r="BC62" s="369"/>
      <c r="BD62" s="396"/>
      <c r="BE62" s="90"/>
      <c r="BF62" s="90"/>
      <c r="BG62" s="90"/>
      <c r="BH62" s="337"/>
      <c r="BI62" s="103" t="s">
        <v>376</v>
      </c>
      <c r="BJ62" s="107" t="s">
        <v>689</v>
      </c>
      <c r="BK62" s="36"/>
    </row>
    <row r="63" spans="1:63" ht="39.75" customHeight="1" x14ac:dyDescent="0.2">
      <c r="A63" s="146"/>
      <c r="B63" s="117"/>
      <c r="C63" s="280"/>
      <c r="D63" s="281"/>
      <c r="E63" s="100" t="s">
        <v>247</v>
      </c>
      <c r="F63" s="348">
        <f t="shared" si="64"/>
        <v>2421468</v>
      </c>
      <c r="G63" s="101">
        <f t="shared" si="65"/>
        <v>2421468</v>
      </c>
      <c r="H63" s="102">
        <v>2421468</v>
      </c>
      <c r="I63" s="102">
        <f t="shared" si="67"/>
        <v>2421468</v>
      </c>
      <c r="J63" s="102">
        <f t="shared" si="68"/>
        <v>0</v>
      </c>
      <c r="K63" s="102"/>
      <c r="L63" s="368"/>
      <c r="M63" s="393"/>
      <c r="N63" s="102"/>
      <c r="O63" s="102"/>
      <c r="P63" s="102"/>
      <c r="Q63" s="102"/>
      <c r="R63" s="102"/>
      <c r="S63" s="102"/>
      <c r="T63" s="102"/>
      <c r="U63" s="102"/>
      <c r="V63" s="102"/>
      <c r="W63" s="102">
        <v>0</v>
      </c>
      <c r="X63" s="102">
        <f t="shared" si="69"/>
        <v>0</v>
      </c>
      <c r="Y63" s="102">
        <f t="shared" si="70"/>
        <v>0</v>
      </c>
      <c r="Z63" s="393"/>
      <c r="AA63" s="102"/>
      <c r="AB63" s="102"/>
      <c r="AC63" s="102"/>
      <c r="AD63" s="102"/>
      <c r="AE63" s="102"/>
      <c r="AF63" s="102">
        <v>0</v>
      </c>
      <c r="AG63" s="102">
        <f t="shared" si="71"/>
        <v>0</v>
      </c>
      <c r="AH63" s="102">
        <f t="shared" si="72"/>
        <v>0</v>
      </c>
      <c r="AI63" s="393"/>
      <c r="AJ63" s="102"/>
      <c r="AK63" s="102"/>
      <c r="AL63" s="102"/>
      <c r="AM63" s="102"/>
      <c r="AN63" s="102"/>
      <c r="AO63" s="102"/>
      <c r="AP63" s="102">
        <v>0</v>
      </c>
      <c r="AQ63" s="123">
        <f t="shared" si="73"/>
        <v>0</v>
      </c>
      <c r="AR63" s="123">
        <f t="shared" si="74"/>
        <v>0</v>
      </c>
      <c r="AS63" s="123"/>
      <c r="AT63" s="123"/>
      <c r="AU63" s="123"/>
      <c r="AV63" s="123"/>
      <c r="AW63" s="123"/>
      <c r="AX63" s="123"/>
      <c r="AY63" s="123"/>
      <c r="AZ63" s="123"/>
      <c r="BA63" s="102">
        <f t="shared" si="75"/>
        <v>0</v>
      </c>
      <c r="BB63" s="102">
        <f t="shared" si="76"/>
        <v>0</v>
      </c>
      <c r="BC63" s="368"/>
      <c r="BD63" s="393"/>
      <c r="BE63" s="102"/>
      <c r="BF63" s="102"/>
      <c r="BG63" s="102"/>
      <c r="BH63" s="336"/>
      <c r="BI63" s="103" t="s">
        <v>377</v>
      </c>
      <c r="BJ63" s="107" t="s">
        <v>505</v>
      </c>
      <c r="BK63" s="36"/>
    </row>
    <row r="64" spans="1:63" ht="36" x14ac:dyDescent="0.2">
      <c r="A64" s="146"/>
      <c r="B64" s="117"/>
      <c r="C64" s="296"/>
      <c r="D64" s="297"/>
      <c r="E64" s="100" t="s">
        <v>673</v>
      </c>
      <c r="F64" s="348">
        <f t="shared" si="64"/>
        <v>1445494</v>
      </c>
      <c r="G64" s="101">
        <f t="shared" si="65"/>
        <v>1445494</v>
      </c>
      <c r="H64" s="102">
        <v>820112</v>
      </c>
      <c r="I64" s="102">
        <f t="shared" si="67"/>
        <v>820112</v>
      </c>
      <c r="J64" s="102">
        <f t="shared" si="68"/>
        <v>0</v>
      </c>
      <c r="K64" s="102"/>
      <c r="L64" s="368"/>
      <c r="M64" s="393"/>
      <c r="N64" s="102"/>
      <c r="O64" s="102"/>
      <c r="P64" s="102"/>
      <c r="Q64" s="102"/>
      <c r="R64" s="102"/>
      <c r="S64" s="102"/>
      <c r="T64" s="102"/>
      <c r="U64" s="102"/>
      <c r="V64" s="102"/>
      <c r="W64" s="102">
        <v>625382</v>
      </c>
      <c r="X64" s="102">
        <f t="shared" si="69"/>
        <v>625382</v>
      </c>
      <c r="Y64" s="102">
        <f t="shared" si="70"/>
        <v>0</v>
      </c>
      <c r="Z64" s="393"/>
      <c r="AA64" s="102"/>
      <c r="AB64" s="102"/>
      <c r="AC64" s="102"/>
      <c r="AD64" s="102"/>
      <c r="AE64" s="102"/>
      <c r="AF64" s="102">
        <v>0</v>
      </c>
      <c r="AG64" s="102">
        <f t="shared" si="71"/>
        <v>0</v>
      </c>
      <c r="AH64" s="102">
        <f t="shared" si="72"/>
        <v>0</v>
      </c>
      <c r="AI64" s="393"/>
      <c r="AJ64" s="102"/>
      <c r="AK64" s="102"/>
      <c r="AL64" s="102"/>
      <c r="AM64" s="102"/>
      <c r="AN64" s="102"/>
      <c r="AO64" s="102"/>
      <c r="AP64" s="102">
        <v>0</v>
      </c>
      <c r="AQ64" s="123">
        <f t="shared" si="73"/>
        <v>0</v>
      </c>
      <c r="AR64" s="123">
        <f t="shared" si="74"/>
        <v>0</v>
      </c>
      <c r="AS64" s="123"/>
      <c r="AT64" s="123"/>
      <c r="AU64" s="123"/>
      <c r="AV64" s="123"/>
      <c r="AW64" s="123"/>
      <c r="AX64" s="123"/>
      <c r="AY64" s="123"/>
      <c r="AZ64" s="123"/>
      <c r="BA64" s="102">
        <f t="shared" si="75"/>
        <v>0</v>
      </c>
      <c r="BB64" s="102">
        <f t="shared" si="76"/>
        <v>0</v>
      </c>
      <c r="BC64" s="368"/>
      <c r="BD64" s="393"/>
      <c r="BE64" s="102"/>
      <c r="BF64" s="102"/>
      <c r="BG64" s="102"/>
      <c r="BH64" s="336"/>
      <c r="BI64" s="103" t="s">
        <v>378</v>
      </c>
      <c r="BJ64" s="107" t="s">
        <v>502</v>
      </c>
      <c r="BK64" s="36"/>
    </row>
    <row r="65" spans="1:63" ht="36" x14ac:dyDescent="0.2">
      <c r="A65" s="146">
        <v>40003275333</v>
      </c>
      <c r="B65" s="117"/>
      <c r="C65" s="419" t="s">
        <v>356</v>
      </c>
      <c r="D65" s="420"/>
      <c r="E65" s="100" t="s">
        <v>275</v>
      </c>
      <c r="F65" s="348">
        <f t="shared" si="64"/>
        <v>349051</v>
      </c>
      <c r="G65" s="101">
        <f t="shared" si="65"/>
        <v>349051</v>
      </c>
      <c r="H65" s="102">
        <v>349051</v>
      </c>
      <c r="I65" s="102">
        <f t="shared" si="67"/>
        <v>349051</v>
      </c>
      <c r="J65" s="102">
        <f t="shared" si="68"/>
        <v>0</v>
      </c>
      <c r="K65" s="102"/>
      <c r="L65" s="368"/>
      <c r="M65" s="393"/>
      <c r="N65" s="102"/>
      <c r="O65" s="102"/>
      <c r="P65" s="102"/>
      <c r="Q65" s="102"/>
      <c r="R65" s="102"/>
      <c r="S65" s="102"/>
      <c r="T65" s="102"/>
      <c r="U65" s="102"/>
      <c r="V65" s="102"/>
      <c r="W65" s="102">
        <v>0</v>
      </c>
      <c r="X65" s="102">
        <f t="shared" si="69"/>
        <v>0</v>
      </c>
      <c r="Y65" s="102">
        <f t="shared" si="70"/>
        <v>0</v>
      </c>
      <c r="Z65" s="393"/>
      <c r="AA65" s="102"/>
      <c r="AB65" s="102"/>
      <c r="AC65" s="102"/>
      <c r="AD65" s="102"/>
      <c r="AE65" s="102"/>
      <c r="AF65" s="102">
        <v>0</v>
      </c>
      <c r="AG65" s="123">
        <f t="shared" si="71"/>
        <v>0</v>
      </c>
      <c r="AH65" s="123">
        <f t="shared" si="72"/>
        <v>0</v>
      </c>
      <c r="AI65" s="394"/>
      <c r="AJ65" s="123"/>
      <c r="AK65" s="123"/>
      <c r="AL65" s="123"/>
      <c r="AM65" s="123"/>
      <c r="AN65" s="123"/>
      <c r="AO65" s="123"/>
      <c r="AP65" s="102">
        <v>0</v>
      </c>
      <c r="AQ65" s="123">
        <f t="shared" si="73"/>
        <v>0</v>
      </c>
      <c r="AR65" s="123">
        <f t="shared" si="74"/>
        <v>0</v>
      </c>
      <c r="AS65" s="123"/>
      <c r="AT65" s="123"/>
      <c r="AU65" s="123"/>
      <c r="AV65" s="123"/>
      <c r="AW65" s="123"/>
      <c r="AX65" s="123"/>
      <c r="AY65" s="123"/>
      <c r="AZ65" s="123"/>
      <c r="BA65" s="102">
        <f t="shared" si="75"/>
        <v>0</v>
      </c>
      <c r="BB65" s="102">
        <f t="shared" si="76"/>
        <v>0</v>
      </c>
      <c r="BC65" s="368"/>
      <c r="BD65" s="393"/>
      <c r="BE65" s="102"/>
      <c r="BF65" s="102"/>
      <c r="BG65" s="102"/>
      <c r="BH65" s="336"/>
      <c r="BI65" s="103" t="s">
        <v>379</v>
      </c>
      <c r="BJ65" s="107"/>
      <c r="BK65" s="36"/>
    </row>
    <row r="66" spans="1:63" ht="36" x14ac:dyDescent="0.2">
      <c r="A66" s="146"/>
      <c r="B66" s="117"/>
      <c r="C66" s="262"/>
      <c r="D66" s="261"/>
      <c r="E66" s="100" t="s">
        <v>359</v>
      </c>
      <c r="F66" s="348">
        <f t="shared" si="64"/>
        <v>403496</v>
      </c>
      <c r="G66" s="101">
        <f t="shared" si="65"/>
        <v>403496</v>
      </c>
      <c r="H66" s="102">
        <v>403496</v>
      </c>
      <c r="I66" s="102">
        <f t="shared" si="67"/>
        <v>403496</v>
      </c>
      <c r="J66" s="102">
        <f t="shared" si="68"/>
        <v>0</v>
      </c>
      <c r="K66" s="102"/>
      <c r="L66" s="368"/>
      <c r="M66" s="393"/>
      <c r="N66" s="102"/>
      <c r="O66" s="102"/>
      <c r="P66" s="102"/>
      <c r="Q66" s="102"/>
      <c r="R66" s="102"/>
      <c r="S66" s="102"/>
      <c r="T66" s="102"/>
      <c r="U66" s="102"/>
      <c r="V66" s="102"/>
      <c r="W66" s="102">
        <v>0</v>
      </c>
      <c r="X66" s="102">
        <f t="shared" si="69"/>
        <v>0</v>
      </c>
      <c r="Y66" s="102">
        <f t="shared" si="70"/>
        <v>0</v>
      </c>
      <c r="Z66" s="393"/>
      <c r="AA66" s="102"/>
      <c r="AB66" s="102"/>
      <c r="AC66" s="102"/>
      <c r="AD66" s="102"/>
      <c r="AE66" s="102"/>
      <c r="AF66" s="102">
        <v>0</v>
      </c>
      <c r="AG66" s="123">
        <f t="shared" si="71"/>
        <v>0</v>
      </c>
      <c r="AH66" s="123">
        <f t="shared" si="72"/>
        <v>0</v>
      </c>
      <c r="AI66" s="394"/>
      <c r="AJ66" s="123"/>
      <c r="AK66" s="123"/>
      <c r="AL66" s="123"/>
      <c r="AM66" s="123"/>
      <c r="AN66" s="123"/>
      <c r="AO66" s="123"/>
      <c r="AP66" s="123">
        <v>0</v>
      </c>
      <c r="AQ66" s="123">
        <f t="shared" si="73"/>
        <v>0</v>
      </c>
      <c r="AR66" s="123">
        <f t="shared" si="74"/>
        <v>0</v>
      </c>
      <c r="AS66" s="123"/>
      <c r="AT66" s="123"/>
      <c r="AU66" s="123"/>
      <c r="AV66" s="123"/>
      <c r="AW66" s="123"/>
      <c r="AX66" s="123"/>
      <c r="AY66" s="123"/>
      <c r="AZ66" s="123"/>
      <c r="BA66" s="102">
        <f t="shared" si="75"/>
        <v>0</v>
      </c>
      <c r="BB66" s="102">
        <f t="shared" si="76"/>
        <v>0</v>
      </c>
      <c r="BC66" s="368"/>
      <c r="BD66" s="393"/>
      <c r="BE66" s="102"/>
      <c r="BF66" s="102"/>
      <c r="BG66" s="102"/>
      <c r="BH66" s="336"/>
      <c r="BI66" s="103" t="s">
        <v>400</v>
      </c>
      <c r="BJ66" s="107"/>
      <c r="BK66" s="36"/>
    </row>
    <row r="67" spans="1:63" ht="12.75" thickBot="1" x14ac:dyDescent="0.25">
      <c r="A67" s="146"/>
      <c r="B67" s="133"/>
      <c r="C67" s="422"/>
      <c r="D67" s="423"/>
      <c r="E67" s="144"/>
      <c r="F67" s="349"/>
      <c r="G67" s="89"/>
      <c r="H67" s="90"/>
      <c r="I67" s="90"/>
      <c r="J67" s="90"/>
      <c r="K67" s="90"/>
      <c r="L67" s="369"/>
      <c r="M67" s="396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396"/>
      <c r="AA67" s="90"/>
      <c r="AB67" s="90"/>
      <c r="AC67" s="90"/>
      <c r="AD67" s="90"/>
      <c r="AE67" s="90"/>
      <c r="AF67" s="90"/>
      <c r="AG67" s="122"/>
      <c r="AH67" s="122"/>
      <c r="AI67" s="395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90"/>
      <c r="BB67" s="90"/>
      <c r="BC67" s="369"/>
      <c r="BD67" s="396"/>
      <c r="BE67" s="90"/>
      <c r="BF67" s="90"/>
      <c r="BG67" s="90"/>
      <c r="BH67" s="337"/>
      <c r="BI67" s="91"/>
      <c r="BJ67" s="108"/>
      <c r="BK67" s="36"/>
    </row>
    <row r="68" spans="1:63" ht="27.75" customHeight="1" thickBot="1" x14ac:dyDescent="0.25">
      <c r="A68" s="173"/>
      <c r="B68" s="421" t="s">
        <v>11</v>
      </c>
      <c r="C68" s="421"/>
      <c r="D68" s="170" t="s">
        <v>180</v>
      </c>
      <c r="E68" s="16"/>
      <c r="F68" s="350">
        <f t="shared" ref="F68:F83" si="77">H68+W68+AF68+AO68+AP68+AZ68</f>
        <v>11682575.92</v>
      </c>
      <c r="G68" s="17">
        <f t="shared" ref="G68:G83" si="78">I68+X68+AG68+AO68+AQ68+BA68</f>
        <v>12773755.92</v>
      </c>
      <c r="H68" s="10">
        <f t="shared" ref="H68:BH68" si="79">SUM(H69:H84)</f>
        <v>9660536.9199999999</v>
      </c>
      <c r="I68" s="10">
        <f t="shared" si="79"/>
        <v>10751716.92</v>
      </c>
      <c r="J68" s="10">
        <f t="shared" si="79"/>
        <v>1091180</v>
      </c>
      <c r="K68" s="10">
        <f t="shared" si="79"/>
        <v>0</v>
      </c>
      <c r="L68" s="367">
        <f t="shared" si="79"/>
        <v>0</v>
      </c>
      <c r="M68" s="392">
        <f t="shared" si="79"/>
        <v>1091180</v>
      </c>
      <c r="N68" s="10">
        <f t="shared" si="79"/>
        <v>0</v>
      </c>
      <c r="O68" s="10">
        <f t="shared" si="79"/>
        <v>0</v>
      </c>
      <c r="P68" s="10">
        <f t="shared" si="79"/>
        <v>0</v>
      </c>
      <c r="Q68" s="10">
        <f t="shared" si="79"/>
        <v>0</v>
      </c>
      <c r="R68" s="10">
        <f t="shared" si="79"/>
        <v>0</v>
      </c>
      <c r="S68" s="10">
        <f t="shared" si="79"/>
        <v>0</v>
      </c>
      <c r="T68" s="10">
        <f t="shared" si="79"/>
        <v>0</v>
      </c>
      <c r="U68" s="10">
        <f t="shared" si="79"/>
        <v>0</v>
      </c>
      <c r="V68" s="10">
        <f t="shared" si="79"/>
        <v>0</v>
      </c>
      <c r="W68" s="10">
        <f t="shared" si="79"/>
        <v>0</v>
      </c>
      <c r="X68" s="10">
        <f t="shared" si="79"/>
        <v>0</v>
      </c>
      <c r="Y68" s="10">
        <f t="shared" si="79"/>
        <v>0</v>
      </c>
      <c r="Z68" s="392">
        <f t="shared" si="79"/>
        <v>0</v>
      </c>
      <c r="AA68" s="10">
        <f t="shared" si="79"/>
        <v>0</v>
      </c>
      <c r="AB68" s="10">
        <f t="shared" si="79"/>
        <v>0</v>
      </c>
      <c r="AC68" s="10">
        <f t="shared" si="79"/>
        <v>0</v>
      </c>
      <c r="AD68" s="10">
        <f t="shared" si="79"/>
        <v>0</v>
      </c>
      <c r="AE68" s="10">
        <f t="shared" si="79"/>
        <v>0</v>
      </c>
      <c r="AF68" s="10">
        <f t="shared" si="79"/>
        <v>354674</v>
      </c>
      <c r="AG68" s="10">
        <f t="shared" si="79"/>
        <v>354674</v>
      </c>
      <c r="AH68" s="10">
        <f t="shared" si="79"/>
        <v>0</v>
      </c>
      <c r="AI68" s="392">
        <f t="shared" si="79"/>
        <v>0</v>
      </c>
      <c r="AJ68" s="10">
        <f t="shared" si="79"/>
        <v>0</v>
      </c>
      <c r="AK68" s="10">
        <f t="shared" si="79"/>
        <v>0</v>
      </c>
      <c r="AL68" s="10">
        <f t="shared" si="79"/>
        <v>0</v>
      </c>
      <c r="AM68" s="10">
        <f t="shared" si="79"/>
        <v>0</v>
      </c>
      <c r="AN68" s="10">
        <f t="shared" si="79"/>
        <v>0</v>
      </c>
      <c r="AO68" s="10">
        <f t="shared" si="79"/>
        <v>1669081</v>
      </c>
      <c r="AP68" s="10">
        <f t="shared" si="79"/>
        <v>0</v>
      </c>
      <c r="AQ68" s="10">
        <f t="shared" si="79"/>
        <v>0</v>
      </c>
      <c r="AR68" s="10">
        <f t="shared" si="79"/>
        <v>0</v>
      </c>
      <c r="AS68" s="10">
        <f t="shared" si="79"/>
        <v>0</v>
      </c>
      <c r="AT68" s="10">
        <f t="shared" si="79"/>
        <v>0</v>
      </c>
      <c r="AU68" s="10">
        <f t="shared" si="79"/>
        <v>0</v>
      </c>
      <c r="AV68" s="10">
        <f t="shared" si="79"/>
        <v>0</v>
      </c>
      <c r="AW68" s="10">
        <f t="shared" si="79"/>
        <v>0</v>
      </c>
      <c r="AX68" s="10">
        <f t="shared" si="79"/>
        <v>0</v>
      </c>
      <c r="AY68" s="10">
        <f t="shared" si="79"/>
        <v>0</v>
      </c>
      <c r="AZ68" s="10">
        <f t="shared" si="79"/>
        <v>-1716</v>
      </c>
      <c r="BA68" s="10">
        <f t="shared" si="79"/>
        <v>-1716</v>
      </c>
      <c r="BB68" s="10">
        <f t="shared" si="79"/>
        <v>0</v>
      </c>
      <c r="BC68" s="367">
        <f t="shared" si="79"/>
        <v>0</v>
      </c>
      <c r="BD68" s="392">
        <f t="shared" si="79"/>
        <v>0</v>
      </c>
      <c r="BE68" s="10">
        <f t="shared" si="79"/>
        <v>0</v>
      </c>
      <c r="BF68" s="10">
        <f t="shared" si="79"/>
        <v>0</v>
      </c>
      <c r="BG68" s="10">
        <f t="shared" si="79"/>
        <v>0</v>
      </c>
      <c r="BH68" s="10">
        <f t="shared" si="79"/>
        <v>0</v>
      </c>
      <c r="BI68" s="18"/>
      <c r="BJ68" s="109"/>
      <c r="BK68" s="36"/>
    </row>
    <row r="69" spans="1:63" s="119" customFormat="1" ht="13.5" thickTop="1" x14ac:dyDescent="0.2">
      <c r="A69" s="146">
        <v>90000056357</v>
      </c>
      <c r="B69" s="172"/>
      <c r="C69" s="429" t="s">
        <v>5</v>
      </c>
      <c r="D69" s="430"/>
      <c r="E69" s="288" t="s">
        <v>197</v>
      </c>
      <c r="F69" s="352">
        <f t="shared" si="77"/>
        <v>2656124</v>
      </c>
      <c r="G69" s="104">
        <f t="shared" si="78"/>
        <v>2656124</v>
      </c>
      <c r="H69" s="223">
        <v>2498734</v>
      </c>
      <c r="I69" s="223">
        <f t="shared" ref="I69:I83" si="80">J69+H69</f>
        <v>2498734</v>
      </c>
      <c r="J69" s="223">
        <f t="shared" ref="J69:J83" si="81">SUM(K69:V69)</f>
        <v>0</v>
      </c>
      <c r="K69" s="223"/>
      <c r="L69" s="371"/>
      <c r="M69" s="398"/>
      <c r="N69" s="223"/>
      <c r="O69" s="223"/>
      <c r="P69" s="223"/>
      <c r="Q69" s="223"/>
      <c r="R69" s="223"/>
      <c r="S69" s="223"/>
      <c r="T69" s="223"/>
      <c r="U69" s="223"/>
      <c r="V69" s="223"/>
      <c r="W69" s="223">
        <v>0</v>
      </c>
      <c r="X69" s="223">
        <f t="shared" ref="X69:X83" si="82">W69+Y69</f>
        <v>0</v>
      </c>
      <c r="Y69" s="223">
        <f t="shared" ref="Y69:Y83" si="83">SUM(Z69:AE69)</f>
        <v>0</v>
      </c>
      <c r="Z69" s="398"/>
      <c r="AA69" s="223"/>
      <c r="AB69" s="223"/>
      <c r="AC69" s="223"/>
      <c r="AD69" s="223"/>
      <c r="AE69" s="223"/>
      <c r="AF69" s="223">
        <v>158500</v>
      </c>
      <c r="AG69" s="223">
        <f t="shared" ref="AG69:AG83" si="84">AH69+AF69</f>
        <v>158500</v>
      </c>
      <c r="AH69" s="223">
        <f t="shared" ref="AH69:AH83" si="85">SUM(AI69:AN69)</f>
        <v>0</v>
      </c>
      <c r="AI69" s="398"/>
      <c r="AJ69" s="223"/>
      <c r="AK69" s="223"/>
      <c r="AL69" s="223"/>
      <c r="AM69" s="223"/>
      <c r="AN69" s="223"/>
      <c r="AO69" s="223"/>
      <c r="AP69" s="223">
        <v>0</v>
      </c>
      <c r="AQ69" s="330">
        <f t="shared" ref="AQ69:AQ83" si="86">AP69+AR69</f>
        <v>0</v>
      </c>
      <c r="AR69" s="330">
        <f t="shared" ref="AR69:AR83" si="87">SUM(AS69:AY69)</f>
        <v>0</v>
      </c>
      <c r="AS69" s="330"/>
      <c r="AT69" s="330"/>
      <c r="AU69" s="330"/>
      <c r="AV69" s="330"/>
      <c r="AW69" s="330"/>
      <c r="AX69" s="330"/>
      <c r="AY69" s="330"/>
      <c r="AZ69" s="330">
        <v>-1110</v>
      </c>
      <c r="BA69" s="344">
        <f t="shared" ref="BA69:BA83" si="88">BB69+AZ69</f>
        <v>-1110</v>
      </c>
      <c r="BB69" s="344">
        <f t="shared" ref="BB69:BB83" si="89">SUM(BC69:BH69)</f>
        <v>0</v>
      </c>
      <c r="BC69" s="383"/>
      <c r="BD69" s="414"/>
      <c r="BE69" s="344"/>
      <c r="BF69" s="344"/>
      <c r="BG69" s="344"/>
      <c r="BH69" s="340"/>
      <c r="BI69" s="314" t="s">
        <v>383</v>
      </c>
      <c r="BJ69" s="318"/>
      <c r="BK69" s="36"/>
    </row>
    <row r="70" spans="1:63" s="119" customFormat="1" ht="12.75" x14ac:dyDescent="0.2">
      <c r="A70" s="146"/>
      <c r="C70" s="275"/>
      <c r="D70" s="276"/>
      <c r="E70" s="274" t="s">
        <v>294</v>
      </c>
      <c r="F70" s="351">
        <f t="shared" si="77"/>
        <v>2300</v>
      </c>
      <c r="G70" s="116">
        <f t="shared" si="78"/>
        <v>2300</v>
      </c>
      <c r="H70" s="222">
        <v>2300</v>
      </c>
      <c r="I70" s="222">
        <f t="shared" si="80"/>
        <v>2300</v>
      </c>
      <c r="J70" s="222">
        <f t="shared" si="81"/>
        <v>0</v>
      </c>
      <c r="K70" s="222"/>
      <c r="L70" s="370"/>
      <c r="M70" s="397"/>
      <c r="N70" s="222"/>
      <c r="O70" s="222"/>
      <c r="P70" s="222"/>
      <c r="Q70" s="222"/>
      <c r="R70" s="222"/>
      <c r="S70" s="222"/>
      <c r="T70" s="222"/>
      <c r="U70" s="222"/>
      <c r="V70" s="222"/>
      <c r="W70" s="222">
        <v>0</v>
      </c>
      <c r="X70" s="222">
        <f t="shared" si="82"/>
        <v>0</v>
      </c>
      <c r="Y70" s="222">
        <f t="shared" si="83"/>
        <v>0</v>
      </c>
      <c r="Z70" s="397"/>
      <c r="AA70" s="222"/>
      <c r="AB70" s="222"/>
      <c r="AC70" s="222"/>
      <c r="AD70" s="222"/>
      <c r="AE70" s="222"/>
      <c r="AF70" s="222">
        <v>0</v>
      </c>
      <c r="AG70" s="222">
        <f t="shared" si="84"/>
        <v>0</v>
      </c>
      <c r="AH70" s="222">
        <f t="shared" si="85"/>
        <v>0</v>
      </c>
      <c r="AI70" s="397"/>
      <c r="AJ70" s="222"/>
      <c r="AK70" s="222"/>
      <c r="AL70" s="222"/>
      <c r="AM70" s="222"/>
      <c r="AN70" s="222"/>
      <c r="AO70" s="222"/>
      <c r="AP70" s="222">
        <v>0</v>
      </c>
      <c r="AQ70" s="329">
        <f t="shared" si="86"/>
        <v>0</v>
      </c>
      <c r="AR70" s="329">
        <f t="shared" si="87"/>
        <v>0</v>
      </c>
      <c r="AS70" s="329"/>
      <c r="AT70" s="329"/>
      <c r="AU70" s="329"/>
      <c r="AV70" s="329"/>
      <c r="AW70" s="329"/>
      <c r="AX70" s="329"/>
      <c r="AY70" s="329"/>
      <c r="AZ70" s="329"/>
      <c r="BA70" s="222">
        <f t="shared" si="88"/>
        <v>0</v>
      </c>
      <c r="BB70" s="222">
        <f t="shared" si="89"/>
        <v>0</v>
      </c>
      <c r="BC70" s="370"/>
      <c r="BD70" s="397"/>
      <c r="BE70" s="222"/>
      <c r="BF70" s="222"/>
      <c r="BG70" s="222"/>
      <c r="BH70" s="338"/>
      <c r="BI70" s="103" t="s">
        <v>384</v>
      </c>
      <c r="BJ70" s="319"/>
      <c r="BK70" s="36"/>
    </row>
    <row r="71" spans="1:63" s="117" customFormat="1" ht="24" x14ac:dyDescent="0.2">
      <c r="A71" s="146"/>
      <c r="C71" s="280"/>
      <c r="D71" s="281"/>
      <c r="E71" s="282" t="s">
        <v>326</v>
      </c>
      <c r="F71" s="348">
        <f t="shared" si="77"/>
        <v>579077.91999999993</v>
      </c>
      <c r="G71" s="101">
        <f t="shared" si="78"/>
        <v>579077.91999999993</v>
      </c>
      <c r="H71" s="102">
        <v>579077.91999999993</v>
      </c>
      <c r="I71" s="102">
        <f t="shared" si="80"/>
        <v>579077.91999999993</v>
      </c>
      <c r="J71" s="102">
        <f t="shared" si="81"/>
        <v>0</v>
      </c>
      <c r="K71" s="102"/>
      <c r="L71" s="368"/>
      <c r="M71" s="393"/>
      <c r="N71" s="102"/>
      <c r="O71" s="102"/>
      <c r="P71" s="102"/>
      <c r="Q71" s="102"/>
      <c r="R71" s="102"/>
      <c r="S71" s="102"/>
      <c r="T71" s="102"/>
      <c r="U71" s="102"/>
      <c r="V71" s="102"/>
      <c r="W71" s="102">
        <v>0</v>
      </c>
      <c r="X71" s="102">
        <f t="shared" si="82"/>
        <v>0</v>
      </c>
      <c r="Y71" s="102">
        <f t="shared" si="83"/>
        <v>0</v>
      </c>
      <c r="Z71" s="393"/>
      <c r="AA71" s="102"/>
      <c r="AB71" s="102"/>
      <c r="AC71" s="102"/>
      <c r="AD71" s="102"/>
      <c r="AE71" s="102"/>
      <c r="AF71" s="102">
        <v>0</v>
      </c>
      <c r="AG71" s="102">
        <f t="shared" si="84"/>
        <v>0</v>
      </c>
      <c r="AH71" s="102">
        <f t="shared" si="85"/>
        <v>0</v>
      </c>
      <c r="AI71" s="393"/>
      <c r="AJ71" s="102"/>
      <c r="AK71" s="102"/>
      <c r="AL71" s="102"/>
      <c r="AM71" s="102"/>
      <c r="AN71" s="102"/>
      <c r="AO71" s="102"/>
      <c r="AP71" s="102">
        <v>0</v>
      </c>
      <c r="AQ71" s="123">
        <f t="shared" si="86"/>
        <v>0</v>
      </c>
      <c r="AR71" s="123">
        <f t="shared" si="87"/>
        <v>0</v>
      </c>
      <c r="AS71" s="123"/>
      <c r="AT71" s="123"/>
      <c r="AU71" s="123"/>
      <c r="AV71" s="123"/>
      <c r="AW71" s="123"/>
      <c r="AX71" s="123"/>
      <c r="AY71" s="123"/>
      <c r="AZ71" s="123"/>
      <c r="BA71" s="102">
        <f t="shared" si="88"/>
        <v>0</v>
      </c>
      <c r="BB71" s="102">
        <f t="shared" si="89"/>
        <v>0</v>
      </c>
      <c r="BC71" s="368"/>
      <c r="BD71" s="393"/>
      <c r="BE71" s="102"/>
      <c r="BF71" s="102"/>
      <c r="BG71" s="102"/>
      <c r="BH71" s="336"/>
      <c r="BI71" s="103" t="s">
        <v>386</v>
      </c>
      <c r="BJ71" s="107" t="s">
        <v>691</v>
      </c>
      <c r="BK71" s="36"/>
    </row>
    <row r="72" spans="1:63" s="117" customFormat="1" ht="12.75" x14ac:dyDescent="0.2">
      <c r="A72" s="146"/>
      <c r="C72" s="280"/>
      <c r="D72" s="281"/>
      <c r="E72" s="100" t="s">
        <v>243</v>
      </c>
      <c r="F72" s="348">
        <f t="shared" si="77"/>
        <v>180082</v>
      </c>
      <c r="G72" s="101">
        <f t="shared" si="78"/>
        <v>180082</v>
      </c>
      <c r="H72" s="102">
        <v>180082</v>
      </c>
      <c r="I72" s="102">
        <f t="shared" si="80"/>
        <v>180082</v>
      </c>
      <c r="J72" s="102">
        <f t="shared" si="81"/>
        <v>0</v>
      </c>
      <c r="K72" s="102"/>
      <c r="L72" s="368"/>
      <c r="M72" s="393"/>
      <c r="N72" s="102"/>
      <c r="O72" s="102"/>
      <c r="P72" s="102"/>
      <c r="Q72" s="102"/>
      <c r="R72" s="102"/>
      <c r="S72" s="102"/>
      <c r="T72" s="102"/>
      <c r="U72" s="102"/>
      <c r="V72" s="102"/>
      <c r="W72" s="102">
        <v>0</v>
      </c>
      <c r="X72" s="102">
        <f t="shared" si="82"/>
        <v>0</v>
      </c>
      <c r="Y72" s="102">
        <f t="shared" si="83"/>
        <v>0</v>
      </c>
      <c r="Z72" s="393"/>
      <c r="AA72" s="102"/>
      <c r="AB72" s="102"/>
      <c r="AC72" s="102"/>
      <c r="AD72" s="102"/>
      <c r="AE72" s="102"/>
      <c r="AF72" s="102">
        <v>0</v>
      </c>
      <c r="AG72" s="102">
        <f t="shared" si="84"/>
        <v>0</v>
      </c>
      <c r="AH72" s="102">
        <f t="shared" si="85"/>
        <v>0</v>
      </c>
      <c r="AI72" s="393"/>
      <c r="AJ72" s="102"/>
      <c r="AK72" s="102"/>
      <c r="AL72" s="102"/>
      <c r="AM72" s="102"/>
      <c r="AN72" s="102"/>
      <c r="AO72" s="102"/>
      <c r="AP72" s="102">
        <v>0</v>
      </c>
      <c r="AQ72" s="123">
        <f t="shared" si="86"/>
        <v>0</v>
      </c>
      <c r="AR72" s="123">
        <f t="shared" si="87"/>
        <v>0</v>
      </c>
      <c r="AS72" s="123"/>
      <c r="AT72" s="123"/>
      <c r="AU72" s="123"/>
      <c r="AV72" s="123"/>
      <c r="AW72" s="123"/>
      <c r="AX72" s="123"/>
      <c r="AY72" s="123"/>
      <c r="AZ72" s="123"/>
      <c r="BA72" s="102">
        <f t="shared" si="88"/>
        <v>0</v>
      </c>
      <c r="BB72" s="102">
        <f t="shared" si="89"/>
        <v>0</v>
      </c>
      <c r="BC72" s="368"/>
      <c r="BD72" s="393"/>
      <c r="BE72" s="102"/>
      <c r="BF72" s="102"/>
      <c r="BG72" s="102"/>
      <c r="BH72" s="336"/>
      <c r="BI72" s="103" t="s">
        <v>385</v>
      </c>
      <c r="BJ72" s="107" t="s">
        <v>504</v>
      </c>
      <c r="BK72" s="36"/>
    </row>
    <row r="73" spans="1:63" s="117" customFormat="1" ht="24" x14ac:dyDescent="0.2">
      <c r="A73" s="146"/>
      <c r="C73" s="280"/>
      <c r="D73" s="281"/>
      <c r="E73" s="100" t="s">
        <v>238</v>
      </c>
      <c r="F73" s="348">
        <f t="shared" si="77"/>
        <v>929686</v>
      </c>
      <c r="G73" s="101">
        <f t="shared" si="78"/>
        <v>983026</v>
      </c>
      <c r="H73" s="102">
        <v>892616</v>
      </c>
      <c r="I73" s="102">
        <f t="shared" si="80"/>
        <v>945956</v>
      </c>
      <c r="J73" s="102">
        <f t="shared" si="81"/>
        <v>53340</v>
      </c>
      <c r="K73" s="102"/>
      <c r="L73" s="368"/>
      <c r="M73" s="393">
        <v>53340</v>
      </c>
      <c r="N73" s="102"/>
      <c r="O73" s="102"/>
      <c r="P73" s="102"/>
      <c r="Q73" s="102"/>
      <c r="R73" s="102"/>
      <c r="S73" s="102"/>
      <c r="T73" s="102"/>
      <c r="U73" s="102"/>
      <c r="V73" s="102"/>
      <c r="W73" s="102">
        <v>0</v>
      </c>
      <c r="X73" s="102">
        <f t="shared" si="82"/>
        <v>0</v>
      </c>
      <c r="Y73" s="102">
        <f t="shared" si="83"/>
        <v>0</v>
      </c>
      <c r="Z73" s="393"/>
      <c r="AA73" s="102"/>
      <c r="AB73" s="102"/>
      <c r="AC73" s="102"/>
      <c r="AD73" s="102"/>
      <c r="AE73" s="102"/>
      <c r="AF73" s="102">
        <v>37070</v>
      </c>
      <c r="AG73" s="102">
        <f t="shared" si="84"/>
        <v>37070</v>
      </c>
      <c r="AH73" s="102">
        <f t="shared" si="85"/>
        <v>0</v>
      </c>
      <c r="AI73" s="393"/>
      <c r="AJ73" s="102"/>
      <c r="AK73" s="102"/>
      <c r="AL73" s="102"/>
      <c r="AM73" s="102"/>
      <c r="AN73" s="102"/>
      <c r="AO73" s="102"/>
      <c r="AP73" s="102">
        <v>0</v>
      </c>
      <c r="AQ73" s="123">
        <f t="shared" si="86"/>
        <v>0</v>
      </c>
      <c r="AR73" s="123">
        <f t="shared" si="87"/>
        <v>0</v>
      </c>
      <c r="AS73" s="123"/>
      <c r="AT73" s="123"/>
      <c r="AU73" s="123"/>
      <c r="AV73" s="123"/>
      <c r="AW73" s="123"/>
      <c r="AX73" s="123"/>
      <c r="AY73" s="123"/>
      <c r="AZ73" s="123"/>
      <c r="BA73" s="102">
        <f t="shared" si="88"/>
        <v>0</v>
      </c>
      <c r="BB73" s="102">
        <f t="shared" si="89"/>
        <v>0</v>
      </c>
      <c r="BC73" s="368"/>
      <c r="BD73" s="393"/>
      <c r="BE73" s="102"/>
      <c r="BF73" s="102"/>
      <c r="BG73" s="102"/>
      <c r="BH73" s="336"/>
      <c r="BI73" s="103" t="s">
        <v>387</v>
      </c>
      <c r="BJ73" s="107" t="s">
        <v>692</v>
      </c>
      <c r="BK73" s="36"/>
    </row>
    <row r="74" spans="1:63" s="119" customFormat="1" ht="36" x14ac:dyDescent="0.2">
      <c r="A74" s="146"/>
      <c r="C74" s="275"/>
      <c r="D74" s="276"/>
      <c r="E74" s="274" t="s">
        <v>297</v>
      </c>
      <c r="F74" s="348">
        <f t="shared" si="77"/>
        <v>3631666</v>
      </c>
      <c r="G74" s="116">
        <f t="shared" si="78"/>
        <v>4669506</v>
      </c>
      <c r="H74" s="222">
        <v>3631666</v>
      </c>
      <c r="I74" s="222">
        <f t="shared" si="80"/>
        <v>4669506</v>
      </c>
      <c r="J74" s="222">
        <f t="shared" si="81"/>
        <v>1037840</v>
      </c>
      <c r="K74" s="222"/>
      <c r="L74" s="370"/>
      <c r="M74" s="397">
        <f>120957+916883</f>
        <v>1037840</v>
      </c>
      <c r="N74" s="222"/>
      <c r="O74" s="222"/>
      <c r="P74" s="222"/>
      <c r="Q74" s="222"/>
      <c r="R74" s="222"/>
      <c r="S74" s="222"/>
      <c r="T74" s="222"/>
      <c r="U74" s="222"/>
      <c r="V74" s="222"/>
      <c r="W74" s="222">
        <v>0</v>
      </c>
      <c r="X74" s="222">
        <f t="shared" si="82"/>
        <v>0</v>
      </c>
      <c r="Y74" s="222">
        <f t="shared" si="83"/>
        <v>0</v>
      </c>
      <c r="Z74" s="397"/>
      <c r="AA74" s="222"/>
      <c r="AB74" s="222"/>
      <c r="AC74" s="222"/>
      <c r="AD74" s="222"/>
      <c r="AE74" s="222"/>
      <c r="AF74" s="222">
        <v>0</v>
      </c>
      <c r="AG74" s="222">
        <f t="shared" si="84"/>
        <v>0</v>
      </c>
      <c r="AH74" s="222">
        <f t="shared" si="85"/>
        <v>0</v>
      </c>
      <c r="AI74" s="397"/>
      <c r="AJ74" s="222"/>
      <c r="AK74" s="222"/>
      <c r="AL74" s="222"/>
      <c r="AM74" s="222"/>
      <c r="AN74" s="222"/>
      <c r="AO74" s="222"/>
      <c r="AP74" s="222">
        <v>0</v>
      </c>
      <c r="AQ74" s="329">
        <f t="shared" si="86"/>
        <v>0</v>
      </c>
      <c r="AR74" s="329">
        <f t="shared" si="87"/>
        <v>0</v>
      </c>
      <c r="AS74" s="329"/>
      <c r="AT74" s="329"/>
      <c r="AU74" s="329"/>
      <c r="AV74" s="329"/>
      <c r="AW74" s="329"/>
      <c r="AX74" s="329"/>
      <c r="AY74" s="329"/>
      <c r="AZ74" s="329"/>
      <c r="BA74" s="222">
        <f t="shared" si="88"/>
        <v>0</v>
      </c>
      <c r="BB74" s="222">
        <f t="shared" si="89"/>
        <v>0</v>
      </c>
      <c r="BC74" s="370"/>
      <c r="BD74" s="397"/>
      <c r="BE74" s="222"/>
      <c r="BF74" s="222"/>
      <c r="BG74" s="222"/>
      <c r="BH74" s="338"/>
      <c r="BI74" s="315" t="s">
        <v>524</v>
      </c>
      <c r="BJ74" s="319" t="s">
        <v>500</v>
      </c>
      <c r="BK74" s="36"/>
    </row>
    <row r="75" spans="1:63" s="269" customFormat="1" ht="36" x14ac:dyDescent="0.2">
      <c r="A75" s="146"/>
      <c r="B75" s="119"/>
      <c r="C75" s="275"/>
      <c r="D75" s="276"/>
      <c r="E75" s="274" t="s">
        <v>647</v>
      </c>
      <c r="F75" s="348">
        <f t="shared" si="77"/>
        <v>60980</v>
      </c>
      <c r="G75" s="116">
        <f t="shared" si="78"/>
        <v>60980</v>
      </c>
      <c r="H75" s="222">
        <v>60980</v>
      </c>
      <c r="I75" s="222">
        <f t="shared" si="80"/>
        <v>60980</v>
      </c>
      <c r="J75" s="222">
        <f t="shared" si="81"/>
        <v>0</v>
      </c>
      <c r="K75" s="222"/>
      <c r="L75" s="370"/>
      <c r="M75" s="397"/>
      <c r="N75" s="222"/>
      <c r="O75" s="222"/>
      <c r="P75" s="222"/>
      <c r="Q75" s="222"/>
      <c r="R75" s="222"/>
      <c r="S75" s="222"/>
      <c r="T75" s="222"/>
      <c r="U75" s="222"/>
      <c r="V75" s="222"/>
      <c r="W75" s="222">
        <v>0</v>
      </c>
      <c r="X75" s="222">
        <f t="shared" si="82"/>
        <v>0</v>
      </c>
      <c r="Y75" s="222">
        <f t="shared" si="83"/>
        <v>0</v>
      </c>
      <c r="Z75" s="397"/>
      <c r="AA75" s="222"/>
      <c r="AB75" s="222"/>
      <c r="AC75" s="222"/>
      <c r="AD75" s="222"/>
      <c r="AE75" s="222"/>
      <c r="AF75" s="222">
        <v>0</v>
      </c>
      <c r="AG75" s="222">
        <f t="shared" si="84"/>
        <v>0</v>
      </c>
      <c r="AH75" s="222">
        <f t="shared" si="85"/>
        <v>0</v>
      </c>
      <c r="AI75" s="397"/>
      <c r="AJ75" s="222"/>
      <c r="AK75" s="222"/>
      <c r="AL75" s="222"/>
      <c r="AM75" s="222"/>
      <c r="AN75" s="222"/>
      <c r="AO75" s="222"/>
      <c r="AP75" s="222">
        <v>0</v>
      </c>
      <c r="AQ75" s="329">
        <f t="shared" si="86"/>
        <v>0</v>
      </c>
      <c r="AR75" s="329">
        <f t="shared" si="87"/>
        <v>0</v>
      </c>
      <c r="AS75" s="329"/>
      <c r="AT75" s="329"/>
      <c r="AU75" s="329"/>
      <c r="AV75" s="329"/>
      <c r="AW75" s="329"/>
      <c r="AX75" s="329"/>
      <c r="AY75" s="329"/>
      <c r="AZ75" s="329"/>
      <c r="BA75" s="222">
        <f t="shared" si="88"/>
        <v>0</v>
      </c>
      <c r="BB75" s="222">
        <f t="shared" si="89"/>
        <v>0</v>
      </c>
      <c r="BC75" s="370"/>
      <c r="BD75" s="397"/>
      <c r="BE75" s="222"/>
      <c r="BF75" s="222"/>
      <c r="BG75" s="222"/>
      <c r="BH75" s="338"/>
      <c r="BI75" s="103" t="s">
        <v>578</v>
      </c>
      <c r="BJ75" s="319"/>
      <c r="BK75" s="36"/>
    </row>
    <row r="76" spans="1:63" s="218" customFormat="1" ht="60" x14ac:dyDescent="0.2">
      <c r="A76" s="146"/>
      <c r="B76" s="119"/>
      <c r="C76" s="275"/>
      <c r="D76" s="276"/>
      <c r="E76" s="274" t="s">
        <v>544</v>
      </c>
      <c r="F76" s="348">
        <f t="shared" si="77"/>
        <v>0</v>
      </c>
      <c r="G76" s="116">
        <f t="shared" si="78"/>
        <v>0</v>
      </c>
      <c r="H76" s="222">
        <v>606</v>
      </c>
      <c r="I76" s="222">
        <f t="shared" si="80"/>
        <v>606</v>
      </c>
      <c r="J76" s="222">
        <f t="shared" si="81"/>
        <v>0</v>
      </c>
      <c r="K76" s="222"/>
      <c r="L76" s="370"/>
      <c r="M76" s="397"/>
      <c r="N76" s="222"/>
      <c r="O76" s="222"/>
      <c r="P76" s="222"/>
      <c r="Q76" s="222"/>
      <c r="R76" s="222"/>
      <c r="S76" s="222"/>
      <c r="T76" s="222"/>
      <c r="U76" s="222"/>
      <c r="V76" s="222"/>
      <c r="W76" s="222">
        <v>0</v>
      </c>
      <c r="X76" s="222">
        <f t="shared" si="82"/>
        <v>0</v>
      </c>
      <c r="Y76" s="222">
        <f t="shared" si="83"/>
        <v>0</v>
      </c>
      <c r="Z76" s="397"/>
      <c r="AA76" s="222"/>
      <c r="AB76" s="222"/>
      <c r="AC76" s="222"/>
      <c r="AD76" s="222"/>
      <c r="AE76" s="222"/>
      <c r="AF76" s="222">
        <v>0</v>
      </c>
      <c r="AG76" s="222">
        <f t="shared" si="84"/>
        <v>0</v>
      </c>
      <c r="AH76" s="222">
        <f t="shared" si="85"/>
        <v>0</v>
      </c>
      <c r="AI76" s="397"/>
      <c r="AJ76" s="222"/>
      <c r="AK76" s="222"/>
      <c r="AL76" s="222"/>
      <c r="AM76" s="222"/>
      <c r="AN76" s="222"/>
      <c r="AO76" s="222"/>
      <c r="AP76" s="222">
        <v>0</v>
      </c>
      <c r="AQ76" s="329">
        <f t="shared" si="86"/>
        <v>0</v>
      </c>
      <c r="AR76" s="329">
        <f t="shared" si="87"/>
        <v>0</v>
      </c>
      <c r="AS76" s="329"/>
      <c r="AT76" s="329"/>
      <c r="AU76" s="329"/>
      <c r="AV76" s="329"/>
      <c r="AW76" s="329"/>
      <c r="AX76" s="329"/>
      <c r="AY76" s="329"/>
      <c r="AZ76" s="329">
        <v>-606</v>
      </c>
      <c r="BA76" s="222">
        <f t="shared" si="88"/>
        <v>-606</v>
      </c>
      <c r="BB76" s="222">
        <f t="shared" si="89"/>
        <v>0</v>
      </c>
      <c r="BC76" s="370"/>
      <c r="BD76" s="397"/>
      <c r="BE76" s="222"/>
      <c r="BF76" s="222"/>
      <c r="BG76" s="222"/>
      <c r="BH76" s="338"/>
      <c r="BI76" s="103" t="s">
        <v>579</v>
      </c>
      <c r="BJ76" s="319"/>
      <c r="BK76" s="36"/>
    </row>
    <row r="77" spans="1:63" s="218" customFormat="1" ht="72" x14ac:dyDescent="0.2">
      <c r="A77" s="146"/>
      <c r="B77" s="119"/>
      <c r="C77" s="275"/>
      <c r="D77" s="276"/>
      <c r="E77" s="274" t="s">
        <v>545</v>
      </c>
      <c r="F77" s="348">
        <f t="shared" si="77"/>
        <v>0</v>
      </c>
      <c r="G77" s="116">
        <f t="shared" si="78"/>
        <v>0</v>
      </c>
      <c r="H77" s="222">
        <v>0</v>
      </c>
      <c r="I77" s="222">
        <f t="shared" si="80"/>
        <v>0</v>
      </c>
      <c r="J77" s="222">
        <f t="shared" si="81"/>
        <v>0</v>
      </c>
      <c r="K77" s="222"/>
      <c r="L77" s="370"/>
      <c r="M77" s="397"/>
      <c r="N77" s="222"/>
      <c r="O77" s="222"/>
      <c r="P77" s="222"/>
      <c r="Q77" s="222"/>
      <c r="R77" s="222"/>
      <c r="S77" s="222"/>
      <c r="T77" s="222"/>
      <c r="U77" s="222"/>
      <c r="V77" s="222"/>
      <c r="W77" s="222">
        <v>0</v>
      </c>
      <c r="X77" s="222">
        <f t="shared" si="82"/>
        <v>0</v>
      </c>
      <c r="Y77" s="222">
        <f t="shared" si="83"/>
        <v>0</v>
      </c>
      <c r="Z77" s="397"/>
      <c r="AA77" s="222"/>
      <c r="AB77" s="222"/>
      <c r="AC77" s="222"/>
      <c r="AD77" s="222"/>
      <c r="AE77" s="222"/>
      <c r="AF77" s="222">
        <v>0</v>
      </c>
      <c r="AG77" s="222">
        <f t="shared" si="84"/>
        <v>0</v>
      </c>
      <c r="AH77" s="222">
        <f t="shared" si="85"/>
        <v>0</v>
      </c>
      <c r="AI77" s="397"/>
      <c r="AJ77" s="222"/>
      <c r="AK77" s="222"/>
      <c r="AL77" s="222"/>
      <c r="AM77" s="222"/>
      <c r="AN77" s="222"/>
      <c r="AO77" s="222"/>
      <c r="AP77" s="222">
        <v>0</v>
      </c>
      <c r="AQ77" s="329">
        <f t="shared" si="86"/>
        <v>0</v>
      </c>
      <c r="AR77" s="329">
        <f t="shared" si="87"/>
        <v>0</v>
      </c>
      <c r="AS77" s="329"/>
      <c r="AT77" s="329"/>
      <c r="AU77" s="329"/>
      <c r="AV77" s="329"/>
      <c r="AW77" s="329"/>
      <c r="AX77" s="329"/>
      <c r="AY77" s="329"/>
      <c r="AZ77" s="329"/>
      <c r="BA77" s="222">
        <f t="shared" si="88"/>
        <v>0</v>
      </c>
      <c r="BB77" s="222">
        <f t="shared" si="89"/>
        <v>0</v>
      </c>
      <c r="BC77" s="370"/>
      <c r="BD77" s="397"/>
      <c r="BE77" s="222"/>
      <c r="BF77" s="222"/>
      <c r="BG77" s="222"/>
      <c r="BH77" s="338"/>
      <c r="BI77" s="103" t="s">
        <v>655</v>
      </c>
      <c r="BJ77" s="319"/>
      <c r="BK77" s="36"/>
    </row>
    <row r="78" spans="1:63" ht="24" x14ac:dyDescent="0.2">
      <c r="A78" s="146">
        <v>42803002568</v>
      </c>
      <c r="B78" s="117"/>
      <c r="C78" s="419" t="s">
        <v>349</v>
      </c>
      <c r="D78" s="420"/>
      <c r="E78" s="100" t="s">
        <v>327</v>
      </c>
      <c r="F78" s="348">
        <f t="shared" si="77"/>
        <v>1592350</v>
      </c>
      <c r="G78" s="101">
        <f t="shared" si="78"/>
        <v>1592350</v>
      </c>
      <c r="H78" s="102">
        <v>1592350</v>
      </c>
      <c r="I78" s="102">
        <f t="shared" si="80"/>
        <v>1592350</v>
      </c>
      <c r="J78" s="102">
        <f t="shared" si="81"/>
        <v>0</v>
      </c>
      <c r="K78" s="102"/>
      <c r="L78" s="368"/>
      <c r="M78" s="393"/>
      <c r="N78" s="102"/>
      <c r="O78" s="102"/>
      <c r="P78" s="102"/>
      <c r="Q78" s="102"/>
      <c r="R78" s="102"/>
      <c r="S78" s="102"/>
      <c r="T78" s="102"/>
      <c r="U78" s="102"/>
      <c r="V78" s="102"/>
      <c r="W78" s="102">
        <v>0</v>
      </c>
      <c r="X78" s="102">
        <f t="shared" si="82"/>
        <v>0</v>
      </c>
      <c r="Y78" s="102">
        <f t="shared" si="83"/>
        <v>0</v>
      </c>
      <c r="Z78" s="393"/>
      <c r="AA78" s="102"/>
      <c r="AB78" s="102"/>
      <c r="AC78" s="102"/>
      <c r="AD78" s="102"/>
      <c r="AE78" s="102"/>
      <c r="AF78" s="102">
        <v>0</v>
      </c>
      <c r="AG78" s="102">
        <f t="shared" si="84"/>
        <v>0</v>
      </c>
      <c r="AH78" s="102">
        <f t="shared" si="85"/>
        <v>0</v>
      </c>
      <c r="AI78" s="393"/>
      <c r="AJ78" s="102"/>
      <c r="AK78" s="102"/>
      <c r="AL78" s="102"/>
      <c r="AM78" s="102"/>
      <c r="AN78" s="102"/>
      <c r="AO78" s="102"/>
      <c r="AP78" s="102">
        <v>0</v>
      </c>
      <c r="AQ78" s="123">
        <f t="shared" si="86"/>
        <v>0</v>
      </c>
      <c r="AR78" s="123">
        <f t="shared" si="87"/>
        <v>0</v>
      </c>
      <c r="AS78" s="123"/>
      <c r="AT78" s="123"/>
      <c r="AU78" s="123"/>
      <c r="AV78" s="123"/>
      <c r="AW78" s="123"/>
      <c r="AX78" s="123"/>
      <c r="AY78" s="123"/>
      <c r="AZ78" s="123"/>
      <c r="BA78" s="102">
        <f t="shared" si="88"/>
        <v>0</v>
      </c>
      <c r="BB78" s="102">
        <f t="shared" si="89"/>
        <v>0</v>
      </c>
      <c r="BC78" s="368"/>
      <c r="BD78" s="393"/>
      <c r="BE78" s="102"/>
      <c r="BF78" s="102"/>
      <c r="BG78" s="102"/>
      <c r="BH78" s="336"/>
      <c r="BI78" s="103" t="s">
        <v>401</v>
      </c>
      <c r="BJ78" s="107"/>
      <c r="BK78" s="36"/>
    </row>
    <row r="79" spans="1:63" ht="42.75" customHeight="1" x14ac:dyDescent="0.2">
      <c r="A79" s="146">
        <v>90010691331</v>
      </c>
      <c r="B79" s="181"/>
      <c r="C79" s="451" t="s">
        <v>540</v>
      </c>
      <c r="D79" s="452"/>
      <c r="E79" s="273" t="s">
        <v>203</v>
      </c>
      <c r="F79" s="353">
        <f t="shared" si="77"/>
        <v>381229</v>
      </c>
      <c r="G79" s="182">
        <f t="shared" si="78"/>
        <v>381229</v>
      </c>
      <c r="H79" s="217">
        <v>222125</v>
      </c>
      <c r="I79" s="217">
        <f t="shared" si="80"/>
        <v>222125</v>
      </c>
      <c r="J79" s="217">
        <f t="shared" si="81"/>
        <v>0</v>
      </c>
      <c r="K79" s="217"/>
      <c r="L79" s="372"/>
      <c r="M79" s="399"/>
      <c r="N79" s="217"/>
      <c r="O79" s="217"/>
      <c r="P79" s="217"/>
      <c r="Q79" s="217"/>
      <c r="R79" s="217"/>
      <c r="S79" s="217"/>
      <c r="T79" s="217"/>
      <c r="U79" s="217"/>
      <c r="V79" s="217"/>
      <c r="W79" s="217">
        <v>0</v>
      </c>
      <c r="X79" s="217">
        <f t="shared" si="82"/>
        <v>0</v>
      </c>
      <c r="Y79" s="217">
        <f t="shared" si="83"/>
        <v>0</v>
      </c>
      <c r="Z79" s="399"/>
      <c r="AA79" s="217"/>
      <c r="AB79" s="217"/>
      <c r="AC79" s="217"/>
      <c r="AD79" s="217"/>
      <c r="AE79" s="217"/>
      <c r="AF79" s="217">
        <v>159104</v>
      </c>
      <c r="AG79" s="217">
        <f t="shared" si="84"/>
        <v>159104</v>
      </c>
      <c r="AH79" s="217">
        <f t="shared" si="85"/>
        <v>0</v>
      </c>
      <c r="AI79" s="399"/>
      <c r="AJ79" s="217"/>
      <c r="AK79" s="217"/>
      <c r="AL79" s="217"/>
      <c r="AM79" s="217"/>
      <c r="AN79" s="217"/>
      <c r="AO79" s="217"/>
      <c r="AP79" s="217">
        <v>0</v>
      </c>
      <c r="AQ79" s="331">
        <f t="shared" si="86"/>
        <v>0</v>
      </c>
      <c r="AR79" s="331">
        <f t="shared" si="87"/>
        <v>0</v>
      </c>
      <c r="AS79" s="331"/>
      <c r="AT79" s="331"/>
      <c r="AU79" s="331"/>
      <c r="AV79" s="331"/>
      <c r="AW79" s="331"/>
      <c r="AX79" s="331"/>
      <c r="AY79" s="331"/>
      <c r="AZ79" s="331"/>
      <c r="BA79" s="217">
        <f t="shared" si="88"/>
        <v>0</v>
      </c>
      <c r="BB79" s="217">
        <f t="shared" si="89"/>
        <v>0</v>
      </c>
      <c r="BC79" s="372"/>
      <c r="BD79" s="399"/>
      <c r="BE79" s="217"/>
      <c r="BF79" s="217"/>
      <c r="BG79" s="217"/>
      <c r="BH79" s="341"/>
      <c r="BI79" s="298" t="s">
        <v>402</v>
      </c>
      <c r="BJ79" s="320"/>
      <c r="BK79" s="36"/>
    </row>
    <row r="80" spans="1:63" ht="60" x14ac:dyDescent="0.2">
      <c r="A80" s="146"/>
      <c r="B80" s="117"/>
      <c r="C80" s="419" t="s">
        <v>181</v>
      </c>
      <c r="D80" s="420"/>
      <c r="E80" s="304" t="s">
        <v>357</v>
      </c>
      <c r="F80" s="348">
        <f t="shared" si="77"/>
        <v>600000</v>
      </c>
      <c r="G80" s="101">
        <f t="shared" si="78"/>
        <v>600000</v>
      </c>
      <c r="H80" s="102"/>
      <c r="I80" s="102">
        <f t="shared" si="80"/>
        <v>0</v>
      </c>
      <c r="J80" s="102">
        <f t="shared" si="81"/>
        <v>0</v>
      </c>
      <c r="K80" s="102"/>
      <c r="L80" s="368"/>
      <c r="M80" s="393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>
        <f t="shared" si="82"/>
        <v>0</v>
      </c>
      <c r="Y80" s="102">
        <f t="shared" si="83"/>
        <v>0</v>
      </c>
      <c r="Z80" s="393"/>
      <c r="AA80" s="102"/>
      <c r="AB80" s="102"/>
      <c r="AC80" s="102"/>
      <c r="AD80" s="102"/>
      <c r="AE80" s="102"/>
      <c r="AF80" s="102"/>
      <c r="AG80" s="123">
        <f t="shared" si="84"/>
        <v>0</v>
      </c>
      <c r="AH80" s="123">
        <f t="shared" si="85"/>
        <v>0</v>
      </c>
      <c r="AI80" s="394"/>
      <c r="AJ80" s="123"/>
      <c r="AK80" s="123"/>
      <c r="AL80" s="123"/>
      <c r="AM80" s="123"/>
      <c r="AN80" s="123"/>
      <c r="AO80" s="123">
        <v>600000</v>
      </c>
      <c r="AP80" s="123"/>
      <c r="AQ80" s="123">
        <f t="shared" si="86"/>
        <v>0</v>
      </c>
      <c r="AR80" s="123">
        <f t="shared" si="87"/>
        <v>0</v>
      </c>
      <c r="AS80" s="123"/>
      <c r="AT80" s="123"/>
      <c r="AU80" s="123"/>
      <c r="AV80" s="123"/>
      <c r="AW80" s="123"/>
      <c r="AX80" s="123"/>
      <c r="AY80" s="123"/>
      <c r="AZ80" s="123"/>
      <c r="BA80" s="102">
        <f t="shared" si="88"/>
        <v>0</v>
      </c>
      <c r="BB80" s="102">
        <f t="shared" si="89"/>
        <v>0</v>
      </c>
      <c r="BC80" s="368"/>
      <c r="BD80" s="393"/>
      <c r="BE80" s="102"/>
      <c r="BF80" s="102"/>
      <c r="BG80" s="102"/>
      <c r="BH80" s="336"/>
      <c r="BI80" s="103"/>
      <c r="BJ80" s="107"/>
      <c r="BK80" s="36"/>
    </row>
    <row r="81" spans="1:63" s="193" customFormat="1" ht="60" x14ac:dyDescent="0.2">
      <c r="A81" s="146"/>
      <c r="B81" s="117"/>
      <c r="C81" s="301"/>
      <c r="D81" s="302"/>
      <c r="E81" s="304" t="s">
        <v>358</v>
      </c>
      <c r="F81" s="348">
        <f t="shared" si="77"/>
        <v>320500</v>
      </c>
      <c r="G81" s="101">
        <f t="shared" si="78"/>
        <v>320500</v>
      </c>
      <c r="H81" s="102"/>
      <c r="I81" s="102">
        <f t="shared" si="80"/>
        <v>0</v>
      </c>
      <c r="J81" s="102">
        <f t="shared" si="81"/>
        <v>0</v>
      </c>
      <c r="K81" s="102"/>
      <c r="L81" s="368"/>
      <c r="M81" s="393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>
        <f t="shared" si="82"/>
        <v>0</v>
      </c>
      <c r="Y81" s="102">
        <f t="shared" si="83"/>
        <v>0</v>
      </c>
      <c r="Z81" s="393"/>
      <c r="AA81" s="102"/>
      <c r="AB81" s="102"/>
      <c r="AC81" s="102"/>
      <c r="AD81" s="102"/>
      <c r="AE81" s="102"/>
      <c r="AF81" s="102"/>
      <c r="AG81" s="123">
        <f t="shared" si="84"/>
        <v>0</v>
      </c>
      <c r="AH81" s="123">
        <f t="shared" si="85"/>
        <v>0</v>
      </c>
      <c r="AI81" s="394"/>
      <c r="AJ81" s="123"/>
      <c r="AK81" s="123"/>
      <c r="AL81" s="123"/>
      <c r="AM81" s="123"/>
      <c r="AN81" s="123"/>
      <c r="AO81" s="123">
        <v>320500</v>
      </c>
      <c r="AP81" s="123"/>
      <c r="AQ81" s="123">
        <f t="shared" si="86"/>
        <v>0</v>
      </c>
      <c r="AR81" s="123">
        <f t="shared" si="87"/>
        <v>0</v>
      </c>
      <c r="AS81" s="123"/>
      <c r="AT81" s="123"/>
      <c r="AU81" s="123"/>
      <c r="AV81" s="123"/>
      <c r="AW81" s="123"/>
      <c r="AX81" s="123"/>
      <c r="AY81" s="123"/>
      <c r="AZ81" s="123"/>
      <c r="BA81" s="102">
        <f t="shared" si="88"/>
        <v>0</v>
      </c>
      <c r="BB81" s="102">
        <f t="shared" si="89"/>
        <v>0</v>
      </c>
      <c r="BC81" s="368"/>
      <c r="BD81" s="393"/>
      <c r="BE81" s="102"/>
      <c r="BF81" s="102"/>
      <c r="BG81" s="102"/>
      <c r="BH81" s="336"/>
      <c r="BI81" s="103"/>
      <c r="BJ81" s="107"/>
      <c r="BK81" s="36"/>
    </row>
    <row r="82" spans="1:63" s="163" customFormat="1" ht="72" x14ac:dyDescent="0.2">
      <c r="A82" s="146"/>
      <c r="B82" s="164"/>
      <c r="C82" s="301"/>
      <c r="D82" s="302"/>
      <c r="E82" s="304" t="s">
        <v>288</v>
      </c>
      <c r="F82" s="348">
        <f t="shared" si="77"/>
        <v>202540</v>
      </c>
      <c r="G82" s="101">
        <f t="shared" si="78"/>
        <v>202540</v>
      </c>
      <c r="H82" s="102"/>
      <c r="I82" s="102">
        <f t="shared" si="80"/>
        <v>0</v>
      </c>
      <c r="J82" s="102">
        <f t="shared" si="81"/>
        <v>0</v>
      </c>
      <c r="K82" s="102"/>
      <c r="L82" s="368"/>
      <c r="M82" s="393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>
        <f t="shared" si="82"/>
        <v>0</v>
      </c>
      <c r="Y82" s="102">
        <f t="shared" si="83"/>
        <v>0</v>
      </c>
      <c r="Z82" s="393"/>
      <c r="AA82" s="102"/>
      <c r="AB82" s="102"/>
      <c r="AC82" s="102"/>
      <c r="AD82" s="102"/>
      <c r="AE82" s="102"/>
      <c r="AF82" s="102"/>
      <c r="AG82" s="123">
        <f t="shared" si="84"/>
        <v>0</v>
      </c>
      <c r="AH82" s="123">
        <f t="shared" si="85"/>
        <v>0</v>
      </c>
      <c r="AI82" s="394"/>
      <c r="AJ82" s="123"/>
      <c r="AK82" s="123"/>
      <c r="AL82" s="123"/>
      <c r="AM82" s="123"/>
      <c r="AN82" s="123"/>
      <c r="AO82" s="123">
        <v>202540</v>
      </c>
      <c r="AP82" s="123"/>
      <c r="AQ82" s="123">
        <f t="shared" si="86"/>
        <v>0</v>
      </c>
      <c r="AR82" s="123">
        <f t="shared" si="87"/>
        <v>0</v>
      </c>
      <c r="AS82" s="123"/>
      <c r="AT82" s="123"/>
      <c r="AU82" s="123"/>
      <c r="AV82" s="123"/>
      <c r="AW82" s="123"/>
      <c r="AX82" s="123"/>
      <c r="AY82" s="123"/>
      <c r="AZ82" s="123"/>
      <c r="BA82" s="102">
        <f t="shared" si="88"/>
        <v>0</v>
      </c>
      <c r="BB82" s="102">
        <f t="shared" si="89"/>
        <v>0</v>
      </c>
      <c r="BC82" s="368"/>
      <c r="BD82" s="393"/>
      <c r="BE82" s="102"/>
      <c r="BF82" s="102"/>
      <c r="BG82" s="102"/>
      <c r="BH82" s="336"/>
      <c r="BI82" s="103"/>
      <c r="BJ82" s="107"/>
      <c r="BK82" s="36"/>
    </row>
    <row r="83" spans="1:63" s="216" customFormat="1" ht="72" x14ac:dyDescent="0.2">
      <c r="A83" s="146"/>
      <c r="C83" s="284"/>
      <c r="D83" s="285"/>
      <c r="E83" s="307" t="s">
        <v>546</v>
      </c>
      <c r="F83" s="348">
        <f t="shared" si="77"/>
        <v>546041</v>
      </c>
      <c r="G83" s="101">
        <f t="shared" si="78"/>
        <v>546041</v>
      </c>
      <c r="H83" s="102"/>
      <c r="I83" s="102">
        <f t="shared" si="80"/>
        <v>0</v>
      </c>
      <c r="J83" s="102">
        <f t="shared" si="81"/>
        <v>0</v>
      </c>
      <c r="K83" s="102"/>
      <c r="L83" s="368"/>
      <c r="M83" s="393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>
        <f t="shared" si="82"/>
        <v>0</v>
      </c>
      <c r="Y83" s="102">
        <f t="shared" si="83"/>
        <v>0</v>
      </c>
      <c r="Z83" s="393"/>
      <c r="AA83" s="102"/>
      <c r="AB83" s="102"/>
      <c r="AC83" s="102"/>
      <c r="AD83" s="102"/>
      <c r="AE83" s="102"/>
      <c r="AF83" s="102"/>
      <c r="AG83" s="123">
        <f t="shared" si="84"/>
        <v>0</v>
      </c>
      <c r="AH83" s="123">
        <f t="shared" si="85"/>
        <v>0</v>
      </c>
      <c r="AI83" s="394"/>
      <c r="AJ83" s="123"/>
      <c r="AK83" s="123"/>
      <c r="AL83" s="123"/>
      <c r="AM83" s="123"/>
      <c r="AN83" s="123"/>
      <c r="AO83" s="123">
        <v>546041</v>
      </c>
      <c r="AP83" s="123"/>
      <c r="AQ83" s="123">
        <f t="shared" si="86"/>
        <v>0</v>
      </c>
      <c r="AR83" s="123">
        <f t="shared" si="87"/>
        <v>0</v>
      </c>
      <c r="AS83" s="123"/>
      <c r="AT83" s="123"/>
      <c r="AU83" s="123"/>
      <c r="AV83" s="123"/>
      <c r="AW83" s="123"/>
      <c r="AX83" s="123"/>
      <c r="AY83" s="123"/>
      <c r="AZ83" s="123"/>
      <c r="BA83" s="102">
        <f t="shared" si="88"/>
        <v>0</v>
      </c>
      <c r="BB83" s="102">
        <f t="shared" si="89"/>
        <v>0</v>
      </c>
      <c r="BC83" s="368"/>
      <c r="BD83" s="393"/>
      <c r="BE83" s="102"/>
      <c r="BF83" s="102"/>
      <c r="BG83" s="102"/>
      <c r="BH83" s="336"/>
      <c r="BI83" s="103"/>
      <c r="BJ83" s="107"/>
      <c r="BK83" s="36"/>
    </row>
    <row r="84" spans="1:63" ht="12.75" thickBot="1" x14ac:dyDescent="0.25">
      <c r="A84" s="146"/>
      <c r="B84" s="133"/>
      <c r="C84" s="422"/>
      <c r="D84" s="423"/>
      <c r="E84" s="144"/>
      <c r="F84" s="349"/>
      <c r="G84" s="89"/>
      <c r="H84" s="90"/>
      <c r="I84" s="90"/>
      <c r="J84" s="90"/>
      <c r="K84" s="90"/>
      <c r="L84" s="369"/>
      <c r="M84" s="396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396"/>
      <c r="AA84" s="90"/>
      <c r="AB84" s="90"/>
      <c r="AC84" s="90"/>
      <c r="AD84" s="90"/>
      <c r="AE84" s="90"/>
      <c r="AF84" s="90"/>
      <c r="AG84" s="122"/>
      <c r="AH84" s="122"/>
      <c r="AI84" s="395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90"/>
      <c r="BB84" s="90"/>
      <c r="BC84" s="369"/>
      <c r="BD84" s="396"/>
      <c r="BE84" s="90"/>
      <c r="BF84" s="90"/>
      <c r="BG84" s="90"/>
      <c r="BH84" s="337"/>
      <c r="BI84" s="91"/>
      <c r="BJ84" s="108"/>
      <c r="BK84" s="36"/>
    </row>
    <row r="85" spans="1:63" ht="12.75" thickBot="1" x14ac:dyDescent="0.25">
      <c r="A85" s="173"/>
      <c r="B85" s="421" t="s">
        <v>12</v>
      </c>
      <c r="C85" s="421"/>
      <c r="D85" s="170" t="s">
        <v>13</v>
      </c>
      <c r="E85" s="16"/>
      <c r="F85" s="350">
        <f t="shared" ref="F85:F90" si="90">H85+W85+AF85+AO85+AP85+AZ85</f>
        <v>534900</v>
      </c>
      <c r="G85" s="17">
        <f t="shared" ref="G85:G90" si="91">I85+X85+AG85+AO85+AQ85+BA85</f>
        <v>534900</v>
      </c>
      <c r="H85" s="121">
        <f>SUM(H86:H91)</f>
        <v>534900</v>
      </c>
      <c r="I85" s="121">
        <f t="shared" ref="I85:BH85" si="92">SUM(I86:I91)</f>
        <v>534900</v>
      </c>
      <c r="J85" s="121">
        <f t="shared" si="92"/>
        <v>0</v>
      </c>
      <c r="K85" s="121">
        <f t="shared" si="92"/>
        <v>0</v>
      </c>
      <c r="L85" s="373">
        <f t="shared" si="92"/>
        <v>0</v>
      </c>
      <c r="M85" s="400">
        <f t="shared" si="92"/>
        <v>0</v>
      </c>
      <c r="N85" s="121">
        <f t="shared" si="92"/>
        <v>0</v>
      </c>
      <c r="O85" s="121">
        <f t="shared" si="92"/>
        <v>0</v>
      </c>
      <c r="P85" s="121">
        <f t="shared" si="92"/>
        <v>0</v>
      </c>
      <c r="Q85" s="121">
        <f t="shared" si="92"/>
        <v>0</v>
      </c>
      <c r="R85" s="121">
        <f t="shared" si="92"/>
        <v>0</v>
      </c>
      <c r="S85" s="121">
        <f t="shared" si="92"/>
        <v>0</v>
      </c>
      <c r="T85" s="121">
        <f t="shared" si="92"/>
        <v>0</v>
      </c>
      <c r="U85" s="121">
        <f t="shared" si="92"/>
        <v>0</v>
      </c>
      <c r="V85" s="121">
        <f t="shared" si="92"/>
        <v>0</v>
      </c>
      <c r="W85" s="121">
        <f t="shared" si="92"/>
        <v>0</v>
      </c>
      <c r="X85" s="121">
        <f t="shared" si="92"/>
        <v>0</v>
      </c>
      <c r="Y85" s="121">
        <f t="shared" si="92"/>
        <v>0</v>
      </c>
      <c r="Z85" s="400">
        <f t="shared" si="92"/>
        <v>0</v>
      </c>
      <c r="AA85" s="121">
        <f t="shared" si="92"/>
        <v>0</v>
      </c>
      <c r="AB85" s="121">
        <f t="shared" si="92"/>
        <v>0</v>
      </c>
      <c r="AC85" s="121">
        <f t="shared" si="92"/>
        <v>0</v>
      </c>
      <c r="AD85" s="121">
        <f t="shared" si="92"/>
        <v>0</v>
      </c>
      <c r="AE85" s="121">
        <f t="shared" si="92"/>
        <v>0</v>
      </c>
      <c r="AF85" s="121">
        <f t="shared" si="92"/>
        <v>0</v>
      </c>
      <c r="AG85" s="121">
        <f t="shared" si="92"/>
        <v>0</v>
      </c>
      <c r="AH85" s="121">
        <f t="shared" si="92"/>
        <v>0</v>
      </c>
      <c r="AI85" s="400">
        <f t="shared" si="92"/>
        <v>0</v>
      </c>
      <c r="AJ85" s="121">
        <f t="shared" si="92"/>
        <v>0</v>
      </c>
      <c r="AK85" s="121">
        <f t="shared" si="92"/>
        <v>0</v>
      </c>
      <c r="AL85" s="121">
        <f t="shared" si="92"/>
        <v>0</v>
      </c>
      <c r="AM85" s="121">
        <f t="shared" si="92"/>
        <v>0</v>
      </c>
      <c r="AN85" s="121">
        <f t="shared" si="92"/>
        <v>0</v>
      </c>
      <c r="AO85" s="121">
        <f t="shared" si="92"/>
        <v>0</v>
      </c>
      <c r="AP85" s="121">
        <f t="shared" si="92"/>
        <v>0</v>
      </c>
      <c r="AQ85" s="121">
        <f t="shared" si="92"/>
        <v>0</v>
      </c>
      <c r="AR85" s="121">
        <f t="shared" si="92"/>
        <v>0</v>
      </c>
      <c r="AS85" s="121">
        <f t="shared" si="92"/>
        <v>0</v>
      </c>
      <c r="AT85" s="121">
        <f t="shared" si="92"/>
        <v>0</v>
      </c>
      <c r="AU85" s="121">
        <f t="shared" si="92"/>
        <v>0</v>
      </c>
      <c r="AV85" s="121">
        <f t="shared" si="92"/>
        <v>0</v>
      </c>
      <c r="AW85" s="121">
        <f t="shared" si="92"/>
        <v>0</v>
      </c>
      <c r="AX85" s="121">
        <f t="shared" si="92"/>
        <v>0</v>
      </c>
      <c r="AY85" s="121">
        <f t="shared" si="92"/>
        <v>0</v>
      </c>
      <c r="AZ85" s="121">
        <f t="shared" si="92"/>
        <v>0</v>
      </c>
      <c r="BA85" s="121">
        <f t="shared" si="92"/>
        <v>0</v>
      </c>
      <c r="BB85" s="121">
        <f t="shared" si="92"/>
        <v>0</v>
      </c>
      <c r="BC85" s="373">
        <f t="shared" si="92"/>
        <v>0</v>
      </c>
      <c r="BD85" s="400">
        <f t="shared" si="92"/>
        <v>0</v>
      </c>
      <c r="BE85" s="121">
        <f t="shared" si="92"/>
        <v>0</v>
      </c>
      <c r="BF85" s="121">
        <f t="shared" si="92"/>
        <v>0</v>
      </c>
      <c r="BG85" s="121">
        <f t="shared" si="92"/>
        <v>0</v>
      </c>
      <c r="BH85" s="121">
        <f t="shared" si="92"/>
        <v>0</v>
      </c>
      <c r="BI85" s="18"/>
      <c r="BJ85" s="109"/>
      <c r="BK85" s="36"/>
    </row>
    <row r="86" spans="1:63" ht="24.75" thickTop="1" x14ac:dyDescent="0.2">
      <c r="A86" s="146">
        <v>90000594245</v>
      </c>
      <c r="B86" s="117"/>
      <c r="C86" s="419" t="s">
        <v>607</v>
      </c>
      <c r="D86" s="420"/>
      <c r="E86" s="100" t="s">
        <v>204</v>
      </c>
      <c r="F86" s="348">
        <f t="shared" si="90"/>
        <v>45712</v>
      </c>
      <c r="G86" s="101">
        <f t="shared" si="91"/>
        <v>45712</v>
      </c>
      <c r="H86" s="102">
        <v>45712</v>
      </c>
      <c r="I86" s="102">
        <f t="shared" ref="I86:I90" si="93">J86+H86</f>
        <v>45712</v>
      </c>
      <c r="J86" s="102">
        <f t="shared" ref="J86:J90" si="94">SUM(K86:V86)</f>
        <v>0</v>
      </c>
      <c r="K86" s="102"/>
      <c r="L86" s="368"/>
      <c r="M86" s="393"/>
      <c r="N86" s="102"/>
      <c r="O86" s="102"/>
      <c r="P86" s="102"/>
      <c r="Q86" s="102"/>
      <c r="R86" s="102"/>
      <c r="S86" s="102"/>
      <c r="T86" s="102"/>
      <c r="U86" s="102"/>
      <c r="V86" s="102"/>
      <c r="W86" s="102">
        <v>0</v>
      </c>
      <c r="X86" s="102">
        <f t="shared" ref="X86:X90" si="95">W86+Y86</f>
        <v>0</v>
      </c>
      <c r="Y86" s="102">
        <f t="shared" ref="Y86:Y90" si="96">SUM(Z86:AE86)</f>
        <v>0</v>
      </c>
      <c r="Z86" s="393"/>
      <c r="AA86" s="102"/>
      <c r="AB86" s="102"/>
      <c r="AC86" s="102"/>
      <c r="AD86" s="102"/>
      <c r="AE86" s="102"/>
      <c r="AF86" s="102">
        <v>0</v>
      </c>
      <c r="AG86" s="102">
        <f t="shared" ref="AG86:AG90" si="97">AH86+AF86</f>
        <v>0</v>
      </c>
      <c r="AH86" s="102">
        <f t="shared" ref="AH86:AH90" si="98">SUM(AI86:AN86)</f>
        <v>0</v>
      </c>
      <c r="AI86" s="393"/>
      <c r="AJ86" s="102"/>
      <c r="AK86" s="102"/>
      <c r="AL86" s="102"/>
      <c r="AM86" s="102"/>
      <c r="AN86" s="102"/>
      <c r="AO86" s="102"/>
      <c r="AP86" s="102">
        <v>0</v>
      </c>
      <c r="AQ86" s="123">
        <f t="shared" ref="AQ86:AQ90" si="99">AP86+AR86</f>
        <v>0</v>
      </c>
      <c r="AR86" s="123">
        <f t="shared" ref="AR86:AR90" si="100">SUM(AS86:AY86)</f>
        <v>0</v>
      </c>
      <c r="AS86" s="123"/>
      <c r="AT86" s="123"/>
      <c r="AU86" s="123"/>
      <c r="AV86" s="123"/>
      <c r="AW86" s="123"/>
      <c r="AX86" s="123"/>
      <c r="AY86" s="123"/>
      <c r="AZ86" s="123"/>
      <c r="BA86" s="102">
        <f t="shared" ref="BA86:BA90" si="101">BB86+AZ86</f>
        <v>0</v>
      </c>
      <c r="BB86" s="102">
        <f t="shared" ref="BB86:BB90" si="102">SUM(BC86:BH86)</f>
        <v>0</v>
      </c>
      <c r="BC86" s="368"/>
      <c r="BD86" s="393"/>
      <c r="BE86" s="102"/>
      <c r="BF86" s="102"/>
      <c r="BG86" s="102"/>
      <c r="BH86" s="336"/>
      <c r="BI86" s="103" t="s">
        <v>403</v>
      </c>
      <c r="BJ86" s="107" t="s">
        <v>596</v>
      </c>
      <c r="BK86" s="36"/>
    </row>
    <row r="87" spans="1:63" ht="24" x14ac:dyDescent="0.2">
      <c r="A87" s="146"/>
      <c r="B87" s="117"/>
      <c r="C87" s="270"/>
      <c r="D87" s="271"/>
      <c r="E87" s="100" t="s">
        <v>228</v>
      </c>
      <c r="F87" s="348">
        <f t="shared" si="90"/>
        <v>26594</v>
      </c>
      <c r="G87" s="101">
        <f t="shared" si="91"/>
        <v>26594</v>
      </c>
      <c r="H87" s="102">
        <v>26594</v>
      </c>
      <c r="I87" s="102">
        <f t="shared" si="93"/>
        <v>26594</v>
      </c>
      <c r="J87" s="102">
        <f t="shared" si="94"/>
        <v>0</v>
      </c>
      <c r="K87" s="102"/>
      <c r="L87" s="368"/>
      <c r="M87" s="393"/>
      <c r="N87" s="102"/>
      <c r="O87" s="102"/>
      <c r="P87" s="102"/>
      <c r="Q87" s="102"/>
      <c r="R87" s="102"/>
      <c r="S87" s="102"/>
      <c r="T87" s="102"/>
      <c r="U87" s="102"/>
      <c r="V87" s="102"/>
      <c r="W87" s="102">
        <v>0</v>
      </c>
      <c r="X87" s="102">
        <f t="shared" si="95"/>
        <v>0</v>
      </c>
      <c r="Y87" s="102">
        <f t="shared" si="96"/>
        <v>0</v>
      </c>
      <c r="Z87" s="393"/>
      <c r="AA87" s="102"/>
      <c r="AB87" s="102"/>
      <c r="AC87" s="102"/>
      <c r="AD87" s="102"/>
      <c r="AE87" s="102"/>
      <c r="AF87" s="102">
        <v>0</v>
      </c>
      <c r="AG87" s="102">
        <f t="shared" si="97"/>
        <v>0</v>
      </c>
      <c r="AH87" s="102">
        <f t="shared" si="98"/>
        <v>0</v>
      </c>
      <c r="AI87" s="393"/>
      <c r="AJ87" s="102"/>
      <c r="AK87" s="102"/>
      <c r="AL87" s="102"/>
      <c r="AM87" s="102"/>
      <c r="AN87" s="102"/>
      <c r="AO87" s="102"/>
      <c r="AP87" s="102">
        <v>0</v>
      </c>
      <c r="AQ87" s="123">
        <f t="shared" si="99"/>
        <v>0</v>
      </c>
      <c r="AR87" s="123">
        <f t="shared" si="100"/>
        <v>0</v>
      </c>
      <c r="AS87" s="123"/>
      <c r="AT87" s="123"/>
      <c r="AU87" s="123"/>
      <c r="AV87" s="123"/>
      <c r="AW87" s="123"/>
      <c r="AX87" s="123"/>
      <c r="AY87" s="123"/>
      <c r="AZ87" s="123"/>
      <c r="BA87" s="102">
        <f t="shared" si="101"/>
        <v>0</v>
      </c>
      <c r="BB87" s="102">
        <f t="shared" si="102"/>
        <v>0</v>
      </c>
      <c r="BC87" s="368"/>
      <c r="BD87" s="393"/>
      <c r="BE87" s="102"/>
      <c r="BF87" s="102"/>
      <c r="BG87" s="102"/>
      <c r="BH87" s="336"/>
      <c r="BI87" s="103" t="s">
        <v>404</v>
      </c>
      <c r="BJ87" s="107" t="s">
        <v>596</v>
      </c>
      <c r="BK87" s="36"/>
    </row>
    <row r="88" spans="1:63" ht="24" x14ac:dyDescent="0.2">
      <c r="A88" s="146"/>
      <c r="B88" s="117"/>
      <c r="C88" s="270"/>
      <c r="D88" s="271"/>
      <c r="E88" s="100" t="s">
        <v>222</v>
      </c>
      <c r="F88" s="348">
        <f t="shared" si="90"/>
        <v>80888</v>
      </c>
      <c r="G88" s="101">
        <f t="shared" si="91"/>
        <v>80888</v>
      </c>
      <c r="H88" s="102">
        <v>80888</v>
      </c>
      <c r="I88" s="102">
        <f t="shared" si="93"/>
        <v>80888</v>
      </c>
      <c r="J88" s="102">
        <f t="shared" si="94"/>
        <v>0</v>
      </c>
      <c r="K88" s="102"/>
      <c r="L88" s="368"/>
      <c r="M88" s="393"/>
      <c r="N88" s="102"/>
      <c r="O88" s="102"/>
      <c r="P88" s="102"/>
      <c r="Q88" s="102"/>
      <c r="R88" s="102"/>
      <c r="S88" s="102"/>
      <c r="T88" s="102"/>
      <c r="U88" s="102"/>
      <c r="V88" s="102"/>
      <c r="W88" s="102">
        <v>0</v>
      </c>
      <c r="X88" s="102">
        <f t="shared" si="95"/>
        <v>0</v>
      </c>
      <c r="Y88" s="102">
        <f t="shared" si="96"/>
        <v>0</v>
      </c>
      <c r="Z88" s="393"/>
      <c r="AA88" s="102"/>
      <c r="AB88" s="102"/>
      <c r="AC88" s="102"/>
      <c r="AD88" s="102"/>
      <c r="AE88" s="102"/>
      <c r="AF88" s="102">
        <v>0</v>
      </c>
      <c r="AG88" s="102">
        <f t="shared" si="97"/>
        <v>0</v>
      </c>
      <c r="AH88" s="102">
        <f t="shared" si="98"/>
        <v>0</v>
      </c>
      <c r="AI88" s="393"/>
      <c r="AJ88" s="102"/>
      <c r="AK88" s="102"/>
      <c r="AL88" s="102"/>
      <c r="AM88" s="102"/>
      <c r="AN88" s="102"/>
      <c r="AO88" s="102"/>
      <c r="AP88" s="102">
        <v>0</v>
      </c>
      <c r="AQ88" s="123">
        <f t="shared" si="99"/>
        <v>0</v>
      </c>
      <c r="AR88" s="123">
        <f t="shared" si="100"/>
        <v>0</v>
      </c>
      <c r="AS88" s="123"/>
      <c r="AT88" s="123"/>
      <c r="AU88" s="123"/>
      <c r="AV88" s="123"/>
      <c r="AW88" s="123"/>
      <c r="AX88" s="123"/>
      <c r="AY88" s="123"/>
      <c r="AZ88" s="123"/>
      <c r="BA88" s="102">
        <f t="shared" si="101"/>
        <v>0</v>
      </c>
      <c r="BB88" s="102">
        <f t="shared" si="102"/>
        <v>0</v>
      </c>
      <c r="BC88" s="368"/>
      <c r="BD88" s="393"/>
      <c r="BE88" s="102"/>
      <c r="BF88" s="102"/>
      <c r="BG88" s="102"/>
      <c r="BH88" s="336"/>
      <c r="BI88" s="103" t="s">
        <v>405</v>
      </c>
      <c r="BJ88" s="107" t="s">
        <v>596</v>
      </c>
      <c r="BK88" s="36"/>
    </row>
    <row r="89" spans="1:63" s="269" customFormat="1" ht="36" x14ac:dyDescent="0.2">
      <c r="A89" s="146"/>
      <c r="B89" s="117"/>
      <c r="C89" s="267"/>
      <c r="D89" s="268"/>
      <c r="E89" s="100" t="s">
        <v>633</v>
      </c>
      <c r="F89" s="348">
        <f t="shared" si="90"/>
        <v>278244</v>
      </c>
      <c r="G89" s="101">
        <f t="shared" si="91"/>
        <v>278244</v>
      </c>
      <c r="H89" s="102">
        <v>278244</v>
      </c>
      <c r="I89" s="102">
        <f t="shared" si="93"/>
        <v>278244</v>
      </c>
      <c r="J89" s="102">
        <f t="shared" si="94"/>
        <v>0</v>
      </c>
      <c r="K89" s="102"/>
      <c r="L89" s="368"/>
      <c r="M89" s="393"/>
      <c r="N89" s="102"/>
      <c r="O89" s="102"/>
      <c r="P89" s="102"/>
      <c r="Q89" s="102"/>
      <c r="R89" s="102"/>
      <c r="S89" s="102"/>
      <c r="T89" s="102"/>
      <c r="U89" s="102"/>
      <c r="V89" s="102"/>
      <c r="W89" s="102">
        <v>0</v>
      </c>
      <c r="X89" s="102">
        <f t="shared" si="95"/>
        <v>0</v>
      </c>
      <c r="Y89" s="102">
        <f t="shared" si="96"/>
        <v>0</v>
      </c>
      <c r="Z89" s="393"/>
      <c r="AA89" s="102"/>
      <c r="AB89" s="102"/>
      <c r="AC89" s="102"/>
      <c r="AD89" s="102"/>
      <c r="AE89" s="102"/>
      <c r="AF89" s="102">
        <v>0</v>
      </c>
      <c r="AG89" s="102">
        <f t="shared" si="97"/>
        <v>0</v>
      </c>
      <c r="AH89" s="102">
        <f t="shared" si="98"/>
        <v>0</v>
      </c>
      <c r="AI89" s="393"/>
      <c r="AJ89" s="102"/>
      <c r="AK89" s="102"/>
      <c r="AL89" s="102"/>
      <c r="AM89" s="102"/>
      <c r="AN89" s="102"/>
      <c r="AO89" s="102"/>
      <c r="AP89" s="102">
        <v>0</v>
      </c>
      <c r="AQ89" s="123">
        <f t="shared" si="99"/>
        <v>0</v>
      </c>
      <c r="AR89" s="123">
        <f t="shared" si="100"/>
        <v>0</v>
      </c>
      <c r="AS89" s="123"/>
      <c r="AT89" s="123"/>
      <c r="AU89" s="123"/>
      <c r="AV89" s="123"/>
      <c r="AW89" s="123"/>
      <c r="AX89" s="123"/>
      <c r="AY89" s="123"/>
      <c r="AZ89" s="123"/>
      <c r="BA89" s="102">
        <f t="shared" si="101"/>
        <v>0</v>
      </c>
      <c r="BB89" s="102">
        <f t="shared" si="102"/>
        <v>0</v>
      </c>
      <c r="BC89" s="368"/>
      <c r="BD89" s="393"/>
      <c r="BE89" s="102"/>
      <c r="BF89" s="102"/>
      <c r="BG89" s="102"/>
      <c r="BH89" s="336"/>
      <c r="BI89" s="103" t="s">
        <v>656</v>
      </c>
      <c r="BJ89" s="107"/>
      <c r="BK89" s="36"/>
    </row>
    <row r="90" spans="1:63" ht="63" customHeight="1" x14ac:dyDescent="0.2">
      <c r="A90" s="146">
        <v>90010991438</v>
      </c>
      <c r="B90" s="117"/>
      <c r="C90" s="419" t="s">
        <v>539</v>
      </c>
      <c r="D90" s="420"/>
      <c r="E90" s="100" t="s">
        <v>567</v>
      </c>
      <c r="F90" s="348">
        <f t="shared" si="90"/>
        <v>103462</v>
      </c>
      <c r="G90" s="101">
        <f t="shared" si="91"/>
        <v>103462</v>
      </c>
      <c r="H90" s="102">
        <v>103462</v>
      </c>
      <c r="I90" s="102">
        <f t="shared" si="93"/>
        <v>103462</v>
      </c>
      <c r="J90" s="102">
        <f t="shared" si="94"/>
        <v>0</v>
      </c>
      <c r="K90" s="102"/>
      <c r="L90" s="368"/>
      <c r="M90" s="393"/>
      <c r="N90" s="102"/>
      <c r="O90" s="102"/>
      <c r="P90" s="102"/>
      <c r="Q90" s="102"/>
      <c r="R90" s="102"/>
      <c r="S90" s="102"/>
      <c r="T90" s="102"/>
      <c r="U90" s="102"/>
      <c r="V90" s="102"/>
      <c r="W90" s="102">
        <v>0</v>
      </c>
      <c r="X90" s="102">
        <f t="shared" si="95"/>
        <v>0</v>
      </c>
      <c r="Y90" s="102">
        <f t="shared" si="96"/>
        <v>0</v>
      </c>
      <c r="Z90" s="393"/>
      <c r="AA90" s="102"/>
      <c r="AB90" s="102"/>
      <c r="AC90" s="102"/>
      <c r="AD90" s="102"/>
      <c r="AE90" s="102"/>
      <c r="AF90" s="102">
        <v>0</v>
      </c>
      <c r="AG90" s="102">
        <f t="shared" si="97"/>
        <v>0</v>
      </c>
      <c r="AH90" s="102">
        <f t="shared" si="98"/>
        <v>0</v>
      </c>
      <c r="AI90" s="393"/>
      <c r="AJ90" s="102"/>
      <c r="AK90" s="102"/>
      <c r="AL90" s="102"/>
      <c r="AM90" s="102"/>
      <c r="AN90" s="102"/>
      <c r="AO90" s="102"/>
      <c r="AP90" s="102">
        <v>0</v>
      </c>
      <c r="AQ90" s="123">
        <f t="shared" si="99"/>
        <v>0</v>
      </c>
      <c r="AR90" s="123">
        <f t="shared" si="100"/>
        <v>0</v>
      </c>
      <c r="AS90" s="123"/>
      <c r="AT90" s="123"/>
      <c r="AU90" s="123"/>
      <c r="AV90" s="123"/>
      <c r="AW90" s="123"/>
      <c r="AX90" s="123"/>
      <c r="AY90" s="123"/>
      <c r="AZ90" s="123"/>
      <c r="BA90" s="102">
        <f t="shared" si="101"/>
        <v>0</v>
      </c>
      <c r="BB90" s="102">
        <f t="shared" si="102"/>
        <v>0</v>
      </c>
      <c r="BC90" s="368"/>
      <c r="BD90" s="393"/>
      <c r="BE90" s="102"/>
      <c r="BF90" s="102"/>
      <c r="BG90" s="102"/>
      <c r="BH90" s="336"/>
      <c r="BI90" s="103" t="s">
        <v>406</v>
      </c>
      <c r="BJ90" s="107"/>
      <c r="BK90" s="36"/>
    </row>
    <row r="91" spans="1:63" ht="12.75" thickBot="1" x14ac:dyDescent="0.25">
      <c r="A91" s="146"/>
      <c r="B91" s="133"/>
      <c r="C91" s="422"/>
      <c r="D91" s="423"/>
      <c r="E91" s="144"/>
      <c r="F91" s="349"/>
      <c r="G91" s="89"/>
      <c r="H91" s="90"/>
      <c r="I91" s="90"/>
      <c r="J91" s="90"/>
      <c r="K91" s="90"/>
      <c r="L91" s="369"/>
      <c r="M91" s="396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396"/>
      <c r="AA91" s="90"/>
      <c r="AB91" s="90"/>
      <c r="AC91" s="90"/>
      <c r="AD91" s="90"/>
      <c r="AE91" s="90"/>
      <c r="AF91" s="90"/>
      <c r="AG91" s="122"/>
      <c r="AH91" s="122"/>
      <c r="AI91" s="395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90"/>
      <c r="BB91" s="90"/>
      <c r="BC91" s="369"/>
      <c r="BD91" s="396"/>
      <c r="BE91" s="90"/>
      <c r="BF91" s="90"/>
      <c r="BG91" s="90"/>
      <c r="BH91" s="337"/>
      <c r="BI91" s="91"/>
      <c r="BJ91" s="108"/>
      <c r="BK91" s="36"/>
    </row>
    <row r="92" spans="1:63" ht="24.75" thickBot="1" x14ac:dyDescent="0.25">
      <c r="A92" s="173"/>
      <c r="B92" s="421" t="s">
        <v>14</v>
      </c>
      <c r="C92" s="421"/>
      <c r="D92" s="170" t="s">
        <v>15</v>
      </c>
      <c r="E92" s="16"/>
      <c r="F92" s="350">
        <f t="shared" ref="F92:F127" si="103">H92+W92+AF92+AO92+AP92+AZ92</f>
        <v>9890592</v>
      </c>
      <c r="G92" s="17">
        <f t="shared" ref="G92:G127" si="104">I92+X92+AG92+AO92+AQ92+BA92</f>
        <v>11427522</v>
      </c>
      <c r="H92" s="10">
        <f t="shared" ref="H92:BH92" si="105">SUM(H93:H128)</f>
        <v>8756001</v>
      </c>
      <c r="I92" s="10">
        <f t="shared" si="105"/>
        <v>10288917</v>
      </c>
      <c r="J92" s="10">
        <f t="shared" si="105"/>
        <v>1532916</v>
      </c>
      <c r="K92" s="10">
        <f t="shared" si="105"/>
        <v>0</v>
      </c>
      <c r="L92" s="367">
        <f t="shared" si="105"/>
        <v>5142</v>
      </c>
      <c r="M92" s="392">
        <f t="shared" si="105"/>
        <v>1527774</v>
      </c>
      <c r="N92" s="10">
        <f t="shared" si="105"/>
        <v>0</v>
      </c>
      <c r="O92" s="10">
        <f t="shared" si="105"/>
        <v>0</v>
      </c>
      <c r="P92" s="10">
        <f t="shared" si="105"/>
        <v>0</v>
      </c>
      <c r="Q92" s="10">
        <f t="shared" si="105"/>
        <v>0</v>
      </c>
      <c r="R92" s="10">
        <f t="shared" si="105"/>
        <v>0</v>
      </c>
      <c r="S92" s="10">
        <f t="shared" si="105"/>
        <v>0</v>
      </c>
      <c r="T92" s="10">
        <f t="shared" si="105"/>
        <v>0</v>
      </c>
      <c r="U92" s="10">
        <f t="shared" si="105"/>
        <v>0</v>
      </c>
      <c r="V92" s="10">
        <f t="shared" si="105"/>
        <v>0</v>
      </c>
      <c r="W92" s="10">
        <f t="shared" si="105"/>
        <v>58899</v>
      </c>
      <c r="X92" s="10">
        <f t="shared" si="105"/>
        <v>60461</v>
      </c>
      <c r="Y92" s="10">
        <f t="shared" si="105"/>
        <v>1562</v>
      </c>
      <c r="Z92" s="392">
        <f t="shared" si="105"/>
        <v>1562</v>
      </c>
      <c r="AA92" s="10">
        <f t="shared" si="105"/>
        <v>0</v>
      </c>
      <c r="AB92" s="10">
        <f t="shared" si="105"/>
        <v>0</v>
      </c>
      <c r="AC92" s="10">
        <f t="shared" si="105"/>
        <v>0</v>
      </c>
      <c r="AD92" s="10">
        <f t="shared" si="105"/>
        <v>0</v>
      </c>
      <c r="AE92" s="10">
        <f t="shared" si="105"/>
        <v>0</v>
      </c>
      <c r="AF92" s="10">
        <f t="shared" si="105"/>
        <v>239938</v>
      </c>
      <c r="AG92" s="10">
        <f t="shared" si="105"/>
        <v>242390</v>
      </c>
      <c r="AH92" s="10">
        <f t="shared" si="105"/>
        <v>2452</v>
      </c>
      <c r="AI92" s="392">
        <f t="shared" si="105"/>
        <v>2452</v>
      </c>
      <c r="AJ92" s="10">
        <f t="shared" si="105"/>
        <v>0</v>
      </c>
      <c r="AK92" s="10">
        <f t="shared" si="105"/>
        <v>0</v>
      </c>
      <c r="AL92" s="10">
        <f t="shared" si="105"/>
        <v>0</v>
      </c>
      <c r="AM92" s="10">
        <f t="shared" si="105"/>
        <v>0</v>
      </c>
      <c r="AN92" s="10">
        <f t="shared" si="105"/>
        <v>0</v>
      </c>
      <c r="AO92" s="10">
        <f t="shared" si="105"/>
        <v>835754</v>
      </c>
      <c r="AP92" s="10">
        <f t="shared" si="105"/>
        <v>0</v>
      </c>
      <c r="AQ92" s="10">
        <f t="shared" si="105"/>
        <v>0</v>
      </c>
      <c r="AR92" s="10">
        <f t="shared" si="105"/>
        <v>0</v>
      </c>
      <c r="AS92" s="10">
        <f t="shared" si="105"/>
        <v>0</v>
      </c>
      <c r="AT92" s="10">
        <f t="shared" si="105"/>
        <v>0</v>
      </c>
      <c r="AU92" s="10">
        <f t="shared" si="105"/>
        <v>0</v>
      </c>
      <c r="AV92" s="10">
        <f t="shared" si="105"/>
        <v>0</v>
      </c>
      <c r="AW92" s="10">
        <f t="shared" si="105"/>
        <v>0</v>
      </c>
      <c r="AX92" s="10">
        <f t="shared" si="105"/>
        <v>0</v>
      </c>
      <c r="AY92" s="10">
        <f t="shared" si="105"/>
        <v>0</v>
      </c>
      <c r="AZ92" s="10">
        <f t="shared" si="105"/>
        <v>0</v>
      </c>
      <c r="BA92" s="10">
        <f t="shared" si="105"/>
        <v>0</v>
      </c>
      <c r="BB92" s="10">
        <f t="shared" si="105"/>
        <v>0</v>
      </c>
      <c r="BC92" s="367">
        <f t="shared" si="105"/>
        <v>0</v>
      </c>
      <c r="BD92" s="392">
        <f t="shared" si="105"/>
        <v>0</v>
      </c>
      <c r="BE92" s="10">
        <f t="shared" si="105"/>
        <v>0</v>
      </c>
      <c r="BF92" s="10">
        <f t="shared" si="105"/>
        <v>0</v>
      </c>
      <c r="BG92" s="10">
        <f t="shared" si="105"/>
        <v>0</v>
      </c>
      <c r="BH92" s="10">
        <f t="shared" si="105"/>
        <v>0</v>
      </c>
      <c r="BI92" s="18"/>
      <c r="BJ92" s="109"/>
      <c r="BK92" s="36"/>
    </row>
    <row r="93" spans="1:63" ht="24.75" thickTop="1" x14ac:dyDescent="0.2">
      <c r="A93" s="177">
        <v>90000056357</v>
      </c>
      <c r="B93" s="172"/>
      <c r="C93" s="429" t="s">
        <v>5</v>
      </c>
      <c r="D93" s="430"/>
      <c r="E93" s="100" t="s">
        <v>197</v>
      </c>
      <c r="F93" s="352">
        <f t="shared" si="103"/>
        <v>541638</v>
      </c>
      <c r="G93" s="104">
        <f t="shared" si="104"/>
        <v>541638</v>
      </c>
      <c r="H93" s="223">
        <v>541638</v>
      </c>
      <c r="I93" s="223">
        <f t="shared" ref="I93:I127" si="106">J93+H93</f>
        <v>541638</v>
      </c>
      <c r="J93" s="223">
        <f t="shared" ref="J93:J127" si="107">SUM(K93:V93)</f>
        <v>0</v>
      </c>
      <c r="K93" s="223"/>
      <c r="L93" s="371"/>
      <c r="M93" s="398"/>
      <c r="N93" s="223"/>
      <c r="O93" s="223"/>
      <c r="P93" s="223"/>
      <c r="Q93" s="223"/>
      <c r="R93" s="223"/>
      <c r="S93" s="223"/>
      <c r="T93" s="223"/>
      <c r="U93" s="223"/>
      <c r="V93" s="223"/>
      <c r="W93" s="223">
        <v>0</v>
      </c>
      <c r="X93" s="223">
        <f t="shared" ref="X93:X127" si="108">W93+Y93</f>
        <v>0</v>
      </c>
      <c r="Y93" s="223">
        <f t="shared" ref="Y93:Y127" si="109">SUM(Z93:AE93)</f>
        <v>0</v>
      </c>
      <c r="Z93" s="398"/>
      <c r="AA93" s="223"/>
      <c r="AB93" s="223"/>
      <c r="AC93" s="223"/>
      <c r="AD93" s="223"/>
      <c r="AE93" s="223"/>
      <c r="AF93" s="223">
        <v>0</v>
      </c>
      <c r="AG93" s="223">
        <f t="shared" ref="AG93:AG127" si="110">AH93+AF93</f>
        <v>0</v>
      </c>
      <c r="AH93" s="223">
        <f t="shared" ref="AH93:AH127" si="111">SUM(AI93:AN93)</f>
        <v>0</v>
      </c>
      <c r="AI93" s="398"/>
      <c r="AJ93" s="223"/>
      <c r="AK93" s="223"/>
      <c r="AL93" s="223"/>
      <c r="AM93" s="223"/>
      <c r="AN93" s="223"/>
      <c r="AO93" s="223"/>
      <c r="AP93" s="223">
        <v>0</v>
      </c>
      <c r="AQ93" s="329">
        <f t="shared" ref="AQ93:AQ127" si="112">AP93+AR93</f>
        <v>0</v>
      </c>
      <c r="AR93" s="329">
        <f t="shared" ref="AR93:AR127" si="113">SUM(AS93:AY93)</f>
        <v>0</v>
      </c>
      <c r="AS93" s="329"/>
      <c r="AT93" s="329"/>
      <c r="AU93" s="329"/>
      <c r="AV93" s="329"/>
      <c r="AW93" s="329"/>
      <c r="AX93" s="329"/>
      <c r="AY93" s="329"/>
      <c r="AZ93" s="329"/>
      <c r="BA93" s="222">
        <f t="shared" ref="BA93:BA127" si="114">BB93+AZ93</f>
        <v>0</v>
      </c>
      <c r="BB93" s="222">
        <f t="shared" ref="BB93:BB127" si="115">SUM(BC93:BH93)</f>
        <v>0</v>
      </c>
      <c r="BC93" s="370"/>
      <c r="BD93" s="397"/>
      <c r="BE93" s="222"/>
      <c r="BF93" s="222"/>
      <c r="BG93" s="222"/>
      <c r="BH93" s="338"/>
      <c r="BI93" s="103" t="s">
        <v>527</v>
      </c>
      <c r="BJ93" s="107"/>
      <c r="BK93" s="36"/>
    </row>
    <row r="94" spans="1:63" ht="36" x14ac:dyDescent="0.2">
      <c r="A94" s="146"/>
      <c r="B94" s="117"/>
      <c r="C94" s="280"/>
      <c r="D94" s="281"/>
      <c r="E94" s="286" t="s">
        <v>594</v>
      </c>
      <c r="F94" s="348">
        <f t="shared" si="103"/>
        <v>1086922</v>
      </c>
      <c r="G94" s="101">
        <f t="shared" si="104"/>
        <v>1110648</v>
      </c>
      <c r="H94" s="102">
        <v>1086922</v>
      </c>
      <c r="I94" s="102">
        <f t="shared" si="106"/>
        <v>1110648</v>
      </c>
      <c r="J94" s="102">
        <f t="shared" si="107"/>
        <v>23726</v>
      </c>
      <c r="K94" s="102"/>
      <c r="L94" s="368">
        <v>1698</v>
      </c>
      <c r="M94" s="393">
        <v>22028</v>
      </c>
      <c r="N94" s="102"/>
      <c r="O94" s="102"/>
      <c r="P94" s="102"/>
      <c r="Q94" s="102"/>
      <c r="R94" s="102"/>
      <c r="S94" s="102"/>
      <c r="T94" s="102"/>
      <c r="U94" s="102"/>
      <c r="V94" s="102"/>
      <c r="W94" s="102">
        <v>0</v>
      </c>
      <c r="X94" s="102">
        <f t="shared" si="108"/>
        <v>0</v>
      </c>
      <c r="Y94" s="102">
        <f t="shared" si="109"/>
        <v>0</v>
      </c>
      <c r="Z94" s="393"/>
      <c r="AA94" s="102"/>
      <c r="AB94" s="102"/>
      <c r="AC94" s="102"/>
      <c r="AD94" s="102"/>
      <c r="AE94" s="102"/>
      <c r="AF94" s="102">
        <v>0</v>
      </c>
      <c r="AG94" s="102">
        <f t="shared" si="110"/>
        <v>0</v>
      </c>
      <c r="AH94" s="102">
        <f t="shared" si="111"/>
        <v>0</v>
      </c>
      <c r="AI94" s="393"/>
      <c r="AJ94" s="102"/>
      <c r="AK94" s="102"/>
      <c r="AL94" s="102"/>
      <c r="AM94" s="102"/>
      <c r="AN94" s="102"/>
      <c r="AO94" s="102"/>
      <c r="AP94" s="102">
        <v>0</v>
      </c>
      <c r="AQ94" s="123">
        <f t="shared" si="112"/>
        <v>0</v>
      </c>
      <c r="AR94" s="123">
        <f t="shared" si="113"/>
        <v>0</v>
      </c>
      <c r="AS94" s="123"/>
      <c r="AT94" s="123"/>
      <c r="AU94" s="123"/>
      <c r="AV94" s="123"/>
      <c r="AW94" s="123"/>
      <c r="AX94" s="123"/>
      <c r="AY94" s="123"/>
      <c r="AZ94" s="123"/>
      <c r="BA94" s="102">
        <f t="shared" si="114"/>
        <v>0</v>
      </c>
      <c r="BB94" s="102">
        <f t="shared" si="115"/>
        <v>0</v>
      </c>
      <c r="BC94" s="368"/>
      <c r="BD94" s="393"/>
      <c r="BE94" s="102"/>
      <c r="BF94" s="102"/>
      <c r="BG94" s="102"/>
      <c r="BH94" s="336"/>
      <c r="BI94" s="103" t="s">
        <v>388</v>
      </c>
      <c r="BJ94" s="107" t="s">
        <v>693</v>
      </c>
      <c r="BK94" s="36"/>
    </row>
    <row r="95" spans="1:63" ht="24" x14ac:dyDescent="0.2">
      <c r="A95" s="146"/>
      <c r="B95" s="117"/>
      <c r="C95" s="280"/>
      <c r="D95" s="281"/>
      <c r="E95" s="100" t="s">
        <v>265</v>
      </c>
      <c r="F95" s="348">
        <f t="shared" si="103"/>
        <v>30000</v>
      </c>
      <c r="G95" s="101">
        <f t="shared" si="104"/>
        <v>30000</v>
      </c>
      <c r="H95" s="102">
        <v>30000</v>
      </c>
      <c r="I95" s="102">
        <f t="shared" si="106"/>
        <v>30000</v>
      </c>
      <c r="J95" s="102">
        <f t="shared" si="107"/>
        <v>0</v>
      </c>
      <c r="K95" s="102"/>
      <c r="L95" s="368"/>
      <c r="M95" s="393"/>
      <c r="N95" s="102"/>
      <c r="O95" s="102"/>
      <c r="P95" s="102"/>
      <c r="Q95" s="102"/>
      <c r="R95" s="102"/>
      <c r="S95" s="102"/>
      <c r="T95" s="102"/>
      <c r="U95" s="102"/>
      <c r="V95" s="102"/>
      <c r="W95" s="102">
        <v>0</v>
      </c>
      <c r="X95" s="102">
        <f t="shared" si="108"/>
        <v>0</v>
      </c>
      <c r="Y95" s="102">
        <f t="shared" si="109"/>
        <v>0</v>
      </c>
      <c r="Z95" s="393"/>
      <c r="AA95" s="102"/>
      <c r="AB95" s="102"/>
      <c r="AC95" s="102"/>
      <c r="AD95" s="102"/>
      <c r="AE95" s="102"/>
      <c r="AF95" s="102">
        <v>0</v>
      </c>
      <c r="AG95" s="102">
        <f t="shared" si="110"/>
        <v>0</v>
      </c>
      <c r="AH95" s="102">
        <f t="shared" si="111"/>
        <v>0</v>
      </c>
      <c r="AI95" s="393"/>
      <c r="AJ95" s="102"/>
      <c r="AK95" s="102"/>
      <c r="AL95" s="102"/>
      <c r="AM95" s="102"/>
      <c r="AN95" s="102"/>
      <c r="AO95" s="102"/>
      <c r="AP95" s="102">
        <v>0</v>
      </c>
      <c r="AQ95" s="123">
        <f t="shared" si="112"/>
        <v>0</v>
      </c>
      <c r="AR95" s="123">
        <f t="shared" si="113"/>
        <v>0</v>
      </c>
      <c r="AS95" s="123"/>
      <c r="AT95" s="123"/>
      <c r="AU95" s="123"/>
      <c r="AV95" s="123"/>
      <c r="AW95" s="123"/>
      <c r="AX95" s="123"/>
      <c r="AY95" s="123"/>
      <c r="AZ95" s="123"/>
      <c r="BA95" s="102">
        <f t="shared" si="114"/>
        <v>0</v>
      </c>
      <c r="BB95" s="102">
        <f t="shared" si="115"/>
        <v>0</v>
      </c>
      <c r="BC95" s="368"/>
      <c r="BD95" s="393"/>
      <c r="BE95" s="102"/>
      <c r="BF95" s="102"/>
      <c r="BG95" s="102"/>
      <c r="BH95" s="336"/>
      <c r="BI95" s="103" t="s">
        <v>389</v>
      </c>
      <c r="BJ95" s="107" t="s">
        <v>504</v>
      </c>
      <c r="BK95" s="36"/>
    </row>
    <row r="96" spans="1:63" ht="12.75" x14ac:dyDescent="0.2">
      <c r="A96" s="146"/>
      <c r="B96" s="117"/>
      <c r="C96" s="280"/>
      <c r="D96" s="281"/>
      <c r="E96" s="274" t="s">
        <v>537</v>
      </c>
      <c r="F96" s="348">
        <f t="shared" si="103"/>
        <v>823821</v>
      </c>
      <c r="G96" s="101">
        <f t="shared" si="104"/>
        <v>821399</v>
      </c>
      <c r="H96" s="102">
        <v>803988</v>
      </c>
      <c r="I96" s="102">
        <f t="shared" si="106"/>
        <v>801566</v>
      </c>
      <c r="J96" s="102">
        <f t="shared" si="107"/>
        <v>-2422</v>
      </c>
      <c r="K96" s="102"/>
      <c r="L96" s="368"/>
      <c r="M96" s="393">
        <v>-2422</v>
      </c>
      <c r="N96" s="102"/>
      <c r="O96" s="102"/>
      <c r="P96" s="102"/>
      <c r="Q96" s="102"/>
      <c r="R96" s="102"/>
      <c r="S96" s="102"/>
      <c r="T96" s="102"/>
      <c r="U96" s="102"/>
      <c r="V96" s="102"/>
      <c r="W96" s="102">
        <v>19833</v>
      </c>
      <c r="X96" s="102">
        <f t="shared" si="108"/>
        <v>19833</v>
      </c>
      <c r="Y96" s="102">
        <f t="shared" si="109"/>
        <v>0</v>
      </c>
      <c r="Z96" s="393"/>
      <c r="AA96" s="102"/>
      <c r="AB96" s="102"/>
      <c r="AC96" s="102"/>
      <c r="AD96" s="102"/>
      <c r="AE96" s="102"/>
      <c r="AF96" s="102">
        <v>0</v>
      </c>
      <c r="AG96" s="102">
        <f t="shared" si="110"/>
        <v>0</v>
      </c>
      <c r="AH96" s="102">
        <f t="shared" si="111"/>
        <v>0</v>
      </c>
      <c r="AI96" s="393"/>
      <c r="AJ96" s="102"/>
      <c r="AK96" s="102"/>
      <c r="AL96" s="102"/>
      <c r="AM96" s="102"/>
      <c r="AN96" s="102"/>
      <c r="AO96" s="102"/>
      <c r="AP96" s="102">
        <v>0</v>
      </c>
      <c r="AQ96" s="123">
        <f t="shared" si="112"/>
        <v>0</v>
      </c>
      <c r="AR96" s="123">
        <f t="shared" si="113"/>
        <v>0</v>
      </c>
      <c r="AS96" s="123"/>
      <c r="AT96" s="123"/>
      <c r="AU96" s="123"/>
      <c r="AV96" s="123"/>
      <c r="AW96" s="123"/>
      <c r="AX96" s="123"/>
      <c r="AY96" s="123"/>
      <c r="AZ96" s="123"/>
      <c r="BA96" s="102">
        <f t="shared" si="114"/>
        <v>0</v>
      </c>
      <c r="BB96" s="102">
        <f t="shared" si="115"/>
        <v>0</v>
      </c>
      <c r="BC96" s="368"/>
      <c r="BD96" s="393"/>
      <c r="BE96" s="102"/>
      <c r="BF96" s="102"/>
      <c r="BG96" s="102"/>
      <c r="BH96" s="336"/>
      <c r="BI96" s="103" t="s">
        <v>390</v>
      </c>
      <c r="BJ96" s="107" t="s">
        <v>694</v>
      </c>
      <c r="BK96" s="36"/>
    </row>
    <row r="97" spans="1:63" ht="24" x14ac:dyDescent="0.2">
      <c r="A97" s="146"/>
      <c r="B97" s="117"/>
      <c r="C97" s="280"/>
      <c r="D97" s="281"/>
      <c r="E97" s="100" t="s">
        <v>305</v>
      </c>
      <c r="F97" s="348">
        <f t="shared" si="103"/>
        <v>155510</v>
      </c>
      <c r="G97" s="101">
        <f t="shared" si="104"/>
        <v>155510</v>
      </c>
      <c r="H97" s="102">
        <v>155510</v>
      </c>
      <c r="I97" s="102">
        <f t="shared" si="106"/>
        <v>155510</v>
      </c>
      <c r="J97" s="102">
        <f t="shared" si="107"/>
        <v>0</v>
      </c>
      <c r="K97" s="102"/>
      <c r="L97" s="368"/>
      <c r="M97" s="393"/>
      <c r="N97" s="102"/>
      <c r="O97" s="102"/>
      <c r="P97" s="102"/>
      <c r="Q97" s="102"/>
      <c r="R97" s="102"/>
      <c r="S97" s="102"/>
      <c r="T97" s="102"/>
      <c r="U97" s="102"/>
      <c r="V97" s="102"/>
      <c r="W97" s="102">
        <v>0</v>
      </c>
      <c r="X97" s="102">
        <f t="shared" si="108"/>
        <v>0</v>
      </c>
      <c r="Y97" s="102">
        <f t="shared" si="109"/>
        <v>0</v>
      </c>
      <c r="Z97" s="393"/>
      <c r="AA97" s="102"/>
      <c r="AB97" s="102"/>
      <c r="AC97" s="102"/>
      <c r="AD97" s="102"/>
      <c r="AE97" s="102"/>
      <c r="AF97" s="102">
        <v>0</v>
      </c>
      <c r="AG97" s="102">
        <f t="shared" si="110"/>
        <v>0</v>
      </c>
      <c r="AH97" s="102">
        <f t="shared" si="111"/>
        <v>0</v>
      </c>
      <c r="AI97" s="393"/>
      <c r="AJ97" s="102"/>
      <c r="AK97" s="102"/>
      <c r="AL97" s="102"/>
      <c r="AM97" s="102"/>
      <c r="AN97" s="102"/>
      <c r="AO97" s="102"/>
      <c r="AP97" s="102">
        <v>0</v>
      </c>
      <c r="AQ97" s="123">
        <f t="shared" si="112"/>
        <v>0</v>
      </c>
      <c r="AR97" s="123">
        <f t="shared" si="113"/>
        <v>0</v>
      </c>
      <c r="AS97" s="123"/>
      <c r="AT97" s="123"/>
      <c r="AU97" s="123"/>
      <c r="AV97" s="123"/>
      <c r="AW97" s="123"/>
      <c r="AX97" s="123"/>
      <c r="AY97" s="123"/>
      <c r="AZ97" s="123"/>
      <c r="BA97" s="102">
        <f t="shared" si="114"/>
        <v>0</v>
      </c>
      <c r="BB97" s="102">
        <f t="shared" si="115"/>
        <v>0</v>
      </c>
      <c r="BC97" s="368"/>
      <c r="BD97" s="393"/>
      <c r="BE97" s="102"/>
      <c r="BF97" s="102"/>
      <c r="BG97" s="102"/>
      <c r="BH97" s="336"/>
      <c r="BI97" s="103" t="s">
        <v>391</v>
      </c>
      <c r="BJ97" s="107" t="s">
        <v>695</v>
      </c>
      <c r="BK97" s="36"/>
    </row>
    <row r="98" spans="1:63" s="221" customFormat="1" ht="12.75" x14ac:dyDescent="0.2">
      <c r="A98" s="146"/>
      <c r="B98" s="117"/>
      <c r="C98" s="280"/>
      <c r="D98" s="281"/>
      <c r="E98" s="100" t="s">
        <v>239</v>
      </c>
      <c r="F98" s="348">
        <f t="shared" si="103"/>
        <v>790351</v>
      </c>
      <c r="G98" s="101">
        <f t="shared" si="104"/>
        <v>790351</v>
      </c>
      <c r="H98" s="102">
        <v>790351</v>
      </c>
      <c r="I98" s="102">
        <f t="shared" si="106"/>
        <v>790351</v>
      </c>
      <c r="J98" s="102">
        <f t="shared" si="107"/>
        <v>0</v>
      </c>
      <c r="K98" s="102"/>
      <c r="L98" s="368"/>
      <c r="M98" s="393"/>
      <c r="N98" s="102"/>
      <c r="O98" s="102"/>
      <c r="P98" s="102"/>
      <c r="Q98" s="102"/>
      <c r="R98" s="102"/>
      <c r="S98" s="102"/>
      <c r="T98" s="102"/>
      <c r="U98" s="102"/>
      <c r="V98" s="102"/>
      <c r="W98" s="102">
        <v>0</v>
      </c>
      <c r="X98" s="102">
        <f t="shared" si="108"/>
        <v>0</v>
      </c>
      <c r="Y98" s="102">
        <f t="shared" si="109"/>
        <v>0</v>
      </c>
      <c r="Z98" s="393"/>
      <c r="AA98" s="102"/>
      <c r="AB98" s="102"/>
      <c r="AC98" s="102"/>
      <c r="AD98" s="102"/>
      <c r="AE98" s="102"/>
      <c r="AF98" s="102">
        <v>0</v>
      </c>
      <c r="AG98" s="102">
        <f t="shared" si="110"/>
        <v>0</v>
      </c>
      <c r="AH98" s="102">
        <f t="shared" si="111"/>
        <v>0</v>
      </c>
      <c r="AI98" s="393"/>
      <c r="AJ98" s="102"/>
      <c r="AK98" s="102"/>
      <c r="AL98" s="102"/>
      <c r="AM98" s="102"/>
      <c r="AN98" s="102"/>
      <c r="AO98" s="102"/>
      <c r="AP98" s="102">
        <v>0</v>
      </c>
      <c r="AQ98" s="123">
        <f t="shared" si="112"/>
        <v>0</v>
      </c>
      <c r="AR98" s="123">
        <f t="shared" si="113"/>
        <v>0</v>
      </c>
      <c r="AS98" s="123"/>
      <c r="AT98" s="123"/>
      <c r="AU98" s="123"/>
      <c r="AV98" s="123"/>
      <c r="AW98" s="123"/>
      <c r="AX98" s="123"/>
      <c r="AY98" s="123"/>
      <c r="AZ98" s="123"/>
      <c r="BA98" s="102">
        <f t="shared" si="114"/>
        <v>0</v>
      </c>
      <c r="BB98" s="102">
        <f t="shared" si="115"/>
        <v>0</v>
      </c>
      <c r="BC98" s="368"/>
      <c r="BD98" s="393"/>
      <c r="BE98" s="102"/>
      <c r="BF98" s="102"/>
      <c r="BG98" s="102"/>
      <c r="BH98" s="336"/>
      <c r="BI98" s="103" t="s">
        <v>392</v>
      </c>
      <c r="BJ98" s="107" t="s">
        <v>585</v>
      </c>
      <c r="BK98" s="36"/>
    </row>
    <row r="99" spans="1:63" s="221" customFormat="1" ht="12.75" x14ac:dyDescent="0.2">
      <c r="A99" s="146"/>
      <c r="B99" s="117"/>
      <c r="C99" s="280"/>
      <c r="D99" s="281"/>
      <c r="E99" s="100" t="s">
        <v>549</v>
      </c>
      <c r="F99" s="348">
        <f t="shared" si="103"/>
        <v>478859</v>
      </c>
      <c r="G99" s="101">
        <f t="shared" si="104"/>
        <v>478859</v>
      </c>
      <c r="H99" s="102">
        <v>478859</v>
      </c>
      <c r="I99" s="102">
        <f t="shared" si="106"/>
        <v>478859</v>
      </c>
      <c r="J99" s="102">
        <f t="shared" si="107"/>
        <v>0</v>
      </c>
      <c r="K99" s="102"/>
      <c r="L99" s="368"/>
      <c r="M99" s="393"/>
      <c r="N99" s="102"/>
      <c r="O99" s="102"/>
      <c r="P99" s="102"/>
      <c r="Q99" s="102"/>
      <c r="R99" s="102"/>
      <c r="S99" s="102"/>
      <c r="T99" s="102"/>
      <c r="U99" s="102"/>
      <c r="V99" s="102"/>
      <c r="W99" s="102">
        <v>0</v>
      </c>
      <c r="X99" s="102">
        <f t="shared" si="108"/>
        <v>0</v>
      </c>
      <c r="Y99" s="102">
        <f t="shared" si="109"/>
        <v>0</v>
      </c>
      <c r="Z99" s="393"/>
      <c r="AA99" s="102"/>
      <c r="AB99" s="102"/>
      <c r="AC99" s="102"/>
      <c r="AD99" s="102"/>
      <c r="AE99" s="102"/>
      <c r="AF99" s="102">
        <v>0</v>
      </c>
      <c r="AG99" s="102">
        <f t="shared" si="110"/>
        <v>0</v>
      </c>
      <c r="AH99" s="102">
        <f t="shared" si="111"/>
        <v>0</v>
      </c>
      <c r="AI99" s="393"/>
      <c r="AJ99" s="102"/>
      <c r="AK99" s="102"/>
      <c r="AL99" s="102"/>
      <c r="AM99" s="102"/>
      <c r="AN99" s="102"/>
      <c r="AO99" s="102"/>
      <c r="AP99" s="102">
        <v>0</v>
      </c>
      <c r="AQ99" s="123">
        <f t="shared" si="112"/>
        <v>0</v>
      </c>
      <c r="AR99" s="123">
        <f t="shared" si="113"/>
        <v>0</v>
      </c>
      <c r="AS99" s="123"/>
      <c r="AT99" s="123"/>
      <c r="AU99" s="123"/>
      <c r="AV99" s="123"/>
      <c r="AW99" s="123"/>
      <c r="AX99" s="123"/>
      <c r="AY99" s="123"/>
      <c r="AZ99" s="123"/>
      <c r="BA99" s="102">
        <f t="shared" si="114"/>
        <v>0</v>
      </c>
      <c r="BB99" s="102">
        <f t="shared" si="115"/>
        <v>0</v>
      </c>
      <c r="BC99" s="368"/>
      <c r="BD99" s="393"/>
      <c r="BE99" s="102"/>
      <c r="BF99" s="102"/>
      <c r="BG99" s="102"/>
      <c r="BH99" s="336"/>
      <c r="BI99" s="103" t="s">
        <v>554</v>
      </c>
      <c r="BJ99" s="107" t="s">
        <v>585</v>
      </c>
      <c r="BK99" s="36"/>
    </row>
    <row r="100" spans="1:63" s="196" customFormat="1" ht="24" x14ac:dyDescent="0.2">
      <c r="A100" s="146"/>
      <c r="B100" s="117"/>
      <c r="C100" s="280"/>
      <c r="D100" s="281"/>
      <c r="E100" s="100" t="s">
        <v>525</v>
      </c>
      <c r="F100" s="348">
        <f t="shared" si="103"/>
        <v>7000</v>
      </c>
      <c r="G100" s="101">
        <f t="shared" si="104"/>
        <v>7000</v>
      </c>
      <c r="H100" s="102">
        <v>7000</v>
      </c>
      <c r="I100" s="102">
        <f t="shared" si="106"/>
        <v>7000</v>
      </c>
      <c r="J100" s="102">
        <f t="shared" si="107"/>
        <v>0</v>
      </c>
      <c r="K100" s="102"/>
      <c r="L100" s="368"/>
      <c r="M100" s="393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>
        <v>0</v>
      </c>
      <c r="X100" s="102">
        <f t="shared" si="108"/>
        <v>0</v>
      </c>
      <c r="Y100" s="102">
        <f t="shared" si="109"/>
        <v>0</v>
      </c>
      <c r="Z100" s="393"/>
      <c r="AA100" s="102"/>
      <c r="AB100" s="102"/>
      <c r="AC100" s="102"/>
      <c r="AD100" s="102"/>
      <c r="AE100" s="102"/>
      <c r="AF100" s="102">
        <v>0</v>
      </c>
      <c r="AG100" s="102">
        <f t="shared" si="110"/>
        <v>0</v>
      </c>
      <c r="AH100" s="102">
        <f t="shared" si="111"/>
        <v>0</v>
      </c>
      <c r="AI100" s="393"/>
      <c r="AJ100" s="102"/>
      <c r="AK100" s="102"/>
      <c r="AL100" s="102"/>
      <c r="AM100" s="102"/>
      <c r="AN100" s="102"/>
      <c r="AO100" s="102"/>
      <c r="AP100" s="102">
        <v>0</v>
      </c>
      <c r="AQ100" s="123">
        <f t="shared" si="112"/>
        <v>0</v>
      </c>
      <c r="AR100" s="123">
        <f t="shared" si="113"/>
        <v>0</v>
      </c>
      <c r="AS100" s="123"/>
      <c r="AT100" s="123"/>
      <c r="AU100" s="123"/>
      <c r="AV100" s="123"/>
      <c r="AW100" s="123"/>
      <c r="AX100" s="123"/>
      <c r="AY100" s="123"/>
      <c r="AZ100" s="123"/>
      <c r="BA100" s="102">
        <f t="shared" si="114"/>
        <v>0</v>
      </c>
      <c r="BB100" s="102">
        <f t="shared" si="115"/>
        <v>0</v>
      </c>
      <c r="BC100" s="368"/>
      <c r="BD100" s="393"/>
      <c r="BE100" s="102"/>
      <c r="BF100" s="102"/>
      <c r="BG100" s="102"/>
      <c r="BH100" s="336"/>
      <c r="BI100" s="103" t="s">
        <v>580</v>
      </c>
      <c r="BJ100" s="107" t="s">
        <v>585</v>
      </c>
      <c r="BK100" s="36"/>
    </row>
    <row r="101" spans="1:63" s="221" customFormat="1" ht="24" x14ac:dyDescent="0.2">
      <c r="A101" s="146"/>
      <c r="B101" s="117"/>
      <c r="C101" s="280"/>
      <c r="D101" s="281"/>
      <c r="E101" s="100" t="s">
        <v>298</v>
      </c>
      <c r="F101" s="348">
        <f t="shared" si="103"/>
        <v>30387</v>
      </c>
      <c r="G101" s="101">
        <f t="shared" si="104"/>
        <v>30387</v>
      </c>
      <c r="H101" s="102">
        <v>30387</v>
      </c>
      <c r="I101" s="102">
        <f t="shared" si="106"/>
        <v>30387</v>
      </c>
      <c r="J101" s="102">
        <f t="shared" si="107"/>
        <v>0</v>
      </c>
      <c r="K101" s="102"/>
      <c r="L101" s="368"/>
      <c r="M101" s="393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>
        <v>0</v>
      </c>
      <c r="X101" s="102">
        <f t="shared" si="108"/>
        <v>0</v>
      </c>
      <c r="Y101" s="102">
        <f t="shared" si="109"/>
        <v>0</v>
      </c>
      <c r="Z101" s="393"/>
      <c r="AA101" s="102"/>
      <c r="AB101" s="102"/>
      <c r="AC101" s="102"/>
      <c r="AD101" s="102"/>
      <c r="AE101" s="102"/>
      <c r="AF101" s="102">
        <v>0</v>
      </c>
      <c r="AG101" s="102">
        <f t="shared" si="110"/>
        <v>0</v>
      </c>
      <c r="AH101" s="102">
        <f t="shared" si="111"/>
        <v>0</v>
      </c>
      <c r="AI101" s="393"/>
      <c r="AJ101" s="102"/>
      <c r="AK101" s="102"/>
      <c r="AL101" s="102"/>
      <c r="AM101" s="102"/>
      <c r="AN101" s="102"/>
      <c r="AO101" s="102"/>
      <c r="AP101" s="102">
        <v>0</v>
      </c>
      <c r="AQ101" s="123">
        <f t="shared" si="112"/>
        <v>0</v>
      </c>
      <c r="AR101" s="123">
        <f t="shared" si="113"/>
        <v>0</v>
      </c>
      <c r="AS101" s="123"/>
      <c r="AT101" s="123"/>
      <c r="AU101" s="123"/>
      <c r="AV101" s="123"/>
      <c r="AW101" s="123"/>
      <c r="AX101" s="123"/>
      <c r="AY101" s="123"/>
      <c r="AZ101" s="123"/>
      <c r="BA101" s="102">
        <f t="shared" si="114"/>
        <v>0</v>
      </c>
      <c r="BB101" s="102">
        <f t="shared" si="115"/>
        <v>0</v>
      </c>
      <c r="BC101" s="368"/>
      <c r="BD101" s="393"/>
      <c r="BE101" s="102"/>
      <c r="BF101" s="102"/>
      <c r="BG101" s="102"/>
      <c r="BH101" s="336"/>
      <c r="BI101" s="103" t="s">
        <v>568</v>
      </c>
      <c r="BJ101" s="107" t="s">
        <v>500</v>
      </c>
      <c r="BK101" s="36"/>
    </row>
    <row r="102" spans="1:63" s="221" customFormat="1" ht="24" x14ac:dyDescent="0.2">
      <c r="A102" s="146"/>
      <c r="B102" s="117"/>
      <c r="C102" s="280"/>
      <c r="D102" s="281"/>
      <c r="E102" s="100" t="s">
        <v>303</v>
      </c>
      <c r="F102" s="348">
        <f t="shared" si="103"/>
        <v>247882</v>
      </c>
      <c r="G102" s="101">
        <f t="shared" si="104"/>
        <v>247882</v>
      </c>
      <c r="H102" s="102">
        <v>247882</v>
      </c>
      <c r="I102" s="102">
        <f t="shared" si="106"/>
        <v>247882</v>
      </c>
      <c r="J102" s="102">
        <f t="shared" si="107"/>
        <v>0</v>
      </c>
      <c r="K102" s="102"/>
      <c r="L102" s="368"/>
      <c r="M102" s="393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>
        <v>0</v>
      </c>
      <c r="X102" s="102">
        <f t="shared" si="108"/>
        <v>0</v>
      </c>
      <c r="Y102" s="102">
        <f t="shared" si="109"/>
        <v>0</v>
      </c>
      <c r="Z102" s="393"/>
      <c r="AA102" s="102"/>
      <c r="AB102" s="102"/>
      <c r="AC102" s="102"/>
      <c r="AD102" s="102"/>
      <c r="AE102" s="102"/>
      <c r="AF102" s="102">
        <v>0</v>
      </c>
      <c r="AG102" s="102">
        <f t="shared" si="110"/>
        <v>0</v>
      </c>
      <c r="AH102" s="102">
        <f t="shared" si="111"/>
        <v>0</v>
      </c>
      <c r="AI102" s="393"/>
      <c r="AJ102" s="102"/>
      <c r="AK102" s="102"/>
      <c r="AL102" s="102"/>
      <c r="AM102" s="102"/>
      <c r="AN102" s="102"/>
      <c r="AO102" s="102"/>
      <c r="AP102" s="102">
        <v>0</v>
      </c>
      <c r="AQ102" s="123">
        <f t="shared" si="112"/>
        <v>0</v>
      </c>
      <c r="AR102" s="123">
        <f t="shared" si="113"/>
        <v>0</v>
      </c>
      <c r="AS102" s="123"/>
      <c r="AT102" s="123"/>
      <c r="AU102" s="123"/>
      <c r="AV102" s="123"/>
      <c r="AW102" s="123"/>
      <c r="AX102" s="123"/>
      <c r="AY102" s="123"/>
      <c r="AZ102" s="123"/>
      <c r="BA102" s="102">
        <f t="shared" si="114"/>
        <v>0</v>
      </c>
      <c r="BB102" s="102">
        <f t="shared" si="115"/>
        <v>0</v>
      </c>
      <c r="BC102" s="368"/>
      <c r="BD102" s="393"/>
      <c r="BE102" s="102"/>
      <c r="BF102" s="102"/>
      <c r="BG102" s="102"/>
      <c r="BH102" s="336"/>
      <c r="BI102" s="103" t="s">
        <v>572</v>
      </c>
      <c r="BJ102" s="107" t="s">
        <v>500</v>
      </c>
      <c r="BK102" s="36"/>
    </row>
    <row r="103" spans="1:63" s="221" customFormat="1" ht="36" x14ac:dyDescent="0.2">
      <c r="A103" s="146"/>
      <c r="B103" s="117"/>
      <c r="C103" s="280"/>
      <c r="D103" s="281"/>
      <c r="E103" s="100" t="s">
        <v>299</v>
      </c>
      <c r="F103" s="348">
        <f t="shared" si="103"/>
        <v>113733</v>
      </c>
      <c r="G103" s="101">
        <f t="shared" si="104"/>
        <v>113733</v>
      </c>
      <c r="H103" s="102">
        <v>113733</v>
      </c>
      <c r="I103" s="102">
        <f t="shared" si="106"/>
        <v>113733</v>
      </c>
      <c r="J103" s="102">
        <f t="shared" si="107"/>
        <v>0</v>
      </c>
      <c r="K103" s="102"/>
      <c r="L103" s="368"/>
      <c r="M103" s="393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>
        <v>0</v>
      </c>
      <c r="X103" s="102">
        <f t="shared" si="108"/>
        <v>0</v>
      </c>
      <c r="Y103" s="102">
        <f t="shared" si="109"/>
        <v>0</v>
      </c>
      <c r="Z103" s="393"/>
      <c r="AA103" s="102"/>
      <c r="AB103" s="102"/>
      <c r="AC103" s="102"/>
      <c r="AD103" s="102"/>
      <c r="AE103" s="102"/>
      <c r="AF103" s="102">
        <v>0</v>
      </c>
      <c r="AG103" s="102">
        <f t="shared" si="110"/>
        <v>0</v>
      </c>
      <c r="AH103" s="102">
        <f t="shared" si="111"/>
        <v>0</v>
      </c>
      <c r="AI103" s="393"/>
      <c r="AJ103" s="102"/>
      <c r="AK103" s="102"/>
      <c r="AL103" s="102"/>
      <c r="AM103" s="102"/>
      <c r="AN103" s="102"/>
      <c r="AO103" s="102"/>
      <c r="AP103" s="102">
        <v>0</v>
      </c>
      <c r="AQ103" s="123">
        <f t="shared" si="112"/>
        <v>0</v>
      </c>
      <c r="AR103" s="123">
        <f t="shared" si="113"/>
        <v>0</v>
      </c>
      <c r="AS103" s="123"/>
      <c r="AT103" s="123"/>
      <c r="AU103" s="123"/>
      <c r="AV103" s="123"/>
      <c r="AW103" s="123"/>
      <c r="AX103" s="123"/>
      <c r="AY103" s="123"/>
      <c r="AZ103" s="123"/>
      <c r="BA103" s="102">
        <f t="shared" si="114"/>
        <v>0</v>
      </c>
      <c r="BB103" s="102">
        <f t="shared" si="115"/>
        <v>0</v>
      </c>
      <c r="BC103" s="368"/>
      <c r="BD103" s="393"/>
      <c r="BE103" s="102"/>
      <c r="BF103" s="102"/>
      <c r="BG103" s="102"/>
      <c r="BH103" s="336"/>
      <c r="BI103" s="103" t="s">
        <v>573</v>
      </c>
      <c r="BJ103" s="107" t="s">
        <v>500</v>
      </c>
      <c r="BK103" s="36"/>
    </row>
    <row r="104" spans="1:63" s="269" customFormat="1" ht="48" x14ac:dyDescent="0.2">
      <c r="A104" s="146"/>
      <c r="B104" s="117"/>
      <c r="C104" s="267"/>
      <c r="D104" s="268"/>
      <c r="E104" s="100" t="s">
        <v>635</v>
      </c>
      <c r="F104" s="348">
        <f t="shared" si="103"/>
        <v>138947</v>
      </c>
      <c r="G104" s="101">
        <f t="shared" si="104"/>
        <v>142391</v>
      </c>
      <c r="H104" s="102">
        <v>138947</v>
      </c>
      <c r="I104" s="102">
        <f t="shared" si="106"/>
        <v>142391</v>
      </c>
      <c r="J104" s="102">
        <f t="shared" si="107"/>
        <v>3444</v>
      </c>
      <c r="K104" s="102"/>
      <c r="L104" s="368">
        <v>3444</v>
      </c>
      <c r="M104" s="393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>
        <v>0</v>
      </c>
      <c r="X104" s="102">
        <f t="shared" si="108"/>
        <v>0</v>
      </c>
      <c r="Y104" s="102">
        <f t="shared" si="109"/>
        <v>0</v>
      </c>
      <c r="Z104" s="393"/>
      <c r="AA104" s="102"/>
      <c r="AB104" s="102"/>
      <c r="AC104" s="102"/>
      <c r="AD104" s="102"/>
      <c r="AE104" s="102"/>
      <c r="AF104" s="102">
        <v>0</v>
      </c>
      <c r="AG104" s="102">
        <f t="shared" si="110"/>
        <v>0</v>
      </c>
      <c r="AH104" s="102">
        <f t="shared" si="111"/>
        <v>0</v>
      </c>
      <c r="AI104" s="393"/>
      <c r="AJ104" s="102"/>
      <c r="AK104" s="102"/>
      <c r="AL104" s="102"/>
      <c r="AM104" s="102"/>
      <c r="AN104" s="102"/>
      <c r="AO104" s="102"/>
      <c r="AP104" s="102">
        <v>0</v>
      </c>
      <c r="AQ104" s="123">
        <f t="shared" si="112"/>
        <v>0</v>
      </c>
      <c r="AR104" s="123">
        <f t="shared" si="113"/>
        <v>0</v>
      </c>
      <c r="AS104" s="123"/>
      <c r="AT104" s="123"/>
      <c r="AU104" s="123"/>
      <c r="AV104" s="123"/>
      <c r="AW104" s="123"/>
      <c r="AX104" s="123"/>
      <c r="AY104" s="123"/>
      <c r="AZ104" s="123"/>
      <c r="BA104" s="102">
        <f t="shared" si="114"/>
        <v>0</v>
      </c>
      <c r="BB104" s="102">
        <f t="shared" si="115"/>
        <v>0</v>
      </c>
      <c r="BC104" s="368"/>
      <c r="BD104" s="393"/>
      <c r="BE104" s="102"/>
      <c r="BF104" s="102"/>
      <c r="BG104" s="102"/>
      <c r="BH104" s="336"/>
      <c r="BI104" s="316" t="s">
        <v>680</v>
      </c>
      <c r="BJ104" s="107"/>
      <c r="BK104" s="36"/>
    </row>
    <row r="105" spans="1:63" s="385" customFormat="1" ht="84" x14ac:dyDescent="0.2">
      <c r="A105" s="146"/>
      <c r="B105" s="117"/>
      <c r="C105" s="386"/>
      <c r="D105" s="387"/>
      <c r="E105" s="100" t="s">
        <v>736</v>
      </c>
      <c r="F105" s="348">
        <f t="shared" ref="F105" si="116">H105+W105+AF105+AO105+AP105+AZ105</f>
        <v>0</v>
      </c>
      <c r="G105" s="101">
        <f t="shared" ref="G105" si="117">I105+X105+AG105+AO105+AQ105+BA105</f>
        <v>1505746</v>
      </c>
      <c r="H105" s="102"/>
      <c r="I105" s="102">
        <f t="shared" ref="I105" si="118">J105+H105</f>
        <v>1505746</v>
      </c>
      <c r="J105" s="102">
        <f t="shared" ref="J105" si="119">SUM(K105:V105)</f>
        <v>1505746</v>
      </c>
      <c r="K105" s="102"/>
      <c r="L105" s="368"/>
      <c r="M105" s="393">
        <v>1505746</v>
      </c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>
        <f t="shared" ref="X105" si="120">W105+Y105</f>
        <v>0</v>
      </c>
      <c r="Y105" s="102">
        <f t="shared" ref="Y105" si="121">SUM(Z105:AE105)</f>
        <v>0</v>
      </c>
      <c r="Z105" s="393"/>
      <c r="AA105" s="102"/>
      <c r="AB105" s="102"/>
      <c r="AC105" s="102"/>
      <c r="AD105" s="102"/>
      <c r="AE105" s="102"/>
      <c r="AF105" s="102"/>
      <c r="AG105" s="102">
        <f t="shared" ref="AG105" si="122">AH105+AF105</f>
        <v>0</v>
      </c>
      <c r="AH105" s="102">
        <f t="shared" ref="AH105" si="123">SUM(AI105:AN105)</f>
        <v>0</v>
      </c>
      <c r="AI105" s="393"/>
      <c r="AJ105" s="102"/>
      <c r="AK105" s="102"/>
      <c r="AL105" s="102"/>
      <c r="AM105" s="102"/>
      <c r="AN105" s="102"/>
      <c r="AO105" s="102"/>
      <c r="AP105" s="102"/>
      <c r="AQ105" s="123">
        <f t="shared" ref="AQ105" si="124">AP105+AR105</f>
        <v>0</v>
      </c>
      <c r="AR105" s="123">
        <f t="shared" ref="AR105" si="125">SUM(AS105:AY105)</f>
        <v>0</v>
      </c>
      <c r="AS105" s="123"/>
      <c r="AT105" s="123"/>
      <c r="AU105" s="123"/>
      <c r="AV105" s="123"/>
      <c r="AW105" s="123"/>
      <c r="AX105" s="123"/>
      <c r="AY105" s="123"/>
      <c r="AZ105" s="123"/>
      <c r="BA105" s="102">
        <f t="shared" ref="BA105" si="126">BB105+AZ105</f>
        <v>0</v>
      </c>
      <c r="BB105" s="102">
        <f t="shared" ref="BB105" si="127">SUM(BC105:BH105)</f>
        <v>0</v>
      </c>
      <c r="BC105" s="368"/>
      <c r="BD105" s="393"/>
      <c r="BE105" s="102"/>
      <c r="BF105" s="102"/>
      <c r="BG105" s="102"/>
      <c r="BH105" s="336"/>
      <c r="BI105" s="316" t="s">
        <v>737</v>
      </c>
      <c r="BJ105" s="107"/>
      <c r="BK105" s="36"/>
    </row>
    <row r="106" spans="1:63" ht="24.75" customHeight="1" x14ac:dyDescent="0.2">
      <c r="A106" s="146">
        <v>90000594245</v>
      </c>
      <c r="B106" s="117"/>
      <c r="C106" s="419" t="s">
        <v>607</v>
      </c>
      <c r="D106" s="420"/>
      <c r="E106" s="100" t="s">
        <v>223</v>
      </c>
      <c r="F106" s="348">
        <f t="shared" si="103"/>
        <v>33000</v>
      </c>
      <c r="G106" s="101">
        <f t="shared" si="104"/>
        <v>33000</v>
      </c>
      <c r="H106" s="102">
        <v>33000</v>
      </c>
      <c r="I106" s="102">
        <f t="shared" si="106"/>
        <v>33000</v>
      </c>
      <c r="J106" s="102">
        <f t="shared" si="107"/>
        <v>0</v>
      </c>
      <c r="K106" s="102"/>
      <c r="L106" s="368"/>
      <c r="M106" s="393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>
        <v>0</v>
      </c>
      <c r="X106" s="102">
        <f t="shared" si="108"/>
        <v>0</v>
      </c>
      <c r="Y106" s="102">
        <f t="shared" si="109"/>
        <v>0</v>
      </c>
      <c r="Z106" s="393"/>
      <c r="AA106" s="102"/>
      <c r="AB106" s="102"/>
      <c r="AC106" s="102"/>
      <c r="AD106" s="102"/>
      <c r="AE106" s="102"/>
      <c r="AF106" s="102">
        <v>0</v>
      </c>
      <c r="AG106" s="102">
        <f t="shared" si="110"/>
        <v>0</v>
      </c>
      <c r="AH106" s="102">
        <f t="shared" si="111"/>
        <v>0</v>
      </c>
      <c r="AI106" s="393"/>
      <c r="AJ106" s="102"/>
      <c r="AK106" s="102"/>
      <c r="AL106" s="102"/>
      <c r="AM106" s="102"/>
      <c r="AN106" s="102"/>
      <c r="AO106" s="102"/>
      <c r="AP106" s="102">
        <v>0</v>
      </c>
      <c r="AQ106" s="123">
        <f t="shared" si="112"/>
        <v>0</v>
      </c>
      <c r="AR106" s="123">
        <f t="shared" si="113"/>
        <v>0</v>
      </c>
      <c r="AS106" s="123"/>
      <c r="AT106" s="123"/>
      <c r="AU106" s="123"/>
      <c r="AV106" s="123"/>
      <c r="AW106" s="123"/>
      <c r="AX106" s="123"/>
      <c r="AY106" s="123"/>
      <c r="AZ106" s="123"/>
      <c r="BA106" s="102">
        <f t="shared" si="114"/>
        <v>0</v>
      </c>
      <c r="BB106" s="102">
        <f t="shared" si="115"/>
        <v>0</v>
      </c>
      <c r="BC106" s="368"/>
      <c r="BD106" s="393"/>
      <c r="BE106" s="102"/>
      <c r="BF106" s="102"/>
      <c r="BG106" s="102"/>
      <c r="BH106" s="336"/>
      <c r="BI106" s="103" t="s">
        <v>407</v>
      </c>
      <c r="BJ106" s="107" t="s">
        <v>697</v>
      </c>
      <c r="BK106" s="36"/>
    </row>
    <row r="107" spans="1:63" s="167" customFormat="1" ht="15" customHeight="1" x14ac:dyDescent="0.2">
      <c r="A107" s="146"/>
      <c r="B107" s="117"/>
      <c r="C107" s="270"/>
      <c r="D107" s="271"/>
      <c r="E107" s="100" t="s">
        <v>310</v>
      </c>
      <c r="F107" s="348">
        <f t="shared" si="103"/>
        <v>4850</v>
      </c>
      <c r="G107" s="101">
        <f t="shared" si="104"/>
        <v>4850</v>
      </c>
      <c r="H107" s="102">
        <v>4850</v>
      </c>
      <c r="I107" s="102">
        <f t="shared" si="106"/>
        <v>4850</v>
      </c>
      <c r="J107" s="102">
        <f t="shared" si="107"/>
        <v>0</v>
      </c>
      <c r="K107" s="102"/>
      <c r="L107" s="368"/>
      <c r="M107" s="393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>
        <v>0</v>
      </c>
      <c r="X107" s="102">
        <f t="shared" si="108"/>
        <v>0</v>
      </c>
      <c r="Y107" s="102">
        <f t="shared" si="109"/>
        <v>0</v>
      </c>
      <c r="Z107" s="393"/>
      <c r="AA107" s="102"/>
      <c r="AB107" s="102"/>
      <c r="AC107" s="102"/>
      <c r="AD107" s="102"/>
      <c r="AE107" s="102"/>
      <c r="AF107" s="102">
        <v>0</v>
      </c>
      <c r="AG107" s="102">
        <f t="shared" si="110"/>
        <v>0</v>
      </c>
      <c r="AH107" s="102">
        <f t="shared" si="111"/>
        <v>0</v>
      </c>
      <c r="AI107" s="393"/>
      <c r="AJ107" s="102"/>
      <c r="AK107" s="102"/>
      <c r="AL107" s="102"/>
      <c r="AM107" s="102"/>
      <c r="AN107" s="102"/>
      <c r="AO107" s="102"/>
      <c r="AP107" s="102">
        <v>0</v>
      </c>
      <c r="AQ107" s="123">
        <f t="shared" si="112"/>
        <v>0</v>
      </c>
      <c r="AR107" s="123">
        <f t="shared" si="113"/>
        <v>0</v>
      </c>
      <c r="AS107" s="123"/>
      <c r="AT107" s="123"/>
      <c r="AU107" s="123"/>
      <c r="AV107" s="123"/>
      <c r="AW107" s="123"/>
      <c r="AX107" s="123"/>
      <c r="AY107" s="123"/>
      <c r="AZ107" s="123"/>
      <c r="BA107" s="102">
        <f t="shared" si="114"/>
        <v>0</v>
      </c>
      <c r="BB107" s="102">
        <f t="shared" si="115"/>
        <v>0</v>
      </c>
      <c r="BC107" s="368"/>
      <c r="BD107" s="393"/>
      <c r="BE107" s="102"/>
      <c r="BF107" s="102"/>
      <c r="BG107" s="102"/>
      <c r="BH107" s="336"/>
      <c r="BI107" s="103" t="s">
        <v>408</v>
      </c>
      <c r="BJ107" s="107" t="s">
        <v>697</v>
      </c>
      <c r="BK107" s="36"/>
    </row>
    <row r="108" spans="1:63" s="167" customFormat="1" ht="15" customHeight="1" x14ac:dyDescent="0.2">
      <c r="A108" s="146"/>
      <c r="B108" s="117"/>
      <c r="C108" s="270"/>
      <c r="D108" s="271"/>
      <c r="E108" s="100" t="s">
        <v>311</v>
      </c>
      <c r="F108" s="348">
        <f t="shared" si="103"/>
        <v>7000</v>
      </c>
      <c r="G108" s="101">
        <f t="shared" si="104"/>
        <v>7000</v>
      </c>
      <c r="H108" s="102">
        <v>7000</v>
      </c>
      <c r="I108" s="102">
        <f t="shared" si="106"/>
        <v>7000</v>
      </c>
      <c r="J108" s="102">
        <f t="shared" si="107"/>
        <v>0</v>
      </c>
      <c r="K108" s="102"/>
      <c r="L108" s="368"/>
      <c r="M108" s="393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>
        <v>0</v>
      </c>
      <c r="X108" s="102">
        <f t="shared" si="108"/>
        <v>0</v>
      </c>
      <c r="Y108" s="102">
        <f t="shared" si="109"/>
        <v>0</v>
      </c>
      <c r="Z108" s="393"/>
      <c r="AA108" s="102"/>
      <c r="AB108" s="102"/>
      <c r="AC108" s="102"/>
      <c r="AD108" s="102"/>
      <c r="AE108" s="102"/>
      <c r="AF108" s="102">
        <v>0</v>
      </c>
      <c r="AG108" s="123">
        <f t="shared" si="110"/>
        <v>0</v>
      </c>
      <c r="AH108" s="123">
        <f t="shared" si="111"/>
        <v>0</v>
      </c>
      <c r="AI108" s="394"/>
      <c r="AJ108" s="123"/>
      <c r="AK108" s="123"/>
      <c r="AL108" s="123"/>
      <c r="AM108" s="123"/>
      <c r="AN108" s="123"/>
      <c r="AO108" s="123"/>
      <c r="AP108" s="123">
        <v>0</v>
      </c>
      <c r="AQ108" s="123">
        <f t="shared" si="112"/>
        <v>0</v>
      </c>
      <c r="AR108" s="123">
        <f t="shared" si="113"/>
        <v>0</v>
      </c>
      <c r="AS108" s="123"/>
      <c r="AT108" s="123"/>
      <c r="AU108" s="123"/>
      <c r="AV108" s="123"/>
      <c r="AW108" s="123"/>
      <c r="AX108" s="123"/>
      <c r="AY108" s="123"/>
      <c r="AZ108" s="123"/>
      <c r="BA108" s="102">
        <f t="shared" si="114"/>
        <v>0</v>
      </c>
      <c r="BB108" s="102">
        <f t="shared" si="115"/>
        <v>0</v>
      </c>
      <c r="BC108" s="368"/>
      <c r="BD108" s="393"/>
      <c r="BE108" s="102"/>
      <c r="BF108" s="102"/>
      <c r="BG108" s="102"/>
      <c r="BH108" s="336"/>
      <c r="BI108" s="103" t="s">
        <v>409</v>
      </c>
      <c r="BJ108" s="107" t="s">
        <v>697</v>
      </c>
      <c r="BK108" s="36"/>
    </row>
    <row r="109" spans="1:63" s="167" customFormat="1" ht="15" customHeight="1" x14ac:dyDescent="0.2">
      <c r="A109" s="146"/>
      <c r="B109" s="117"/>
      <c r="C109" s="270"/>
      <c r="D109" s="271"/>
      <c r="E109" s="100" t="s">
        <v>312</v>
      </c>
      <c r="F109" s="348">
        <f t="shared" si="103"/>
        <v>5868</v>
      </c>
      <c r="G109" s="101">
        <f t="shared" si="104"/>
        <v>5868</v>
      </c>
      <c r="H109" s="102">
        <v>5868</v>
      </c>
      <c r="I109" s="102">
        <f t="shared" si="106"/>
        <v>5868</v>
      </c>
      <c r="J109" s="102">
        <f t="shared" si="107"/>
        <v>0</v>
      </c>
      <c r="K109" s="102"/>
      <c r="L109" s="368"/>
      <c r="M109" s="393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>
        <v>0</v>
      </c>
      <c r="X109" s="102">
        <f t="shared" si="108"/>
        <v>0</v>
      </c>
      <c r="Y109" s="102">
        <f t="shared" si="109"/>
        <v>0</v>
      </c>
      <c r="Z109" s="393"/>
      <c r="AA109" s="102"/>
      <c r="AB109" s="102"/>
      <c r="AC109" s="102"/>
      <c r="AD109" s="102"/>
      <c r="AE109" s="102"/>
      <c r="AF109" s="102">
        <v>0</v>
      </c>
      <c r="AG109" s="123">
        <f t="shared" si="110"/>
        <v>0</v>
      </c>
      <c r="AH109" s="123">
        <f t="shared" si="111"/>
        <v>0</v>
      </c>
      <c r="AI109" s="394"/>
      <c r="AJ109" s="123"/>
      <c r="AK109" s="123"/>
      <c r="AL109" s="123"/>
      <c r="AM109" s="123"/>
      <c r="AN109" s="123"/>
      <c r="AO109" s="123"/>
      <c r="AP109" s="123">
        <v>0</v>
      </c>
      <c r="AQ109" s="123">
        <f t="shared" si="112"/>
        <v>0</v>
      </c>
      <c r="AR109" s="123">
        <f t="shared" si="113"/>
        <v>0</v>
      </c>
      <c r="AS109" s="123"/>
      <c r="AT109" s="123"/>
      <c r="AU109" s="123"/>
      <c r="AV109" s="123"/>
      <c r="AW109" s="123"/>
      <c r="AX109" s="123"/>
      <c r="AY109" s="123"/>
      <c r="AZ109" s="123"/>
      <c r="BA109" s="102">
        <f t="shared" si="114"/>
        <v>0</v>
      </c>
      <c r="BB109" s="102">
        <f t="shared" si="115"/>
        <v>0</v>
      </c>
      <c r="BC109" s="368"/>
      <c r="BD109" s="393"/>
      <c r="BE109" s="102"/>
      <c r="BF109" s="102"/>
      <c r="BG109" s="102"/>
      <c r="BH109" s="336"/>
      <c r="BI109" s="103" t="s">
        <v>410</v>
      </c>
      <c r="BJ109" s="107" t="s">
        <v>697</v>
      </c>
      <c r="BK109" s="36"/>
    </row>
    <row r="110" spans="1:63" s="167" customFormat="1" ht="15" customHeight="1" x14ac:dyDescent="0.2">
      <c r="A110" s="146"/>
      <c r="B110" s="117"/>
      <c r="C110" s="270"/>
      <c r="D110" s="271"/>
      <c r="E110" s="100" t="s">
        <v>313</v>
      </c>
      <c r="F110" s="348">
        <f t="shared" si="103"/>
        <v>36534</v>
      </c>
      <c r="G110" s="101">
        <f t="shared" si="104"/>
        <v>36534</v>
      </c>
      <c r="H110" s="102">
        <v>36534</v>
      </c>
      <c r="I110" s="102">
        <f t="shared" si="106"/>
        <v>36534</v>
      </c>
      <c r="J110" s="102">
        <f t="shared" si="107"/>
        <v>0</v>
      </c>
      <c r="K110" s="102"/>
      <c r="L110" s="368"/>
      <c r="M110" s="393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>
        <v>0</v>
      </c>
      <c r="X110" s="102">
        <f t="shared" si="108"/>
        <v>0</v>
      </c>
      <c r="Y110" s="102">
        <f t="shared" si="109"/>
        <v>0</v>
      </c>
      <c r="Z110" s="393"/>
      <c r="AA110" s="102"/>
      <c r="AB110" s="102"/>
      <c r="AC110" s="102"/>
      <c r="AD110" s="102"/>
      <c r="AE110" s="102"/>
      <c r="AF110" s="102">
        <v>0</v>
      </c>
      <c r="AG110" s="123">
        <f t="shared" si="110"/>
        <v>0</v>
      </c>
      <c r="AH110" s="123">
        <f t="shared" si="111"/>
        <v>0</v>
      </c>
      <c r="AI110" s="394"/>
      <c r="AJ110" s="123"/>
      <c r="AK110" s="123"/>
      <c r="AL110" s="123"/>
      <c r="AM110" s="123"/>
      <c r="AN110" s="123"/>
      <c r="AO110" s="123"/>
      <c r="AP110" s="123">
        <v>0</v>
      </c>
      <c r="AQ110" s="123">
        <f t="shared" si="112"/>
        <v>0</v>
      </c>
      <c r="AR110" s="123">
        <f t="shared" si="113"/>
        <v>0</v>
      </c>
      <c r="AS110" s="123"/>
      <c r="AT110" s="123"/>
      <c r="AU110" s="123"/>
      <c r="AV110" s="123"/>
      <c r="AW110" s="123"/>
      <c r="AX110" s="123"/>
      <c r="AY110" s="123"/>
      <c r="AZ110" s="123"/>
      <c r="BA110" s="102">
        <f t="shared" si="114"/>
        <v>0</v>
      </c>
      <c r="BB110" s="102">
        <f t="shared" si="115"/>
        <v>0</v>
      </c>
      <c r="BC110" s="368"/>
      <c r="BD110" s="393"/>
      <c r="BE110" s="102"/>
      <c r="BF110" s="102"/>
      <c r="BG110" s="102"/>
      <c r="BH110" s="336"/>
      <c r="BI110" s="103" t="s">
        <v>411</v>
      </c>
      <c r="BJ110" s="107" t="s">
        <v>697</v>
      </c>
      <c r="BK110" s="36"/>
    </row>
    <row r="111" spans="1:63" s="167" customFormat="1" ht="24" x14ac:dyDescent="0.2">
      <c r="A111" s="146"/>
      <c r="B111" s="117"/>
      <c r="C111" s="270"/>
      <c r="D111" s="271"/>
      <c r="E111" s="100" t="s">
        <v>314</v>
      </c>
      <c r="F111" s="348">
        <f t="shared" si="103"/>
        <v>2830</v>
      </c>
      <c r="G111" s="101">
        <f t="shared" si="104"/>
        <v>2830</v>
      </c>
      <c r="H111" s="102">
        <v>2830</v>
      </c>
      <c r="I111" s="102">
        <f t="shared" si="106"/>
        <v>2830</v>
      </c>
      <c r="J111" s="102">
        <f t="shared" si="107"/>
        <v>0</v>
      </c>
      <c r="K111" s="102"/>
      <c r="L111" s="368"/>
      <c r="M111" s="393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>
        <v>0</v>
      </c>
      <c r="X111" s="102">
        <f t="shared" si="108"/>
        <v>0</v>
      </c>
      <c r="Y111" s="102">
        <f t="shared" si="109"/>
        <v>0</v>
      </c>
      <c r="Z111" s="393"/>
      <c r="AA111" s="102"/>
      <c r="AB111" s="102"/>
      <c r="AC111" s="102"/>
      <c r="AD111" s="102"/>
      <c r="AE111" s="102"/>
      <c r="AF111" s="102">
        <v>0</v>
      </c>
      <c r="AG111" s="123">
        <f t="shared" si="110"/>
        <v>0</v>
      </c>
      <c r="AH111" s="123">
        <f t="shared" si="111"/>
        <v>0</v>
      </c>
      <c r="AI111" s="394"/>
      <c r="AJ111" s="123"/>
      <c r="AK111" s="123"/>
      <c r="AL111" s="123"/>
      <c r="AM111" s="123"/>
      <c r="AN111" s="123"/>
      <c r="AO111" s="123"/>
      <c r="AP111" s="123">
        <v>0</v>
      </c>
      <c r="AQ111" s="123">
        <f t="shared" si="112"/>
        <v>0</v>
      </c>
      <c r="AR111" s="123">
        <f t="shared" si="113"/>
        <v>0</v>
      </c>
      <c r="AS111" s="123"/>
      <c r="AT111" s="123"/>
      <c r="AU111" s="123"/>
      <c r="AV111" s="123"/>
      <c r="AW111" s="123"/>
      <c r="AX111" s="123"/>
      <c r="AY111" s="123"/>
      <c r="AZ111" s="123"/>
      <c r="BA111" s="102">
        <f t="shared" si="114"/>
        <v>0</v>
      </c>
      <c r="BB111" s="102">
        <f t="shared" si="115"/>
        <v>0</v>
      </c>
      <c r="BC111" s="368"/>
      <c r="BD111" s="393"/>
      <c r="BE111" s="102"/>
      <c r="BF111" s="102"/>
      <c r="BG111" s="102"/>
      <c r="BH111" s="336"/>
      <c r="BI111" s="103" t="s">
        <v>412</v>
      </c>
      <c r="BJ111" s="107" t="s">
        <v>697</v>
      </c>
      <c r="BK111" s="36"/>
    </row>
    <row r="112" spans="1:63" s="167" customFormat="1" ht="24" x14ac:dyDescent="0.2">
      <c r="A112" s="146"/>
      <c r="B112" s="117"/>
      <c r="C112" s="270"/>
      <c r="D112" s="271"/>
      <c r="E112" s="100" t="s">
        <v>315</v>
      </c>
      <c r="F112" s="348">
        <f t="shared" si="103"/>
        <v>2420</v>
      </c>
      <c r="G112" s="101">
        <f t="shared" si="104"/>
        <v>2420</v>
      </c>
      <c r="H112" s="102">
        <v>2420</v>
      </c>
      <c r="I112" s="102">
        <f t="shared" si="106"/>
        <v>2420</v>
      </c>
      <c r="J112" s="102">
        <f t="shared" si="107"/>
        <v>0</v>
      </c>
      <c r="K112" s="102"/>
      <c r="L112" s="368"/>
      <c r="M112" s="393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>
        <v>0</v>
      </c>
      <c r="X112" s="102">
        <f t="shared" si="108"/>
        <v>0</v>
      </c>
      <c r="Y112" s="102">
        <f t="shared" si="109"/>
        <v>0</v>
      </c>
      <c r="Z112" s="393"/>
      <c r="AA112" s="102"/>
      <c r="AB112" s="102"/>
      <c r="AC112" s="102"/>
      <c r="AD112" s="102"/>
      <c r="AE112" s="102"/>
      <c r="AF112" s="102">
        <v>0</v>
      </c>
      <c r="AG112" s="123">
        <f t="shared" si="110"/>
        <v>0</v>
      </c>
      <c r="AH112" s="123">
        <f t="shared" si="111"/>
        <v>0</v>
      </c>
      <c r="AI112" s="394"/>
      <c r="AJ112" s="123"/>
      <c r="AK112" s="123"/>
      <c r="AL112" s="123"/>
      <c r="AM112" s="123"/>
      <c r="AN112" s="123"/>
      <c r="AO112" s="123"/>
      <c r="AP112" s="123">
        <v>0</v>
      </c>
      <c r="AQ112" s="123">
        <f t="shared" si="112"/>
        <v>0</v>
      </c>
      <c r="AR112" s="123">
        <f t="shared" si="113"/>
        <v>0</v>
      </c>
      <c r="AS112" s="123"/>
      <c r="AT112" s="123"/>
      <c r="AU112" s="123"/>
      <c r="AV112" s="123"/>
      <c r="AW112" s="123"/>
      <c r="AX112" s="123"/>
      <c r="AY112" s="123"/>
      <c r="AZ112" s="123"/>
      <c r="BA112" s="102">
        <f t="shared" si="114"/>
        <v>0</v>
      </c>
      <c r="BB112" s="102">
        <f t="shared" si="115"/>
        <v>0</v>
      </c>
      <c r="BC112" s="368"/>
      <c r="BD112" s="393"/>
      <c r="BE112" s="102"/>
      <c r="BF112" s="102"/>
      <c r="BG112" s="102"/>
      <c r="BH112" s="336"/>
      <c r="BI112" s="103" t="s">
        <v>413</v>
      </c>
      <c r="BJ112" s="107" t="s">
        <v>697</v>
      </c>
      <c r="BK112" s="36"/>
    </row>
    <row r="113" spans="1:63" ht="36" x14ac:dyDescent="0.2">
      <c r="A113" s="146">
        <v>90000056450</v>
      </c>
      <c r="B113" s="117"/>
      <c r="C113" s="419" t="s">
        <v>212</v>
      </c>
      <c r="D113" s="420"/>
      <c r="E113" s="100" t="s">
        <v>515</v>
      </c>
      <c r="F113" s="348">
        <f t="shared" si="103"/>
        <v>740596</v>
      </c>
      <c r="G113" s="101">
        <f t="shared" si="104"/>
        <v>740596</v>
      </c>
      <c r="H113" s="102">
        <v>732526</v>
      </c>
      <c r="I113" s="102">
        <f t="shared" si="106"/>
        <v>732526</v>
      </c>
      <c r="J113" s="102">
        <f t="shared" si="107"/>
        <v>0</v>
      </c>
      <c r="K113" s="102"/>
      <c r="L113" s="368"/>
      <c r="M113" s="393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>
        <v>0</v>
      </c>
      <c r="X113" s="102">
        <f t="shared" si="108"/>
        <v>0</v>
      </c>
      <c r="Y113" s="102">
        <f t="shared" si="109"/>
        <v>0</v>
      </c>
      <c r="Z113" s="393"/>
      <c r="AA113" s="102"/>
      <c r="AB113" s="102"/>
      <c r="AC113" s="102"/>
      <c r="AD113" s="102"/>
      <c r="AE113" s="102"/>
      <c r="AF113" s="102">
        <v>8070</v>
      </c>
      <c r="AG113" s="102">
        <f t="shared" si="110"/>
        <v>8070</v>
      </c>
      <c r="AH113" s="102">
        <f t="shared" si="111"/>
        <v>0</v>
      </c>
      <c r="AI113" s="393"/>
      <c r="AJ113" s="102"/>
      <c r="AK113" s="102"/>
      <c r="AL113" s="102"/>
      <c r="AM113" s="102"/>
      <c r="AN113" s="102"/>
      <c r="AO113" s="102"/>
      <c r="AP113" s="102">
        <v>0</v>
      </c>
      <c r="AQ113" s="123">
        <f t="shared" si="112"/>
        <v>0</v>
      </c>
      <c r="AR113" s="123">
        <f t="shared" si="113"/>
        <v>0</v>
      </c>
      <c r="AS113" s="123"/>
      <c r="AT113" s="123"/>
      <c r="AU113" s="123"/>
      <c r="AV113" s="123"/>
      <c r="AW113" s="123"/>
      <c r="AX113" s="123"/>
      <c r="AY113" s="123"/>
      <c r="AZ113" s="123"/>
      <c r="BA113" s="102">
        <f t="shared" si="114"/>
        <v>0</v>
      </c>
      <c r="BB113" s="102">
        <f t="shared" si="115"/>
        <v>0</v>
      </c>
      <c r="BC113" s="368"/>
      <c r="BD113" s="393"/>
      <c r="BE113" s="102"/>
      <c r="BF113" s="102"/>
      <c r="BG113" s="102"/>
      <c r="BH113" s="336"/>
      <c r="BI113" s="103" t="s">
        <v>414</v>
      </c>
      <c r="BJ113" s="107"/>
      <c r="BK113" s="36"/>
    </row>
    <row r="114" spans="1:63" ht="39.75" customHeight="1" x14ac:dyDescent="0.2">
      <c r="A114" s="146">
        <v>90009229680</v>
      </c>
      <c r="B114" s="117"/>
      <c r="C114" s="419" t="s">
        <v>163</v>
      </c>
      <c r="D114" s="420"/>
      <c r="E114" s="100" t="s">
        <v>516</v>
      </c>
      <c r="F114" s="348">
        <f t="shared" si="103"/>
        <v>1006876</v>
      </c>
      <c r="G114" s="101">
        <f t="shared" si="104"/>
        <v>1008738</v>
      </c>
      <c r="H114" s="102">
        <v>979233</v>
      </c>
      <c r="I114" s="102">
        <f t="shared" si="106"/>
        <v>979233</v>
      </c>
      <c r="J114" s="102">
        <f t="shared" si="107"/>
        <v>0</v>
      </c>
      <c r="K114" s="102"/>
      <c r="L114" s="368"/>
      <c r="M114" s="393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>
        <v>8056</v>
      </c>
      <c r="X114" s="102">
        <f t="shared" si="108"/>
        <v>9618</v>
      </c>
      <c r="Y114" s="102">
        <f t="shared" si="109"/>
        <v>1562</v>
      </c>
      <c r="Z114" s="393">
        <v>1562</v>
      </c>
      <c r="AA114" s="102"/>
      <c r="AB114" s="102"/>
      <c r="AC114" s="102"/>
      <c r="AD114" s="102"/>
      <c r="AE114" s="102"/>
      <c r="AF114" s="102">
        <v>19587</v>
      </c>
      <c r="AG114" s="102">
        <f t="shared" si="110"/>
        <v>19887</v>
      </c>
      <c r="AH114" s="102">
        <f t="shared" si="111"/>
        <v>300</v>
      </c>
      <c r="AI114" s="393">
        <v>300</v>
      </c>
      <c r="AJ114" s="102"/>
      <c r="AK114" s="102"/>
      <c r="AL114" s="102"/>
      <c r="AM114" s="102"/>
      <c r="AN114" s="102"/>
      <c r="AO114" s="102"/>
      <c r="AP114" s="102">
        <v>0</v>
      </c>
      <c r="AQ114" s="123">
        <f t="shared" si="112"/>
        <v>0</v>
      </c>
      <c r="AR114" s="123">
        <f t="shared" si="113"/>
        <v>0</v>
      </c>
      <c r="AS114" s="123"/>
      <c r="AT114" s="123"/>
      <c r="AU114" s="123"/>
      <c r="AV114" s="123"/>
      <c r="AW114" s="123"/>
      <c r="AX114" s="123"/>
      <c r="AY114" s="123"/>
      <c r="AZ114" s="123"/>
      <c r="BA114" s="102">
        <f t="shared" si="114"/>
        <v>0</v>
      </c>
      <c r="BB114" s="102">
        <f t="shared" si="115"/>
        <v>0</v>
      </c>
      <c r="BC114" s="368"/>
      <c r="BD114" s="393"/>
      <c r="BE114" s="102"/>
      <c r="BF114" s="102"/>
      <c r="BG114" s="102"/>
      <c r="BH114" s="336"/>
      <c r="BI114" s="103" t="s">
        <v>415</v>
      </c>
      <c r="BJ114" s="107"/>
      <c r="BK114" s="36"/>
    </row>
    <row r="115" spans="1:63" ht="27.75" customHeight="1" x14ac:dyDescent="0.2">
      <c r="A115" s="146"/>
      <c r="B115" s="117"/>
      <c r="C115" s="267"/>
      <c r="D115" s="268"/>
      <c r="E115" s="100" t="s">
        <v>205</v>
      </c>
      <c r="F115" s="348">
        <f t="shared" si="103"/>
        <v>526442</v>
      </c>
      <c r="G115" s="101">
        <f t="shared" si="104"/>
        <v>527241</v>
      </c>
      <c r="H115" s="102">
        <v>507272</v>
      </c>
      <c r="I115" s="102">
        <f t="shared" si="106"/>
        <v>507272</v>
      </c>
      <c r="J115" s="102">
        <f t="shared" si="107"/>
        <v>0</v>
      </c>
      <c r="K115" s="102"/>
      <c r="L115" s="368"/>
      <c r="M115" s="393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>
        <v>0</v>
      </c>
      <c r="X115" s="102">
        <f t="shared" si="108"/>
        <v>0</v>
      </c>
      <c r="Y115" s="102">
        <f t="shared" si="109"/>
        <v>0</v>
      </c>
      <c r="Z115" s="393"/>
      <c r="AA115" s="102"/>
      <c r="AB115" s="102"/>
      <c r="AC115" s="102"/>
      <c r="AD115" s="102"/>
      <c r="AE115" s="102"/>
      <c r="AF115" s="102">
        <v>19170</v>
      </c>
      <c r="AG115" s="102">
        <f t="shared" si="110"/>
        <v>19969</v>
      </c>
      <c r="AH115" s="102">
        <f t="shared" si="111"/>
        <v>799</v>
      </c>
      <c r="AI115" s="393">
        <v>799</v>
      </c>
      <c r="AJ115" s="102"/>
      <c r="AK115" s="102"/>
      <c r="AL115" s="102"/>
      <c r="AM115" s="102"/>
      <c r="AN115" s="102"/>
      <c r="AO115" s="102"/>
      <c r="AP115" s="102">
        <v>0</v>
      </c>
      <c r="AQ115" s="123">
        <f t="shared" si="112"/>
        <v>0</v>
      </c>
      <c r="AR115" s="123">
        <f t="shared" si="113"/>
        <v>0</v>
      </c>
      <c r="AS115" s="123"/>
      <c r="AT115" s="123"/>
      <c r="AU115" s="123"/>
      <c r="AV115" s="123"/>
      <c r="AW115" s="123"/>
      <c r="AX115" s="123"/>
      <c r="AY115" s="123"/>
      <c r="AZ115" s="123"/>
      <c r="BA115" s="102">
        <f t="shared" si="114"/>
        <v>0</v>
      </c>
      <c r="BB115" s="102">
        <f t="shared" si="115"/>
        <v>0</v>
      </c>
      <c r="BC115" s="368"/>
      <c r="BD115" s="393"/>
      <c r="BE115" s="102"/>
      <c r="BF115" s="102"/>
      <c r="BG115" s="102"/>
      <c r="BH115" s="336"/>
      <c r="BI115" s="103" t="s">
        <v>416</v>
      </c>
      <c r="BJ115" s="107" t="s">
        <v>509</v>
      </c>
      <c r="BK115" s="36"/>
    </row>
    <row r="116" spans="1:63" s="269" customFormat="1" ht="27.75" customHeight="1" x14ac:dyDescent="0.2">
      <c r="A116" s="146"/>
      <c r="B116" s="117"/>
      <c r="C116" s="267"/>
      <c r="D116" s="268"/>
      <c r="E116" s="100" t="s">
        <v>627</v>
      </c>
      <c r="F116" s="348">
        <f t="shared" si="103"/>
        <v>94658</v>
      </c>
      <c r="G116" s="101">
        <f t="shared" si="104"/>
        <v>94658</v>
      </c>
      <c r="H116" s="102">
        <v>63648</v>
      </c>
      <c r="I116" s="102">
        <f t="shared" si="106"/>
        <v>63648</v>
      </c>
      <c r="J116" s="102">
        <f t="shared" si="107"/>
        <v>0</v>
      </c>
      <c r="K116" s="102"/>
      <c r="L116" s="368"/>
      <c r="M116" s="393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>
        <v>31010</v>
      </c>
      <c r="X116" s="102">
        <f t="shared" si="108"/>
        <v>31010</v>
      </c>
      <c r="Y116" s="102">
        <f t="shared" si="109"/>
        <v>0</v>
      </c>
      <c r="Z116" s="393"/>
      <c r="AA116" s="102"/>
      <c r="AB116" s="102"/>
      <c r="AC116" s="102"/>
      <c r="AD116" s="102"/>
      <c r="AE116" s="102"/>
      <c r="AF116" s="102">
        <v>0</v>
      </c>
      <c r="AG116" s="102">
        <f t="shared" si="110"/>
        <v>0</v>
      </c>
      <c r="AH116" s="102">
        <f t="shared" si="111"/>
        <v>0</v>
      </c>
      <c r="AI116" s="393"/>
      <c r="AJ116" s="102"/>
      <c r="AK116" s="102"/>
      <c r="AL116" s="102"/>
      <c r="AM116" s="102"/>
      <c r="AN116" s="102"/>
      <c r="AO116" s="102"/>
      <c r="AP116" s="102">
        <v>0</v>
      </c>
      <c r="AQ116" s="123">
        <f t="shared" si="112"/>
        <v>0</v>
      </c>
      <c r="AR116" s="123">
        <f t="shared" si="113"/>
        <v>0</v>
      </c>
      <c r="AS116" s="123"/>
      <c r="AT116" s="123"/>
      <c r="AU116" s="123"/>
      <c r="AV116" s="123"/>
      <c r="AW116" s="123"/>
      <c r="AX116" s="123"/>
      <c r="AY116" s="123"/>
      <c r="AZ116" s="123"/>
      <c r="BA116" s="102">
        <f t="shared" si="114"/>
        <v>0</v>
      </c>
      <c r="BB116" s="102">
        <f t="shared" si="115"/>
        <v>0</v>
      </c>
      <c r="BC116" s="368"/>
      <c r="BD116" s="393"/>
      <c r="BE116" s="102"/>
      <c r="BF116" s="102"/>
      <c r="BG116" s="102"/>
      <c r="BH116" s="336"/>
      <c r="BI116" s="103" t="s">
        <v>657</v>
      </c>
      <c r="BJ116" s="107"/>
      <c r="BK116" s="36"/>
    </row>
    <row r="117" spans="1:63" ht="24" customHeight="1" x14ac:dyDescent="0.2">
      <c r="A117" s="146">
        <v>90010478153</v>
      </c>
      <c r="B117" s="117"/>
      <c r="C117" s="419" t="s">
        <v>511</v>
      </c>
      <c r="D117" s="420"/>
      <c r="E117" s="100" t="s">
        <v>197</v>
      </c>
      <c r="F117" s="348">
        <f t="shared" si="103"/>
        <v>651358</v>
      </c>
      <c r="G117" s="101">
        <f t="shared" si="104"/>
        <v>651358</v>
      </c>
      <c r="H117" s="102">
        <v>628777</v>
      </c>
      <c r="I117" s="102">
        <f t="shared" si="106"/>
        <v>628777</v>
      </c>
      <c r="J117" s="102">
        <f t="shared" si="107"/>
        <v>0</v>
      </c>
      <c r="K117" s="102"/>
      <c r="L117" s="368"/>
      <c r="M117" s="393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>
        <v>0</v>
      </c>
      <c r="X117" s="102">
        <f t="shared" si="108"/>
        <v>0</v>
      </c>
      <c r="Y117" s="102">
        <f t="shared" si="109"/>
        <v>0</v>
      </c>
      <c r="Z117" s="393"/>
      <c r="AA117" s="102"/>
      <c r="AB117" s="102"/>
      <c r="AC117" s="102"/>
      <c r="AD117" s="102"/>
      <c r="AE117" s="102"/>
      <c r="AF117" s="102">
        <v>22581</v>
      </c>
      <c r="AG117" s="102">
        <f t="shared" si="110"/>
        <v>22581</v>
      </c>
      <c r="AH117" s="102">
        <f t="shared" si="111"/>
        <v>0</v>
      </c>
      <c r="AI117" s="393"/>
      <c r="AJ117" s="102"/>
      <c r="AK117" s="102"/>
      <c r="AL117" s="102"/>
      <c r="AM117" s="102"/>
      <c r="AN117" s="102"/>
      <c r="AO117" s="102"/>
      <c r="AP117" s="102">
        <v>0</v>
      </c>
      <c r="AQ117" s="123">
        <f t="shared" si="112"/>
        <v>0</v>
      </c>
      <c r="AR117" s="123">
        <f t="shared" si="113"/>
        <v>0</v>
      </c>
      <c r="AS117" s="123"/>
      <c r="AT117" s="123"/>
      <c r="AU117" s="123"/>
      <c r="AV117" s="123"/>
      <c r="AW117" s="123"/>
      <c r="AX117" s="123"/>
      <c r="AY117" s="123"/>
      <c r="AZ117" s="123"/>
      <c r="BA117" s="102">
        <f t="shared" si="114"/>
        <v>0</v>
      </c>
      <c r="BB117" s="102">
        <f t="shared" si="115"/>
        <v>0</v>
      </c>
      <c r="BC117" s="368"/>
      <c r="BD117" s="393"/>
      <c r="BE117" s="102"/>
      <c r="BF117" s="102"/>
      <c r="BG117" s="102"/>
      <c r="BH117" s="336"/>
      <c r="BI117" s="103" t="s">
        <v>417</v>
      </c>
      <c r="BJ117" s="107"/>
      <c r="BK117" s="36"/>
    </row>
    <row r="118" spans="1:63" s="183" customFormat="1" ht="24" x14ac:dyDescent="0.2">
      <c r="A118" s="146"/>
      <c r="B118" s="117"/>
      <c r="C118" s="267"/>
      <c r="D118" s="268"/>
      <c r="E118" s="100" t="s">
        <v>350</v>
      </c>
      <c r="F118" s="348">
        <f t="shared" si="103"/>
        <v>59809</v>
      </c>
      <c r="G118" s="101">
        <f t="shared" si="104"/>
        <v>59809</v>
      </c>
      <c r="H118" s="102">
        <v>30399</v>
      </c>
      <c r="I118" s="102">
        <f t="shared" si="106"/>
        <v>30399</v>
      </c>
      <c r="J118" s="102">
        <f t="shared" si="107"/>
        <v>0</v>
      </c>
      <c r="K118" s="102"/>
      <c r="L118" s="368"/>
      <c r="M118" s="393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>
        <v>0</v>
      </c>
      <c r="X118" s="102">
        <f t="shared" si="108"/>
        <v>0</v>
      </c>
      <c r="Y118" s="102">
        <f t="shared" si="109"/>
        <v>0</v>
      </c>
      <c r="Z118" s="393"/>
      <c r="AA118" s="102"/>
      <c r="AB118" s="102"/>
      <c r="AC118" s="102"/>
      <c r="AD118" s="102"/>
      <c r="AE118" s="102"/>
      <c r="AF118" s="102">
        <v>29410</v>
      </c>
      <c r="AG118" s="102">
        <f t="shared" si="110"/>
        <v>29410</v>
      </c>
      <c r="AH118" s="102">
        <f t="shared" si="111"/>
        <v>0</v>
      </c>
      <c r="AI118" s="393"/>
      <c r="AJ118" s="102"/>
      <c r="AK118" s="102"/>
      <c r="AL118" s="102"/>
      <c r="AM118" s="102"/>
      <c r="AN118" s="102"/>
      <c r="AO118" s="102"/>
      <c r="AP118" s="102">
        <v>0</v>
      </c>
      <c r="AQ118" s="123">
        <f t="shared" si="112"/>
        <v>0</v>
      </c>
      <c r="AR118" s="123">
        <f t="shared" si="113"/>
        <v>0</v>
      </c>
      <c r="AS118" s="123"/>
      <c r="AT118" s="123"/>
      <c r="AU118" s="123"/>
      <c r="AV118" s="123"/>
      <c r="AW118" s="123"/>
      <c r="AX118" s="123"/>
      <c r="AY118" s="123"/>
      <c r="AZ118" s="123"/>
      <c r="BA118" s="102">
        <f t="shared" si="114"/>
        <v>0</v>
      </c>
      <c r="BB118" s="102">
        <f t="shared" si="115"/>
        <v>0</v>
      </c>
      <c r="BC118" s="368"/>
      <c r="BD118" s="393"/>
      <c r="BE118" s="102"/>
      <c r="BF118" s="102"/>
      <c r="BG118" s="102"/>
      <c r="BH118" s="336"/>
      <c r="BI118" s="103" t="s">
        <v>418</v>
      </c>
      <c r="BJ118" s="107"/>
      <c r="BK118" s="36"/>
    </row>
    <row r="119" spans="1:63" s="192" customFormat="1" ht="24" x14ac:dyDescent="0.2">
      <c r="A119" s="146"/>
      <c r="B119" s="117"/>
      <c r="C119" s="267"/>
      <c r="D119" s="268"/>
      <c r="E119" s="100" t="s">
        <v>510</v>
      </c>
      <c r="F119" s="348">
        <f t="shared" si="103"/>
        <v>96640</v>
      </c>
      <c r="G119" s="101">
        <f t="shared" si="104"/>
        <v>96640</v>
      </c>
      <c r="H119" s="102">
        <v>68671</v>
      </c>
      <c r="I119" s="102">
        <f t="shared" si="106"/>
        <v>68671</v>
      </c>
      <c r="J119" s="102">
        <f t="shared" si="107"/>
        <v>0</v>
      </c>
      <c r="K119" s="102"/>
      <c r="L119" s="368"/>
      <c r="M119" s="393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>
        <v>0</v>
      </c>
      <c r="X119" s="102">
        <f t="shared" si="108"/>
        <v>0</v>
      </c>
      <c r="Y119" s="102">
        <f t="shared" si="109"/>
        <v>0</v>
      </c>
      <c r="Z119" s="393"/>
      <c r="AA119" s="102"/>
      <c r="AB119" s="102"/>
      <c r="AC119" s="102"/>
      <c r="AD119" s="102"/>
      <c r="AE119" s="102"/>
      <c r="AF119" s="102">
        <v>27969</v>
      </c>
      <c r="AG119" s="102">
        <f t="shared" si="110"/>
        <v>27969</v>
      </c>
      <c r="AH119" s="102">
        <f t="shared" si="111"/>
        <v>0</v>
      </c>
      <c r="AI119" s="393"/>
      <c r="AJ119" s="102"/>
      <c r="AK119" s="102"/>
      <c r="AL119" s="102"/>
      <c r="AM119" s="102"/>
      <c r="AN119" s="102"/>
      <c r="AO119" s="102"/>
      <c r="AP119" s="102">
        <v>0</v>
      </c>
      <c r="AQ119" s="123">
        <f t="shared" si="112"/>
        <v>0</v>
      </c>
      <c r="AR119" s="123">
        <f t="shared" si="113"/>
        <v>0</v>
      </c>
      <c r="AS119" s="123"/>
      <c r="AT119" s="123"/>
      <c r="AU119" s="123"/>
      <c r="AV119" s="123"/>
      <c r="AW119" s="123"/>
      <c r="AX119" s="123"/>
      <c r="AY119" s="123"/>
      <c r="AZ119" s="123"/>
      <c r="BA119" s="102">
        <f t="shared" si="114"/>
        <v>0</v>
      </c>
      <c r="BB119" s="102">
        <f t="shared" si="115"/>
        <v>0</v>
      </c>
      <c r="BC119" s="368"/>
      <c r="BD119" s="393"/>
      <c r="BE119" s="102"/>
      <c r="BF119" s="102"/>
      <c r="BG119" s="102"/>
      <c r="BH119" s="336"/>
      <c r="BI119" s="103" t="s">
        <v>419</v>
      </c>
      <c r="BJ119" s="107"/>
      <c r="BK119" s="36"/>
    </row>
    <row r="120" spans="1:63" s="183" customFormat="1" ht="24" x14ac:dyDescent="0.2">
      <c r="A120" s="146"/>
      <c r="B120" s="117"/>
      <c r="C120" s="267"/>
      <c r="D120" s="268"/>
      <c r="E120" s="100" t="s">
        <v>351</v>
      </c>
      <c r="F120" s="348">
        <f t="shared" si="103"/>
        <v>118602</v>
      </c>
      <c r="G120" s="101">
        <f t="shared" si="104"/>
        <v>118602</v>
      </c>
      <c r="H120" s="102">
        <v>52640</v>
      </c>
      <c r="I120" s="102">
        <f t="shared" si="106"/>
        <v>52640</v>
      </c>
      <c r="J120" s="102">
        <f t="shared" si="107"/>
        <v>0</v>
      </c>
      <c r="K120" s="102"/>
      <c r="L120" s="368"/>
      <c r="M120" s="393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>
        <v>0</v>
      </c>
      <c r="X120" s="102">
        <f t="shared" si="108"/>
        <v>0</v>
      </c>
      <c r="Y120" s="102">
        <f t="shared" si="109"/>
        <v>0</v>
      </c>
      <c r="Z120" s="393"/>
      <c r="AA120" s="102"/>
      <c r="AB120" s="102"/>
      <c r="AC120" s="102"/>
      <c r="AD120" s="102"/>
      <c r="AE120" s="102"/>
      <c r="AF120" s="102">
        <v>65962</v>
      </c>
      <c r="AG120" s="102">
        <f t="shared" si="110"/>
        <v>65962</v>
      </c>
      <c r="AH120" s="102">
        <f t="shared" si="111"/>
        <v>0</v>
      </c>
      <c r="AI120" s="393"/>
      <c r="AJ120" s="102"/>
      <c r="AK120" s="102"/>
      <c r="AL120" s="102"/>
      <c r="AM120" s="102"/>
      <c r="AN120" s="102"/>
      <c r="AO120" s="102"/>
      <c r="AP120" s="102">
        <v>0</v>
      </c>
      <c r="AQ120" s="123">
        <f t="shared" si="112"/>
        <v>0</v>
      </c>
      <c r="AR120" s="123">
        <f t="shared" si="113"/>
        <v>0</v>
      </c>
      <c r="AS120" s="123"/>
      <c r="AT120" s="123"/>
      <c r="AU120" s="123"/>
      <c r="AV120" s="123"/>
      <c r="AW120" s="123"/>
      <c r="AX120" s="123"/>
      <c r="AY120" s="123"/>
      <c r="AZ120" s="123"/>
      <c r="BA120" s="102">
        <f t="shared" si="114"/>
        <v>0</v>
      </c>
      <c r="BB120" s="102">
        <f t="shared" si="115"/>
        <v>0</v>
      </c>
      <c r="BC120" s="368"/>
      <c r="BD120" s="393"/>
      <c r="BE120" s="102"/>
      <c r="BF120" s="102"/>
      <c r="BG120" s="102"/>
      <c r="BH120" s="336"/>
      <c r="BI120" s="103" t="s">
        <v>420</v>
      </c>
      <c r="BJ120" s="107"/>
      <c r="BK120" s="36"/>
    </row>
    <row r="121" spans="1:63" s="183" customFormat="1" ht="24" x14ac:dyDescent="0.2">
      <c r="A121" s="146"/>
      <c r="B121" s="117"/>
      <c r="C121" s="267"/>
      <c r="D121" s="268"/>
      <c r="E121" s="100" t="s">
        <v>352</v>
      </c>
      <c r="F121" s="348">
        <f t="shared" si="103"/>
        <v>26088</v>
      </c>
      <c r="G121" s="101">
        <f t="shared" si="104"/>
        <v>26088</v>
      </c>
      <c r="H121" s="102">
        <v>10891</v>
      </c>
      <c r="I121" s="102">
        <f t="shared" si="106"/>
        <v>10891</v>
      </c>
      <c r="J121" s="102">
        <f t="shared" si="107"/>
        <v>0</v>
      </c>
      <c r="K121" s="102"/>
      <c r="L121" s="368"/>
      <c r="M121" s="393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>
        <v>0</v>
      </c>
      <c r="X121" s="102">
        <f t="shared" si="108"/>
        <v>0</v>
      </c>
      <c r="Y121" s="102">
        <f t="shared" si="109"/>
        <v>0</v>
      </c>
      <c r="Z121" s="393"/>
      <c r="AA121" s="102"/>
      <c r="AB121" s="102"/>
      <c r="AC121" s="102"/>
      <c r="AD121" s="102"/>
      <c r="AE121" s="102"/>
      <c r="AF121" s="102">
        <v>15197</v>
      </c>
      <c r="AG121" s="102">
        <f t="shared" si="110"/>
        <v>15197</v>
      </c>
      <c r="AH121" s="102">
        <f t="shared" si="111"/>
        <v>0</v>
      </c>
      <c r="AI121" s="393"/>
      <c r="AJ121" s="102"/>
      <c r="AK121" s="102"/>
      <c r="AL121" s="102"/>
      <c r="AM121" s="102"/>
      <c r="AN121" s="102"/>
      <c r="AO121" s="102"/>
      <c r="AP121" s="102">
        <v>0</v>
      </c>
      <c r="AQ121" s="123">
        <f t="shared" si="112"/>
        <v>0</v>
      </c>
      <c r="AR121" s="123">
        <f t="shared" si="113"/>
        <v>0</v>
      </c>
      <c r="AS121" s="123"/>
      <c r="AT121" s="123"/>
      <c r="AU121" s="123"/>
      <c r="AV121" s="123"/>
      <c r="AW121" s="123"/>
      <c r="AX121" s="123"/>
      <c r="AY121" s="123"/>
      <c r="AZ121" s="123"/>
      <c r="BA121" s="102">
        <f t="shared" si="114"/>
        <v>0</v>
      </c>
      <c r="BB121" s="102">
        <f t="shared" si="115"/>
        <v>0</v>
      </c>
      <c r="BC121" s="368"/>
      <c r="BD121" s="393"/>
      <c r="BE121" s="102"/>
      <c r="BF121" s="102"/>
      <c r="BG121" s="102"/>
      <c r="BH121" s="336"/>
      <c r="BI121" s="103" t="s">
        <v>421</v>
      </c>
      <c r="BJ121" s="107"/>
      <c r="BK121" s="36"/>
    </row>
    <row r="122" spans="1:63" s="219" customFormat="1" ht="24" x14ac:dyDescent="0.2">
      <c r="A122" s="146"/>
      <c r="B122" s="117"/>
      <c r="C122" s="267"/>
      <c r="D122" s="268"/>
      <c r="E122" s="100" t="s">
        <v>548</v>
      </c>
      <c r="F122" s="348">
        <f t="shared" si="103"/>
        <v>25838</v>
      </c>
      <c r="G122" s="101">
        <f t="shared" si="104"/>
        <v>25838</v>
      </c>
      <c r="H122" s="102">
        <v>15615</v>
      </c>
      <c r="I122" s="102">
        <f t="shared" si="106"/>
        <v>15615</v>
      </c>
      <c r="J122" s="102">
        <f t="shared" si="107"/>
        <v>0</v>
      </c>
      <c r="K122" s="102"/>
      <c r="L122" s="368"/>
      <c r="M122" s="393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>
        <v>0</v>
      </c>
      <c r="X122" s="102">
        <f t="shared" si="108"/>
        <v>0</v>
      </c>
      <c r="Y122" s="102">
        <f t="shared" si="109"/>
        <v>0</v>
      </c>
      <c r="Z122" s="393"/>
      <c r="AA122" s="102"/>
      <c r="AB122" s="102"/>
      <c r="AC122" s="102"/>
      <c r="AD122" s="102"/>
      <c r="AE122" s="102"/>
      <c r="AF122" s="102">
        <v>10223</v>
      </c>
      <c r="AG122" s="102">
        <f t="shared" si="110"/>
        <v>10223</v>
      </c>
      <c r="AH122" s="102">
        <f t="shared" si="111"/>
        <v>0</v>
      </c>
      <c r="AI122" s="393"/>
      <c r="AJ122" s="102"/>
      <c r="AK122" s="102"/>
      <c r="AL122" s="102"/>
      <c r="AM122" s="102"/>
      <c r="AN122" s="102"/>
      <c r="AO122" s="102"/>
      <c r="AP122" s="102">
        <v>0</v>
      </c>
      <c r="AQ122" s="123">
        <f t="shared" si="112"/>
        <v>0</v>
      </c>
      <c r="AR122" s="123">
        <f t="shared" si="113"/>
        <v>0</v>
      </c>
      <c r="AS122" s="123"/>
      <c r="AT122" s="123"/>
      <c r="AU122" s="123"/>
      <c r="AV122" s="123"/>
      <c r="AW122" s="123"/>
      <c r="AX122" s="123"/>
      <c r="AY122" s="123"/>
      <c r="AZ122" s="123"/>
      <c r="BA122" s="102">
        <f t="shared" si="114"/>
        <v>0</v>
      </c>
      <c r="BB122" s="102">
        <f t="shared" si="115"/>
        <v>0</v>
      </c>
      <c r="BC122" s="368"/>
      <c r="BD122" s="393"/>
      <c r="BE122" s="102"/>
      <c r="BF122" s="102"/>
      <c r="BG122" s="102"/>
      <c r="BH122" s="336"/>
      <c r="BI122" s="103" t="s">
        <v>581</v>
      </c>
      <c r="BJ122" s="107"/>
      <c r="BK122" s="36"/>
    </row>
    <row r="123" spans="1:63" ht="36" x14ac:dyDescent="0.2">
      <c r="A123" s="146">
        <v>40000056408</v>
      </c>
      <c r="B123" s="117"/>
      <c r="C123" s="419" t="s">
        <v>16</v>
      </c>
      <c r="D123" s="420"/>
      <c r="E123" s="100" t="s">
        <v>517</v>
      </c>
      <c r="F123" s="348">
        <f t="shared" si="103"/>
        <v>510037</v>
      </c>
      <c r="G123" s="101">
        <f t="shared" si="104"/>
        <v>511390</v>
      </c>
      <c r="H123" s="102">
        <v>488836</v>
      </c>
      <c r="I123" s="102">
        <f t="shared" si="106"/>
        <v>488836</v>
      </c>
      <c r="J123" s="102">
        <f t="shared" si="107"/>
        <v>0</v>
      </c>
      <c r="K123" s="102"/>
      <c r="L123" s="368"/>
      <c r="M123" s="393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>
        <v>0</v>
      </c>
      <c r="X123" s="102">
        <f t="shared" si="108"/>
        <v>0</v>
      </c>
      <c r="Y123" s="102">
        <f t="shared" si="109"/>
        <v>0</v>
      </c>
      <c r="Z123" s="393"/>
      <c r="AA123" s="102"/>
      <c r="AB123" s="102"/>
      <c r="AC123" s="102"/>
      <c r="AD123" s="102"/>
      <c r="AE123" s="102"/>
      <c r="AF123" s="102">
        <v>21201</v>
      </c>
      <c r="AG123" s="102">
        <f t="shared" si="110"/>
        <v>22554</v>
      </c>
      <c r="AH123" s="102">
        <f t="shared" si="111"/>
        <v>1353</v>
      </c>
      <c r="AI123" s="393">
        <v>1353</v>
      </c>
      <c r="AJ123" s="102"/>
      <c r="AK123" s="102"/>
      <c r="AL123" s="102"/>
      <c r="AM123" s="102"/>
      <c r="AN123" s="102"/>
      <c r="AO123" s="102"/>
      <c r="AP123" s="102">
        <v>0</v>
      </c>
      <c r="AQ123" s="123">
        <f t="shared" si="112"/>
        <v>0</v>
      </c>
      <c r="AR123" s="123">
        <f t="shared" si="113"/>
        <v>0</v>
      </c>
      <c r="AS123" s="123"/>
      <c r="AT123" s="123"/>
      <c r="AU123" s="123"/>
      <c r="AV123" s="123"/>
      <c r="AW123" s="123"/>
      <c r="AX123" s="123"/>
      <c r="AY123" s="123"/>
      <c r="AZ123" s="123"/>
      <c r="BA123" s="102">
        <f t="shared" si="114"/>
        <v>0</v>
      </c>
      <c r="BB123" s="102">
        <f t="shared" si="115"/>
        <v>0</v>
      </c>
      <c r="BC123" s="368"/>
      <c r="BD123" s="393"/>
      <c r="BE123" s="102"/>
      <c r="BF123" s="102"/>
      <c r="BG123" s="102"/>
      <c r="BH123" s="336"/>
      <c r="BI123" s="103" t="s">
        <v>422</v>
      </c>
      <c r="BJ123" s="107"/>
      <c r="BK123" s="36"/>
    </row>
    <row r="124" spans="1:63" ht="27.75" customHeight="1" x14ac:dyDescent="0.2">
      <c r="A124" s="146"/>
      <c r="B124" s="117"/>
      <c r="C124" s="267"/>
      <c r="D124" s="268"/>
      <c r="E124" s="100" t="s">
        <v>328</v>
      </c>
      <c r="F124" s="348">
        <f t="shared" si="103"/>
        <v>17342</v>
      </c>
      <c r="G124" s="101">
        <f t="shared" si="104"/>
        <v>19764</v>
      </c>
      <c r="H124" s="102">
        <v>16774</v>
      </c>
      <c r="I124" s="102">
        <f t="shared" si="106"/>
        <v>19196</v>
      </c>
      <c r="J124" s="102">
        <f t="shared" si="107"/>
        <v>2422</v>
      </c>
      <c r="K124" s="102"/>
      <c r="L124" s="368"/>
      <c r="M124" s="393">
        <v>2422</v>
      </c>
      <c r="N124" s="102"/>
      <c r="O124" s="102"/>
      <c r="P124" s="102"/>
      <c r="Q124" s="102"/>
      <c r="R124" s="102"/>
      <c r="S124" s="102"/>
      <c r="T124" s="102"/>
      <c r="U124" s="102"/>
      <c r="V124" s="102"/>
      <c r="W124" s="102">
        <v>0</v>
      </c>
      <c r="X124" s="102">
        <f t="shared" si="108"/>
        <v>0</v>
      </c>
      <c r="Y124" s="102">
        <f t="shared" si="109"/>
        <v>0</v>
      </c>
      <c r="Z124" s="393"/>
      <c r="AA124" s="102"/>
      <c r="AB124" s="102"/>
      <c r="AC124" s="102"/>
      <c r="AD124" s="102"/>
      <c r="AE124" s="102"/>
      <c r="AF124" s="102">
        <v>568</v>
      </c>
      <c r="AG124" s="102">
        <f t="shared" si="110"/>
        <v>568</v>
      </c>
      <c r="AH124" s="102">
        <f t="shared" si="111"/>
        <v>0</v>
      </c>
      <c r="AI124" s="393"/>
      <c r="AJ124" s="102"/>
      <c r="AK124" s="102"/>
      <c r="AL124" s="102"/>
      <c r="AM124" s="102"/>
      <c r="AN124" s="102"/>
      <c r="AO124" s="102"/>
      <c r="AP124" s="102">
        <v>0</v>
      </c>
      <c r="AQ124" s="123">
        <f t="shared" si="112"/>
        <v>0</v>
      </c>
      <c r="AR124" s="123">
        <f t="shared" si="113"/>
        <v>0</v>
      </c>
      <c r="AS124" s="123"/>
      <c r="AT124" s="123"/>
      <c r="AU124" s="123"/>
      <c r="AV124" s="123"/>
      <c r="AW124" s="123"/>
      <c r="AX124" s="123"/>
      <c r="AY124" s="123"/>
      <c r="AZ124" s="123"/>
      <c r="BA124" s="102">
        <f t="shared" si="114"/>
        <v>0</v>
      </c>
      <c r="BB124" s="102">
        <f t="shared" si="115"/>
        <v>0</v>
      </c>
      <c r="BC124" s="368"/>
      <c r="BD124" s="393"/>
      <c r="BE124" s="102"/>
      <c r="BF124" s="102"/>
      <c r="BG124" s="102"/>
      <c r="BH124" s="336"/>
      <c r="BI124" s="103" t="s">
        <v>658</v>
      </c>
      <c r="BJ124" s="107" t="s">
        <v>512</v>
      </c>
      <c r="BK124" s="36"/>
    </row>
    <row r="125" spans="1:63" s="19" customFormat="1" ht="38.25" customHeight="1" x14ac:dyDescent="0.2">
      <c r="A125" s="147">
        <v>40003378932</v>
      </c>
      <c r="B125" s="100"/>
      <c r="C125" s="419" t="s">
        <v>353</v>
      </c>
      <c r="D125" s="420"/>
      <c r="E125" s="100" t="s">
        <v>526</v>
      </c>
      <c r="F125" s="348">
        <f t="shared" si="103"/>
        <v>643000</v>
      </c>
      <c r="G125" s="101">
        <f t="shared" si="104"/>
        <v>643000</v>
      </c>
      <c r="H125" s="102">
        <v>643000</v>
      </c>
      <c r="I125" s="102">
        <f t="shared" si="106"/>
        <v>643000</v>
      </c>
      <c r="J125" s="102">
        <f t="shared" si="107"/>
        <v>0</v>
      </c>
      <c r="K125" s="102"/>
      <c r="L125" s="368"/>
      <c r="M125" s="393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>
        <v>0</v>
      </c>
      <c r="X125" s="102">
        <f t="shared" si="108"/>
        <v>0</v>
      </c>
      <c r="Y125" s="102">
        <f t="shared" si="109"/>
        <v>0</v>
      </c>
      <c r="Z125" s="393"/>
      <c r="AA125" s="102"/>
      <c r="AB125" s="102"/>
      <c r="AC125" s="102"/>
      <c r="AD125" s="102"/>
      <c r="AE125" s="102"/>
      <c r="AF125" s="102">
        <v>0</v>
      </c>
      <c r="AG125" s="102">
        <f t="shared" si="110"/>
        <v>0</v>
      </c>
      <c r="AH125" s="102">
        <f t="shared" si="111"/>
        <v>0</v>
      </c>
      <c r="AI125" s="393"/>
      <c r="AJ125" s="102"/>
      <c r="AK125" s="102"/>
      <c r="AL125" s="102"/>
      <c r="AM125" s="102"/>
      <c r="AN125" s="102"/>
      <c r="AO125" s="102"/>
      <c r="AP125" s="102">
        <v>0</v>
      </c>
      <c r="AQ125" s="123">
        <f t="shared" si="112"/>
        <v>0</v>
      </c>
      <c r="AR125" s="123">
        <f t="shared" si="113"/>
        <v>0</v>
      </c>
      <c r="AS125" s="123"/>
      <c r="AT125" s="123"/>
      <c r="AU125" s="123"/>
      <c r="AV125" s="123"/>
      <c r="AW125" s="123"/>
      <c r="AX125" s="123"/>
      <c r="AY125" s="123"/>
      <c r="AZ125" s="123"/>
      <c r="BA125" s="102">
        <f t="shared" si="114"/>
        <v>0</v>
      </c>
      <c r="BB125" s="102">
        <f t="shared" si="115"/>
        <v>0</v>
      </c>
      <c r="BC125" s="368"/>
      <c r="BD125" s="393"/>
      <c r="BE125" s="102"/>
      <c r="BF125" s="102"/>
      <c r="BG125" s="102"/>
      <c r="BH125" s="336"/>
      <c r="BI125" s="103" t="s">
        <v>423</v>
      </c>
      <c r="BJ125" s="107"/>
      <c r="BK125" s="36"/>
    </row>
    <row r="126" spans="1:63" ht="60" x14ac:dyDescent="0.2">
      <c r="A126" s="146"/>
      <c r="B126" s="117"/>
      <c r="C126" s="419" t="s">
        <v>181</v>
      </c>
      <c r="D126" s="420"/>
      <c r="E126" s="304" t="s">
        <v>284</v>
      </c>
      <c r="F126" s="348">
        <f t="shared" si="103"/>
        <v>184066</v>
      </c>
      <c r="G126" s="101">
        <f t="shared" si="104"/>
        <v>184066</v>
      </c>
      <c r="H126" s="102"/>
      <c r="I126" s="102">
        <f t="shared" si="106"/>
        <v>0</v>
      </c>
      <c r="J126" s="102">
        <f t="shared" si="107"/>
        <v>0</v>
      </c>
      <c r="K126" s="102"/>
      <c r="L126" s="368"/>
      <c r="M126" s="393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>
        <f t="shared" si="108"/>
        <v>0</v>
      </c>
      <c r="Y126" s="102">
        <f t="shared" si="109"/>
        <v>0</v>
      </c>
      <c r="Z126" s="393"/>
      <c r="AA126" s="102"/>
      <c r="AB126" s="102"/>
      <c r="AC126" s="102"/>
      <c r="AD126" s="102"/>
      <c r="AE126" s="102"/>
      <c r="AF126" s="102"/>
      <c r="AG126" s="102">
        <f t="shared" si="110"/>
        <v>0</v>
      </c>
      <c r="AH126" s="102">
        <f t="shared" si="111"/>
        <v>0</v>
      </c>
      <c r="AI126" s="393"/>
      <c r="AJ126" s="102"/>
      <c r="AK126" s="102"/>
      <c r="AL126" s="102"/>
      <c r="AM126" s="102"/>
      <c r="AN126" s="102"/>
      <c r="AO126" s="102">
        <v>184066</v>
      </c>
      <c r="AP126" s="123"/>
      <c r="AQ126" s="123">
        <f t="shared" si="112"/>
        <v>0</v>
      </c>
      <c r="AR126" s="123">
        <f t="shared" si="113"/>
        <v>0</v>
      </c>
      <c r="AS126" s="123"/>
      <c r="AT126" s="123"/>
      <c r="AU126" s="123"/>
      <c r="AV126" s="123"/>
      <c r="AW126" s="123"/>
      <c r="AX126" s="123"/>
      <c r="AY126" s="123"/>
      <c r="AZ126" s="123"/>
      <c r="BA126" s="102">
        <f t="shared" si="114"/>
        <v>0</v>
      </c>
      <c r="BB126" s="102">
        <f t="shared" si="115"/>
        <v>0</v>
      </c>
      <c r="BC126" s="368"/>
      <c r="BD126" s="393"/>
      <c r="BE126" s="102"/>
      <c r="BF126" s="102"/>
      <c r="BG126" s="102"/>
      <c r="BH126" s="336"/>
      <c r="BI126" s="103"/>
      <c r="BJ126" s="107"/>
      <c r="BK126" s="36"/>
    </row>
    <row r="127" spans="1:63" s="163" customFormat="1" ht="51.75" customHeight="1" x14ac:dyDescent="0.2">
      <c r="A127" s="146"/>
      <c r="B127" s="164"/>
      <c r="C127" s="305"/>
      <c r="D127" s="303"/>
      <c r="E127" s="306" t="s">
        <v>674</v>
      </c>
      <c r="F127" s="348">
        <f t="shared" si="103"/>
        <v>651688</v>
      </c>
      <c r="G127" s="101">
        <f t="shared" si="104"/>
        <v>651688</v>
      </c>
      <c r="H127" s="102"/>
      <c r="I127" s="102">
        <f t="shared" si="106"/>
        <v>0</v>
      </c>
      <c r="J127" s="102">
        <f t="shared" si="107"/>
        <v>0</v>
      </c>
      <c r="K127" s="102"/>
      <c r="L127" s="368"/>
      <c r="M127" s="393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>
        <f t="shared" si="108"/>
        <v>0</v>
      </c>
      <c r="Y127" s="102">
        <f t="shared" si="109"/>
        <v>0</v>
      </c>
      <c r="Z127" s="393"/>
      <c r="AA127" s="102"/>
      <c r="AB127" s="102"/>
      <c r="AC127" s="102"/>
      <c r="AD127" s="102"/>
      <c r="AE127" s="102"/>
      <c r="AF127" s="102"/>
      <c r="AG127" s="123">
        <f t="shared" si="110"/>
        <v>0</v>
      </c>
      <c r="AH127" s="123">
        <f t="shared" si="111"/>
        <v>0</v>
      </c>
      <c r="AI127" s="394"/>
      <c r="AJ127" s="123"/>
      <c r="AK127" s="123"/>
      <c r="AL127" s="123"/>
      <c r="AM127" s="123"/>
      <c r="AN127" s="123"/>
      <c r="AO127" s="123">
        <v>651688</v>
      </c>
      <c r="AP127" s="123"/>
      <c r="AQ127" s="123">
        <f t="shared" si="112"/>
        <v>0</v>
      </c>
      <c r="AR127" s="123">
        <f t="shared" si="113"/>
        <v>0</v>
      </c>
      <c r="AS127" s="123"/>
      <c r="AT127" s="123"/>
      <c r="AU127" s="123"/>
      <c r="AV127" s="123"/>
      <c r="AW127" s="123"/>
      <c r="AX127" s="123"/>
      <c r="AY127" s="123"/>
      <c r="AZ127" s="123"/>
      <c r="BA127" s="102">
        <f t="shared" si="114"/>
        <v>0</v>
      </c>
      <c r="BB127" s="102">
        <f t="shared" si="115"/>
        <v>0</v>
      </c>
      <c r="BC127" s="368"/>
      <c r="BD127" s="393"/>
      <c r="BE127" s="102"/>
      <c r="BF127" s="102"/>
      <c r="BG127" s="102"/>
      <c r="BH127" s="336"/>
      <c r="BI127" s="103"/>
      <c r="BJ127" s="107"/>
      <c r="BK127" s="36"/>
    </row>
    <row r="128" spans="1:63" ht="12.75" thickBot="1" x14ac:dyDescent="0.25">
      <c r="A128" s="146"/>
      <c r="B128" s="133"/>
      <c r="C128" s="422"/>
      <c r="D128" s="423"/>
      <c r="E128" s="144"/>
      <c r="F128" s="349"/>
      <c r="G128" s="89"/>
      <c r="H128" s="90"/>
      <c r="I128" s="90"/>
      <c r="J128" s="90"/>
      <c r="K128" s="90"/>
      <c r="L128" s="369"/>
      <c r="M128" s="396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396"/>
      <c r="AA128" s="90"/>
      <c r="AB128" s="90"/>
      <c r="AC128" s="90"/>
      <c r="AD128" s="90"/>
      <c r="AE128" s="90"/>
      <c r="AF128" s="90"/>
      <c r="AG128" s="122"/>
      <c r="AH128" s="122"/>
      <c r="AI128" s="395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90"/>
      <c r="BB128" s="90"/>
      <c r="BC128" s="369"/>
      <c r="BD128" s="396"/>
      <c r="BE128" s="90"/>
      <c r="BF128" s="90"/>
      <c r="BG128" s="90"/>
      <c r="BH128" s="337"/>
      <c r="BI128" s="91"/>
      <c r="BJ128" s="108"/>
      <c r="BK128" s="36"/>
    </row>
    <row r="129" spans="1:63" ht="12.75" thickBot="1" x14ac:dyDescent="0.25">
      <c r="A129" s="173"/>
      <c r="B129" s="421" t="s">
        <v>17</v>
      </c>
      <c r="C129" s="421"/>
      <c r="D129" s="170" t="s">
        <v>18</v>
      </c>
      <c r="E129" s="16"/>
      <c r="F129" s="350">
        <f t="shared" ref="F129:F141" si="128">H129+W129+AF129+AO129+AP129+AZ129</f>
        <v>26306006</v>
      </c>
      <c r="G129" s="17">
        <f t="shared" ref="G129:G195" si="129">I129+X129+AG129+AO129+AQ129+BA129</f>
        <v>26493029</v>
      </c>
      <c r="H129" s="10">
        <f t="shared" ref="H129:BH129" si="130">SUM(H130:H222)</f>
        <v>16552588</v>
      </c>
      <c r="I129" s="10">
        <f t="shared" si="130"/>
        <v>16695894</v>
      </c>
      <c r="J129" s="10">
        <f t="shared" si="130"/>
        <v>143306</v>
      </c>
      <c r="K129" s="10">
        <f t="shared" si="130"/>
        <v>64624</v>
      </c>
      <c r="L129" s="367">
        <f t="shared" si="130"/>
        <v>52289</v>
      </c>
      <c r="M129" s="392">
        <f t="shared" si="130"/>
        <v>26393</v>
      </c>
      <c r="N129" s="10">
        <f t="shared" si="130"/>
        <v>0</v>
      </c>
      <c r="O129" s="10">
        <f t="shared" si="130"/>
        <v>0</v>
      </c>
      <c r="P129" s="10">
        <f t="shared" si="130"/>
        <v>0</v>
      </c>
      <c r="Q129" s="10">
        <f t="shared" si="130"/>
        <v>0</v>
      </c>
      <c r="R129" s="10">
        <f t="shared" si="130"/>
        <v>0</v>
      </c>
      <c r="S129" s="10">
        <f t="shared" si="130"/>
        <v>0</v>
      </c>
      <c r="T129" s="10">
        <f t="shared" si="130"/>
        <v>0</v>
      </c>
      <c r="U129" s="10">
        <f t="shared" si="130"/>
        <v>0</v>
      </c>
      <c r="V129" s="10">
        <f t="shared" si="130"/>
        <v>0</v>
      </c>
      <c r="W129" s="10">
        <f t="shared" si="130"/>
        <v>8439554</v>
      </c>
      <c r="X129" s="10">
        <f t="shared" si="130"/>
        <v>8464905</v>
      </c>
      <c r="Y129" s="10">
        <f t="shared" si="130"/>
        <v>25351</v>
      </c>
      <c r="Z129" s="392">
        <f t="shared" si="130"/>
        <v>25351</v>
      </c>
      <c r="AA129" s="10">
        <f t="shared" si="130"/>
        <v>0</v>
      </c>
      <c r="AB129" s="10">
        <f t="shared" si="130"/>
        <v>0</v>
      </c>
      <c r="AC129" s="10">
        <f t="shared" si="130"/>
        <v>0</v>
      </c>
      <c r="AD129" s="10">
        <f t="shared" si="130"/>
        <v>0</v>
      </c>
      <c r="AE129" s="10">
        <f t="shared" si="130"/>
        <v>0</v>
      </c>
      <c r="AF129" s="10">
        <f t="shared" si="130"/>
        <v>472612</v>
      </c>
      <c r="AG129" s="10">
        <f t="shared" si="130"/>
        <v>491878</v>
      </c>
      <c r="AH129" s="10">
        <f t="shared" si="130"/>
        <v>19266</v>
      </c>
      <c r="AI129" s="392">
        <f t="shared" si="130"/>
        <v>19266</v>
      </c>
      <c r="AJ129" s="10">
        <f t="shared" si="130"/>
        <v>0</v>
      </c>
      <c r="AK129" s="10">
        <f t="shared" si="130"/>
        <v>0</v>
      </c>
      <c r="AL129" s="10">
        <f t="shared" si="130"/>
        <v>0</v>
      </c>
      <c r="AM129" s="10">
        <f t="shared" si="130"/>
        <v>0</v>
      </c>
      <c r="AN129" s="10">
        <f t="shared" si="130"/>
        <v>0</v>
      </c>
      <c r="AO129" s="10">
        <f t="shared" si="130"/>
        <v>857077</v>
      </c>
      <c r="AP129" s="10">
        <f t="shared" si="130"/>
        <v>105</v>
      </c>
      <c r="AQ129" s="10">
        <f t="shared" si="130"/>
        <v>105</v>
      </c>
      <c r="AR129" s="10">
        <f t="shared" si="130"/>
        <v>0</v>
      </c>
      <c r="AS129" s="10">
        <f t="shared" si="130"/>
        <v>0</v>
      </c>
      <c r="AT129" s="10">
        <f t="shared" si="130"/>
        <v>0</v>
      </c>
      <c r="AU129" s="10">
        <f t="shared" si="130"/>
        <v>0</v>
      </c>
      <c r="AV129" s="10">
        <f t="shared" si="130"/>
        <v>0</v>
      </c>
      <c r="AW129" s="10">
        <f t="shared" si="130"/>
        <v>0</v>
      </c>
      <c r="AX129" s="10">
        <f t="shared" si="130"/>
        <v>0</v>
      </c>
      <c r="AY129" s="10">
        <f t="shared" si="130"/>
        <v>0</v>
      </c>
      <c r="AZ129" s="10">
        <f t="shared" si="130"/>
        <v>-15930</v>
      </c>
      <c r="BA129" s="10">
        <f t="shared" si="130"/>
        <v>-16830</v>
      </c>
      <c r="BB129" s="10">
        <f t="shared" si="130"/>
        <v>-900</v>
      </c>
      <c r="BC129" s="367">
        <f t="shared" si="130"/>
        <v>0</v>
      </c>
      <c r="BD129" s="392">
        <f t="shared" si="130"/>
        <v>-900</v>
      </c>
      <c r="BE129" s="10">
        <f t="shared" si="130"/>
        <v>0</v>
      </c>
      <c r="BF129" s="10">
        <f t="shared" si="130"/>
        <v>0</v>
      </c>
      <c r="BG129" s="10">
        <f t="shared" si="130"/>
        <v>0</v>
      </c>
      <c r="BH129" s="10">
        <f t="shared" si="130"/>
        <v>0</v>
      </c>
      <c r="BI129" s="18"/>
      <c r="BJ129" s="109"/>
      <c r="BK129" s="36"/>
    </row>
    <row r="130" spans="1:63" ht="13.5" thickTop="1" x14ac:dyDescent="0.2">
      <c r="A130" s="146">
        <v>90000056357</v>
      </c>
      <c r="B130" s="172"/>
      <c r="C130" s="429" t="s">
        <v>5</v>
      </c>
      <c r="D130" s="430"/>
      <c r="E130" s="288" t="s">
        <v>197</v>
      </c>
      <c r="F130" s="352">
        <f t="shared" si="128"/>
        <v>311432</v>
      </c>
      <c r="G130" s="104">
        <f t="shared" si="129"/>
        <v>311432</v>
      </c>
      <c r="H130" s="223">
        <v>311432</v>
      </c>
      <c r="I130" s="223">
        <f t="shared" ref="I130:I196" si="131">J130+H130</f>
        <v>311432</v>
      </c>
      <c r="J130" s="223">
        <f t="shared" ref="J130:J196" si="132">SUM(K130:V130)</f>
        <v>0</v>
      </c>
      <c r="K130" s="223"/>
      <c r="L130" s="371"/>
      <c r="M130" s="398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>
        <v>0</v>
      </c>
      <c r="X130" s="223">
        <f t="shared" ref="X130:X196" si="133">W130+Y130</f>
        <v>0</v>
      </c>
      <c r="Y130" s="223">
        <f t="shared" ref="Y130:Y196" si="134">SUM(Z130:AE130)</f>
        <v>0</v>
      </c>
      <c r="Z130" s="398"/>
      <c r="AA130" s="223"/>
      <c r="AB130" s="223"/>
      <c r="AC130" s="223"/>
      <c r="AD130" s="223"/>
      <c r="AE130" s="223"/>
      <c r="AF130" s="223">
        <v>0</v>
      </c>
      <c r="AG130" s="223">
        <f t="shared" ref="AG130:AG196" si="135">AH130+AF130</f>
        <v>0</v>
      </c>
      <c r="AH130" s="223">
        <f t="shared" ref="AH130:AH196" si="136">SUM(AI130:AN130)</f>
        <v>0</v>
      </c>
      <c r="AI130" s="398"/>
      <c r="AJ130" s="223"/>
      <c r="AK130" s="223"/>
      <c r="AL130" s="223"/>
      <c r="AM130" s="223"/>
      <c r="AN130" s="223"/>
      <c r="AO130" s="223"/>
      <c r="AP130" s="223">
        <v>0</v>
      </c>
      <c r="AQ130" s="330">
        <f t="shared" ref="AQ130:AQ196" si="137">AP130+AR130</f>
        <v>0</v>
      </c>
      <c r="AR130" s="330">
        <f t="shared" ref="AR130:AR196" si="138">SUM(AS130:AY130)</f>
        <v>0</v>
      </c>
      <c r="AS130" s="330"/>
      <c r="AT130" s="330"/>
      <c r="AU130" s="330"/>
      <c r="AV130" s="330"/>
      <c r="AW130" s="330"/>
      <c r="AX130" s="330"/>
      <c r="AY130" s="330"/>
      <c r="AZ130" s="330"/>
      <c r="BA130" s="223">
        <f t="shared" ref="BA130:BA196" si="139">BB130+AZ130</f>
        <v>0</v>
      </c>
      <c r="BB130" s="223">
        <f t="shared" ref="BB130:BB196" si="140">SUM(BC130:BH130)</f>
        <v>0</v>
      </c>
      <c r="BC130" s="371"/>
      <c r="BD130" s="398"/>
      <c r="BE130" s="223"/>
      <c r="BF130" s="223"/>
      <c r="BG130" s="223"/>
      <c r="BH130" s="339"/>
      <c r="BI130" s="313" t="s">
        <v>393</v>
      </c>
      <c r="BJ130" s="318"/>
      <c r="BK130" s="36"/>
    </row>
    <row r="131" spans="1:63" s="221" customFormat="1" ht="24" x14ac:dyDescent="0.2">
      <c r="A131" s="146"/>
      <c r="B131" s="119"/>
      <c r="C131" s="275"/>
      <c r="D131" s="276"/>
      <c r="E131" s="100" t="s">
        <v>237</v>
      </c>
      <c r="F131" s="348">
        <f t="shared" si="128"/>
        <v>5846</v>
      </c>
      <c r="G131" s="101">
        <f t="shared" si="129"/>
        <v>5846</v>
      </c>
      <c r="H131" s="102">
        <v>5846</v>
      </c>
      <c r="I131" s="102">
        <f t="shared" si="131"/>
        <v>5846</v>
      </c>
      <c r="J131" s="102">
        <f t="shared" si="132"/>
        <v>0</v>
      </c>
      <c r="K131" s="102"/>
      <c r="L131" s="368"/>
      <c r="M131" s="393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>
        <v>0</v>
      </c>
      <c r="X131" s="102">
        <f t="shared" si="133"/>
        <v>0</v>
      </c>
      <c r="Y131" s="102">
        <f t="shared" si="134"/>
        <v>0</v>
      </c>
      <c r="Z131" s="393"/>
      <c r="AA131" s="102"/>
      <c r="AB131" s="102"/>
      <c r="AC131" s="102"/>
      <c r="AD131" s="102"/>
      <c r="AE131" s="102"/>
      <c r="AF131" s="102">
        <v>0</v>
      </c>
      <c r="AG131" s="102">
        <f t="shared" si="135"/>
        <v>0</v>
      </c>
      <c r="AH131" s="102">
        <f t="shared" si="136"/>
        <v>0</v>
      </c>
      <c r="AI131" s="393"/>
      <c r="AJ131" s="102"/>
      <c r="AK131" s="102"/>
      <c r="AL131" s="102"/>
      <c r="AM131" s="102"/>
      <c r="AN131" s="102"/>
      <c r="AO131" s="102"/>
      <c r="AP131" s="102">
        <v>0</v>
      </c>
      <c r="AQ131" s="329">
        <f t="shared" si="137"/>
        <v>0</v>
      </c>
      <c r="AR131" s="329">
        <f t="shared" si="138"/>
        <v>0</v>
      </c>
      <c r="AS131" s="329"/>
      <c r="AT131" s="329"/>
      <c r="AU131" s="329"/>
      <c r="AV131" s="329"/>
      <c r="AW131" s="329"/>
      <c r="AX131" s="329"/>
      <c r="AY131" s="329"/>
      <c r="AZ131" s="329"/>
      <c r="BA131" s="222">
        <f t="shared" si="139"/>
        <v>0</v>
      </c>
      <c r="BB131" s="222">
        <f t="shared" si="140"/>
        <v>0</v>
      </c>
      <c r="BC131" s="370"/>
      <c r="BD131" s="397"/>
      <c r="BE131" s="222"/>
      <c r="BF131" s="222"/>
      <c r="BG131" s="222"/>
      <c r="BH131" s="338"/>
      <c r="BI131" s="315" t="s">
        <v>394</v>
      </c>
      <c r="BJ131" s="107" t="s">
        <v>696</v>
      </c>
      <c r="BK131" s="36"/>
    </row>
    <row r="132" spans="1:63" ht="28.5" customHeight="1" x14ac:dyDescent="0.2">
      <c r="A132" s="146"/>
      <c r="B132" s="119"/>
      <c r="C132" s="275"/>
      <c r="D132" s="276"/>
      <c r="E132" s="286" t="s">
        <v>264</v>
      </c>
      <c r="F132" s="348">
        <f t="shared" si="128"/>
        <v>50000</v>
      </c>
      <c r="G132" s="101">
        <f t="shared" si="129"/>
        <v>50000</v>
      </c>
      <c r="H132" s="102">
        <v>50000</v>
      </c>
      <c r="I132" s="102">
        <f t="shared" si="131"/>
        <v>50000</v>
      </c>
      <c r="J132" s="102">
        <f t="shared" si="132"/>
        <v>0</v>
      </c>
      <c r="K132" s="102"/>
      <c r="L132" s="368"/>
      <c r="M132" s="393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>
        <v>0</v>
      </c>
      <c r="X132" s="102">
        <f t="shared" si="133"/>
        <v>0</v>
      </c>
      <c r="Y132" s="102">
        <f t="shared" si="134"/>
        <v>0</v>
      </c>
      <c r="Z132" s="393"/>
      <c r="AA132" s="102"/>
      <c r="AB132" s="102"/>
      <c r="AC132" s="102"/>
      <c r="AD132" s="102"/>
      <c r="AE132" s="102"/>
      <c r="AF132" s="102">
        <v>0</v>
      </c>
      <c r="AG132" s="102">
        <f t="shared" si="135"/>
        <v>0</v>
      </c>
      <c r="AH132" s="102">
        <f t="shared" si="136"/>
        <v>0</v>
      </c>
      <c r="AI132" s="393"/>
      <c r="AJ132" s="102"/>
      <c r="AK132" s="102"/>
      <c r="AL132" s="102"/>
      <c r="AM132" s="102"/>
      <c r="AN132" s="102"/>
      <c r="AO132" s="102"/>
      <c r="AP132" s="102">
        <v>0</v>
      </c>
      <c r="AQ132" s="329">
        <f t="shared" si="137"/>
        <v>0</v>
      </c>
      <c r="AR132" s="329">
        <f t="shared" si="138"/>
        <v>0</v>
      </c>
      <c r="AS132" s="329"/>
      <c r="AT132" s="329"/>
      <c r="AU132" s="329"/>
      <c r="AV132" s="329"/>
      <c r="AW132" s="329"/>
      <c r="AX132" s="329"/>
      <c r="AY132" s="329"/>
      <c r="AZ132" s="329"/>
      <c r="BA132" s="222">
        <f t="shared" si="139"/>
        <v>0</v>
      </c>
      <c r="BB132" s="222">
        <f t="shared" si="140"/>
        <v>0</v>
      </c>
      <c r="BC132" s="370"/>
      <c r="BD132" s="397"/>
      <c r="BE132" s="222"/>
      <c r="BF132" s="222"/>
      <c r="BG132" s="222"/>
      <c r="BH132" s="338"/>
      <c r="BI132" s="315" t="s">
        <v>395</v>
      </c>
      <c r="BJ132" s="319" t="s">
        <v>505</v>
      </c>
      <c r="BK132" s="36"/>
    </row>
    <row r="133" spans="1:63" s="220" customFormat="1" ht="24" x14ac:dyDescent="0.2">
      <c r="A133" s="146"/>
      <c r="B133" s="119"/>
      <c r="C133" s="275"/>
      <c r="D133" s="276"/>
      <c r="E133" s="282" t="s">
        <v>550</v>
      </c>
      <c r="F133" s="348">
        <f t="shared" si="128"/>
        <v>105000</v>
      </c>
      <c r="G133" s="101">
        <f t="shared" si="129"/>
        <v>160000</v>
      </c>
      <c r="H133" s="102">
        <v>105000</v>
      </c>
      <c r="I133" s="102">
        <f t="shared" si="131"/>
        <v>160000</v>
      </c>
      <c r="J133" s="102">
        <f t="shared" si="132"/>
        <v>55000</v>
      </c>
      <c r="K133" s="102">
        <v>55000</v>
      </c>
      <c r="L133" s="368"/>
      <c r="M133" s="393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>
        <v>0</v>
      </c>
      <c r="X133" s="102">
        <f t="shared" si="133"/>
        <v>0</v>
      </c>
      <c r="Y133" s="102">
        <f t="shared" si="134"/>
        <v>0</v>
      </c>
      <c r="Z133" s="393"/>
      <c r="AA133" s="102"/>
      <c r="AB133" s="102"/>
      <c r="AC133" s="102"/>
      <c r="AD133" s="102"/>
      <c r="AE133" s="102"/>
      <c r="AF133" s="102">
        <v>0</v>
      </c>
      <c r="AG133" s="102">
        <f t="shared" si="135"/>
        <v>0</v>
      </c>
      <c r="AH133" s="102">
        <f t="shared" si="136"/>
        <v>0</v>
      </c>
      <c r="AI133" s="393"/>
      <c r="AJ133" s="102"/>
      <c r="AK133" s="102"/>
      <c r="AL133" s="102"/>
      <c r="AM133" s="102"/>
      <c r="AN133" s="102"/>
      <c r="AO133" s="102"/>
      <c r="AP133" s="102">
        <v>0</v>
      </c>
      <c r="AQ133" s="329">
        <f t="shared" si="137"/>
        <v>0</v>
      </c>
      <c r="AR133" s="329">
        <f t="shared" si="138"/>
        <v>0</v>
      </c>
      <c r="AS133" s="329"/>
      <c r="AT133" s="329"/>
      <c r="AU133" s="329"/>
      <c r="AV133" s="329"/>
      <c r="AW133" s="329"/>
      <c r="AX133" s="329"/>
      <c r="AY133" s="329"/>
      <c r="AZ133" s="329"/>
      <c r="BA133" s="222">
        <f t="shared" si="139"/>
        <v>0</v>
      </c>
      <c r="BB133" s="222">
        <f t="shared" si="140"/>
        <v>0</v>
      </c>
      <c r="BC133" s="370"/>
      <c r="BD133" s="397"/>
      <c r="BE133" s="222"/>
      <c r="BF133" s="222"/>
      <c r="BG133" s="222"/>
      <c r="BH133" s="338"/>
      <c r="BI133" s="315" t="s">
        <v>396</v>
      </c>
      <c r="BJ133" s="107" t="s">
        <v>696</v>
      </c>
      <c r="BK133" s="36"/>
    </row>
    <row r="134" spans="1:63" s="220" customFormat="1" ht="24" x14ac:dyDescent="0.2">
      <c r="A134" s="146"/>
      <c r="B134" s="119"/>
      <c r="C134" s="275"/>
      <c r="D134" s="276"/>
      <c r="E134" s="287" t="s">
        <v>551</v>
      </c>
      <c r="F134" s="351">
        <f t="shared" si="128"/>
        <v>36101</v>
      </c>
      <c r="G134" s="116">
        <f t="shared" si="129"/>
        <v>36101</v>
      </c>
      <c r="H134" s="222">
        <v>36101</v>
      </c>
      <c r="I134" s="222">
        <f t="shared" si="131"/>
        <v>36101</v>
      </c>
      <c r="J134" s="222">
        <f t="shared" si="132"/>
        <v>0</v>
      </c>
      <c r="K134" s="222"/>
      <c r="L134" s="370"/>
      <c r="M134" s="397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>
        <v>0</v>
      </c>
      <c r="X134" s="222">
        <f t="shared" si="133"/>
        <v>0</v>
      </c>
      <c r="Y134" s="222">
        <f t="shared" si="134"/>
        <v>0</v>
      </c>
      <c r="Z134" s="397"/>
      <c r="AA134" s="222"/>
      <c r="AB134" s="222"/>
      <c r="AC134" s="222"/>
      <c r="AD134" s="222"/>
      <c r="AE134" s="222"/>
      <c r="AF134" s="222">
        <v>0</v>
      </c>
      <c r="AG134" s="222">
        <f t="shared" si="135"/>
        <v>0</v>
      </c>
      <c r="AH134" s="222">
        <f t="shared" si="136"/>
        <v>0</v>
      </c>
      <c r="AI134" s="397"/>
      <c r="AJ134" s="222"/>
      <c r="AK134" s="222"/>
      <c r="AL134" s="222"/>
      <c r="AM134" s="222"/>
      <c r="AN134" s="222"/>
      <c r="AO134" s="222"/>
      <c r="AP134" s="222">
        <v>0</v>
      </c>
      <c r="AQ134" s="329">
        <f t="shared" si="137"/>
        <v>0</v>
      </c>
      <c r="AR134" s="329">
        <f t="shared" si="138"/>
        <v>0</v>
      </c>
      <c r="AS134" s="329"/>
      <c r="AT134" s="329"/>
      <c r="AU134" s="329"/>
      <c r="AV134" s="329"/>
      <c r="AW134" s="329"/>
      <c r="AX134" s="329"/>
      <c r="AY134" s="329"/>
      <c r="AZ134" s="329"/>
      <c r="BA134" s="222">
        <f t="shared" si="139"/>
        <v>0</v>
      </c>
      <c r="BB134" s="222">
        <f t="shared" si="140"/>
        <v>0</v>
      </c>
      <c r="BC134" s="370"/>
      <c r="BD134" s="397"/>
      <c r="BE134" s="222"/>
      <c r="BF134" s="222"/>
      <c r="BG134" s="222"/>
      <c r="BH134" s="338"/>
      <c r="BI134" s="315" t="s">
        <v>397</v>
      </c>
      <c r="BJ134" s="107" t="s">
        <v>696</v>
      </c>
      <c r="BK134" s="36"/>
    </row>
    <row r="135" spans="1:63" s="220" customFormat="1" ht="12.75" x14ac:dyDescent="0.2">
      <c r="A135" s="146"/>
      <c r="B135" s="119"/>
      <c r="C135" s="275"/>
      <c r="D135" s="276"/>
      <c r="E135" s="282" t="s">
        <v>239</v>
      </c>
      <c r="F135" s="348">
        <f t="shared" si="128"/>
        <v>15920</v>
      </c>
      <c r="G135" s="116">
        <f t="shared" si="129"/>
        <v>15920</v>
      </c>
      <c r="H135" s="222">
        <v>15920</v>
      </c>
      <c r="I135" s="222">
        <f t="shared" si="131"/>
        <v>15920</v>
      </c>
      <c r="J135" s="222">
        <f t="shared" si="132"/>
        <v>0</v>
      </c>
      <c r="K135" s="222"/>
      <c r="L135" s="370"/>
      <c r="M135" s="397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>
        <v>0</v>
      </c>
      <c r="X135" s="222">
        <f t="shared" si="133"/>
        <v>0</v>
      </c>
      <c r="Y135" s="222">
        <f t="shared" si="134"/>
        <v>0</v>
      </c>
      <c r="Z135" s="397"/>
      <c r="AA135" s="222"/>
      <c r="AB135" s="222"/>
      <c r="AC135" s="222"/>
      <c r="AD135" s="222"/>
      <c r="AE135" s="222"/>
      <c r="AF135" s="222">
        <v>0</v>
      </c>
      <c r="AG135" s="222">
        <f t="shared" si="135"/>
        <v>0</v>
      </c>
      <c r="AH135" s="222">
        <f t="shared" si="136"/>
        <v>0</v>
      </c>
      <c r="AI135" s="397"/>
      <c r="AJ135" s="222"/>
      <c r="AK135" s="222"/>
      <c r="AL135" s="222"/>
      <c r="AM135" s="222"/>
      <c r="AN135" s="222"/>
      <c r="AO135" s="222"/>
      <c r="AP135" s="222">
        <v>0</v>
      </c>
      <c r="AQ135" s="329">
        <f t="shared" si="137"/>
        <v>0</v>
      </c>
      <c r="AR135" s="329">
        <f t="shared" si="138"/>
        <v>0</v>
      </c>
      <c r="AS135" s="329"/>
      <c r="AT135" s="329"/>
      <c r="AU135" s="329"/>
      <c r="AV135" s="329"/>
      <c r="AW135" s="329"/>
      <c r="AX135" s="329"/>
      <c r="AY135" s="329"/>
      <c r="AZ135" s="329"/>
      <c r="BA135" s="222">
        <f t="shared" si="139"/>
        <v>0</v>
      </c>
      <c r="BB135" s="222">
        <f t="shared" si="140"/>
        <v>0</v>
      </c>
      <c r="BC135" s="370"/>
      <c r="BD135" s="397"/>
      <c r="BE135" s="222"/>
      <c r="BF135" s="222"/>
      <c r="BG135" s="222"/>
      <c r="BH135" s="338"/>
      <c r="BI135" s="315" t="s">
        <v>555</v>
      </c>
      <c r="BJ135" s="107" t="s">
        <v>696</v>
      </c>
      <c r="BK135" s="36"/>
    </row>
    <row r="136" spans="1:63" s="220" customFormat="1" ht="36" x14ac:dyDescent="0.2">
      <c r="A136" s="146"/>
      <c r="B136" s="119"/>
      <c r="C136" s="275"/>
      <c r="D136" s="276"/>
      <c r="E136" s="282" t="s">
        <v>588</v>
      </c>
      <c r="F136" s="348">
        <f t="shared" si="128"/>
        <v>65626</v>
      </c>
      <c r="G136" s="116">
        <f t="shared" si="129"/>
        <v>65626</v>
      </c>
      <c r="H136" s="222">
        <v>65626</v>
      </c>
      <c r="I136" s="222">
        <f t="shared" si="131"/>
        <v>65626</v>
      </c>
      <c r="J136" s="222">
        <f t="shared" si="132"/>
        <v>0</v>
      </c>
      <c r="K136" s="222"/>
      <c r="L136" s="370"/>
      <c r="M136" s="397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>
        <v>0</v>
      </c>
      <c r="X136" s="222">
        <f t="shared" si="133"/>
        <v>0</v>
      </c>
      <c r="Y136" s="222">
        <f t="shared" si="134"/>
        <v>0</v>
      </c>
      <c r="Z136" s="397"/>
      <c r="AA136" s="222"/>
      <c r="AB136" s="222"/>
      <c r="AC136" s="222"/>
      <c r="AD136" s="222"/>
      <c r="AE136" s="222"/>
      <c r="AF136" s="222">
        <v>0</v>
      </c>
      <c r="AG136" s="222">
        <f t="shared" si="135"/>
        <v>0</v>
      </c>
      <c r="AH136" s="222">
        <f t="shared" si="136"/>
        <v>0</v>
      </c>
      <c r="AI136" s="397"/>
      <c r="AJ136" s="222"/>
      <c r="AK136" s="222"/>
      <c r="AL136" s="222"/>
      <c r="AM136" s="222"/>
      <c r="AN136" s="222"/>
      <c r="AO136" s="222"/>
      <c r="AP136" s="222">
        <v>0</v>
      </c>
      <c r="AQ136" s="329">
        <f t="shared" si="137"/>
        <v>0</v>
      </c>
      <c r="AR136" s="329">
        <f t="shared" si="138"/>
        <v>0</v>
      </c>
      <c r="AS136" s="329"/>
      <c r="AT136" s="329"/>
      <c r="AU136" s="329"/>
      <c r="AV136" s="329"/>
      <c r="AW136" s="329"/>
      <c r="AX136" s="329"/>
      <c r="AY136" s="329"/>
      <c r="AZ136" s="329"/>
      <c r="BA136" s="222">
        <f t="shared" si="139"/>
        <v>0</v>
      </c>
      <c r="BB136" s="222">
        <f t="shared" si="140"/>
        <v>0</v>
      </c>
      <c r="BC136" s="370"/>
      <c r="BD136" s="397"/>
      <c r="BE136" s="222"/>
      <c r="BF136" s="222"/>
      <c r="BG136" s="222"/>
      <c r="BH136" s="338"/>
      <c r="BI136" s="315" t="s">
        <v>556</v>
      </c>
      <c r="BJ136" s="107" t="s">
        <v>696</v>
      </c>
      <c r="BK136" s="36"/>
    </row>
    <row r="137" spans="1:63" s="221" customFormat="1" ht="36" x14ac:dyDescent="0.2">
      <c r="A137" s="146"/>
      <c r="B137" s="119"/>
      <c r="C137" s="275"/>
      <c r="D137" s="276"/>
      <c r="E137" s="19" t="s">
        <v>300</v>
      </c>
      <c r="F137" s="348">
        <f t="shared" si="128"/>
        <v>376211</v>
      </c>
      <c r="G137" s="101">
        <f t="shared" si="129"/>
        <v>376211</v>
      </c>
      <c r="H137" s="102">
        <v>376211</v>
      </c>
      <c r="I137" s="102">
        <f t="shared" si="131"/>
        <v>376211</v>
      </c>
      <c r="J137" s="102">
        <f t="shared" si="132"/>
        <v>0</v>
      </c>
      <c r="K137" s="102"/>
      <c r="L137" s="368"/>
      <c r="M137" s="393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>
        <v>0</v>
      </c>
      <c r="X137" s="102">
        <f t="shared" si="133"/>
        <v>0</v>
      </c>
      <c r="Y137" s="102">
        <f t="shared" si="134"/>
        <v>0</v>
      </c>
      <c r="Z137" s="393"/>
      <c r="AA137" s="102"/>
      <c r="AB137" s="102"/>
      <c r="AC137" s="102"/>
      <c r="AD137" s="102"/>
      <c r="AE137" s="102"/>
      <c r="AF137" s="102">
        <v>0</v>
      </c>
      <c r="AG137" s="102">
        <f t="shared" si="135"/>
        <v>0</v>
      </c>
      <c r="AH137" s="102">
        <f t="shared" si="136"/>
        <v>0</v>
      </c>
      <c r="AI137" s="393"/>
      <c r="AJ137" s="102"/>
      <c r="AK137" s="102"/>
      <c r="AL137" s="102"/>
      <c r="AM137" s="102"/>
      <c r="AN137" s="102"/>
      <c r="AO137" s="102"/>
      <c r="AP137" s="102">
        <v>0</v>
      </c>
      <c r="AQ137" s="329">
        <f t="shared" si="137"/>
        <v>0</v>
      </c>
      <c r="AR137" s="329">
        <f t="shared" si="138"/>
        <v>0</v>
      </c>
      <c r="AS137" s="329"/>
      <c r="AT137" s="329"/>
      <c r="AU137" s="329"/>
      <c r="AV137" s="329"/>
      <c r="AW137" s="329"/>
      <c r="AX137" s="329"/>
      <c r="AY137" s="329"/>
      <c r="AZ137" s="329"/>
      <c r="BA137" s="222">
        <f t="shared" si="139"/>
        <v>0</v>
      </c>
      <c r="BB137" s="222">
        <f t="shared" si="140"/>
        <v>0</v>
      </c>
      <c r="BC137" s="370"/>
      <c r="BD137" s="397"/>
      <c r="BE137" s="222"/>
      <c r="BF137" s="222"/>
      <c r="BG137" s="222"/>
      <c r="BH137" s="338"/>
      <c r="BI137" s="315" t="s">
        <v>681</v>
      </c>
      <c r="BJ137" s="319" t="s">
        <v>500</v>
      </c>
      <c r="BK137" s="36"/>
    </row>
    <row r="138" spans="1:63" s="221" customFormat="1" ht="36" x14ac:dyDescent="0.2">
      <c r="A138" s="146"/>
      <c r="B138" s="119"/>
      <c r="C138" s="275"/>
      <c r="D138" s="276"/>
      <c r="E138" s="282" t="s">
        <v>301</v>
      </c>
      <c r="F138" s="348">
        <f t="shared" si="128"/>
        <v>945736</v>
      </c>
      <c r="G138" s="101">
        <f t="shared" si="129"/>
        <v>944038</v>
      </c>
      <c r="H138" s="102">
        <v>945736</v>
      </c>
      <c r="I138" s="102">
        <f t="shared" si="131"/>
        <v>944038</v>
      </c>
      <c r="J138" s="102">
        <f t="shared" si="132"/>
        <v>-1698</v>
      </c>
      <c r="K138" s="102"/>
      <c r="L138" s="368">
        <f>-1698+7109</f>
        <v>5411</v>
      </c>
      <c r="M138" s="393">
        <v>-7109</v>
      </c>
      <c r="N138" s="102"/>
      <c r="O138" s="102"/>
      <c r="P138" s="102"/>
      <c r="Q138" s="102"/>
      <c r="R138" s="102"/>
      <c r="S138" s="102"/>
      <c r="T138" s="102"/>
      <c r="U138" s="102"/>
      <c r="V138" s="102"/>
      <c r="W138" s="102">
        <v>0</v>
      </c>
      <c r="X138" s="102">
        <f t="shared" si="133"/>
        <v>0</v>
      </c>
      <c r="Y138" s="102">
        <f t="shared" si="134"/>
        <v>0</v>
      </c>
      <c r="Z138" s="393"/>
      <c r="AA138" s="102"/>
      <c r="AB138" s="102"/>
      <c r="AC138" s="102"/>
      <c r="AD138" s="102"/>
      <c r="AE138" s="102"/>
      <c r="AF138" s="102">
        <v>0</v>
      </c>
      <c r="AG138" s="102">
        <f t="shared" si="135"/>
        <v>0</v>
      </c>
      <c r="AH138" s="102">
        <f t="shared" si="136"/>
        <v>0</v>
      </c>
      <c r="AI138" s="393"/>
      <c r="AJ138" s="102"/>
      <c r="AK138" s="102"/>
      <c r="AL138" s="102"/>
      <c r="AM138" s="102"/>
      <c r="AN138" s="102"/>
      <c r="AO138" s="102"/>
      <c r="AP138" s="102">
        <v>0</v>
      </c>
      <c r="AQ138" s="329">
        <f t="shared" si="137"/>
        <v>0</v>
      </c>
      <c r="AR138" s="329">
        <f t="shared" si="138"/>
        <v>0</v>
      </c>
      <c r="AS138" s="329"/>
      <c r="AT138" s="329"/>
      <c r="AU138" s="329"/>
      <c r="AV138" s="329"/>
      <c r="AW138" s="329"/>
      <c r="AX138" s="329"/>
      <c r="AY138" s="329"/>
      <c r="AZ138" s="329"/>
      <c r="BA138" s="222">
        <f t="shared" si="139"/>
        <v>0</v>
      </c>
      <c r="BB138" s="222">
        <f t="shared" si="140"/>
        <v>0</v>
      </c>
      <c r="BC138" s="370"/>
      <c r="BD138" s="397"/>
      <c r="BE138" s="222"/>
      <c r="BF138" s="222"/>
      <c r="BG138" s="222"/>
      <c r="BH138" s="338"/>
      <c r="BI138" s="315" t="s">
        <v>682</v>
      </c>
      <c r="BJ138" s="319" t="s">
        <v>500</v>
      </c>
      <c r="BK138" s="36"/>
    </row>
    <row r="139" spans="1:63" ht="36" x14ac:dyDescent="0.2">
      <c r="A139" s="146"/>
      <c r="B139" s="117"/>
      <c r="C139" s="280"/>
      <c r="D139" s="281"/>
      <c r="E139" s="286" t="s">
        <v>302</v>
      </c>
      <c r="F139" s="351">
        <f t="shared" si="128"/>
        <v>80568</v>
      </c>
      <c r="G139" s="116">
        <f t="shared" si="129"/>
        <v>80568</v>
      </c>
      <c r="H139" s="222">
        <v>80568</v>
      </c>
      <c r="I139" s="222">
        <f t="shared" si="131"/>
        <v>80568</v>
      </c>
      <c r="J139" s="222">
        <f t="shared" si="132"/>
        <v>0</v>
      </c>
      <c r="K139" s="222"/>
      <c r="L139" s="370"/>
      <c r="M139" s="397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>
        <v>0</v>
      </c>
      <c r="X139" s="222">
        <f t="shared" si="133"/>
        <v>0</v>
      </c>
      <c r="Y139" s="222">
        <f t="shared" si="134"/>
        <v>0</v>
      </c>
      <c r="Z139" s="397"/>
      <c r="AA139" s="222"/>
      <c r="AB139" s="222"/>
      <c r="AC139" s="222"/>
      <c r="AD139" s="222"/>
      <c r="AE139" s="222"/>
      <c r="AF139" s="222">
        <v>0</v>
      </c>
      <c r="AG139" s="222">
        <f t="shared" si="135"/>
        <v>0</v>
      </c>
      <c r="AH139" s="222">
        <f t="shared" si="136"/>
        <v>0</v>
      </c>
      <c r="AI139" s="397"/>
      <c r="AJ139" s="222"/>
      <c r="AK139" s="222"/>
      <c r="AL139" s="222"/>
      <c r="AM139" s="222"/>
      <c r="AN139" s="222"/>
      <c r="AO139" s="222"/>
      <c r="AP139" s="222">
        <v>0</v>
      </c>
      <c r="AQ139" s="329">
        <f t="shared" si="137"/>
        <v>0</v>
      </c>
      <c r="AR139" s="329">
        <f t="shared" si="138"/>
        <v>0</v>
      </c>
      <c r="AS139" s="329"/>
      <c r="AT139" s="329"/>
      <c r="AU139" s="329"/>
      <c r="AV139" s="329"/>
      <c r="AW139" s="329"/>
      <c r="AX139" s="329"/>
      <c r="AY139" s="329"/>
      <c r="AZ139" s="123"/>
      <c r="BA139" s="102">
        <f t="shared" si="139"/>
        <v>0</v>
      </c>
      <c r="BB139" s="102">
        <f t="shared" si="140"/>
        <v>0</v>
      </c>
      <c r="BC139" s="368"/>
      <c r="BD139" s="393"/>
      <c r="BE139" s="102"/>
      <c r="BF139" s="102"/>
      <c r="BG139" s="102"/>
      <c r="BH139" s="336"/>
      <c r="BI139" s="103" t="s">
        <v>683</v>
      </c>
      <c r="BJ139" s="319" t="s">
        <v>500</v>
      </c>
      <c r="BK139" s="36"/>
    </row>
    <row r="140" spans="1:63" s="295" customFormat="1" ht="24" x14ac:dyDescent="0.2">
      <c r="A140" s="146"/>
      <c r="B140" s="117"/>
      <c r="C140" s="267"/>
      <c r="D140" s="268"/>
      <c r="E140" s="100" t="s">
        <v>634</v>
      </c>
      <c r="F140" s="348">
        <f t="shared" si="128"/>
        <v>576</v>
      </c>
      <c r="G140" s="101">
        <f t="shared" si="129"/>
        <v>576</v>
      </c>
      <c r="H140" s="102">
        <v>576</v>
      </c>
      <c r="I140" s="102">
        <f t="shared" si="131"/>
        <v>576</v>
      </c>
      <c r="J140" s="102">
        <f t="shared" si="132"/>
        <v>0</v>
      </c>
      <c r="K140" s="102"/>
      <c r="L140" s="368"/>
      <c r="M140" s="393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>
        <v>0</v>
      </c>
      <c r="X140" s="102">
        <f t="shared" si="133"/>
        <v>0</v>
      </c>
      <c r="Y140" s="102">
        <f t="shared" si="134"/>
        <v>0</v>
      </c>
      <c r="Z140" s="393"/>
      <c r="AA140" s="102"/>
      <c r="AB140" s="102"/>
      <c r="AC140" s="102"/>
      <c r="AD140" s="102"/>
      <c r="AE140" s="102"/>
      <c r="AF140" s="102">
        <v>0</v>
      </c>
      <c r="AG140" s="102">
        <f t="shared" si="135"/>
        <v>0</v>
      </c>
      <c r="AH140" s="102">
        <f t="shared" si="136"/>
        <v>0</v>
      </c>
      <c r="AI140" s="393"/>
      <c r="AJ140" s="102"/>
      <c r="AK140" s="102"/>
      <c r="AL140" s="102"/>
      <c r="AM140" s="102"/>
      <c r="AN140" s="102"/>
      <c r="AO140" s="102"/>
      <c r="AP140" s="102">
        <v>0</v>
      </c>
      <c r="AQ140" s="123">
        <f t="shared" si="137"/>
        <v>0</v>
      </c>
      <c r="AR140" s="123">
        <f t="shared" si="138"/>
        <v>0</v>
      </c>
      <c r="AS140" s="123"/>
      <c r="AT140" s="123"/>
      <c r="AU140" s="123"/>
      <c r="AV140" s="123"/>
      <c r="AW140" s="123"/>
      <c r="AX140" s="123"/>
      <c r="AY140" s="123"/>
      <c r="AZ140" s="123"/>
      <c r="BA140" s="102">
        <f t="shared" si="139"/>
        <v>0</v>
      </c>
      <c r="BB140" s="102">
        <f t="shared" si="140"/>
        <v>0</v>
      </c>
      <c r="BC140" s="368"/>
      <c r="BD140" s="393"/>
      <c r="BE140" s="102"/>
      <c r="BF140" s="102"/>
      <c r="BG140" s="102"/>
      <c r="BH140" s="336"/>
      <c r="BI140" s="103" t="s">
        <v>574</v>
      </c>
      <c r="BJ140" s="107"/>
      <c r="BK140" s="36"/>
    </row>
    <row r="141" spans="1:63" s="294" customFormat="1" ht="36" x14ac:dyDescent="0.2">
      <c r="A141" s="146"/>
      <c r="B141" s="117"/>
      <c r="C141" s="292"/>
      <c r="D141" s="293"/>
      <c r="E141" s="100" t="s">
        <v>644</v>
      </c>
      <c r="F141" s="351">
        <f t="shared" si="128"/>
        <v>13705</v>
      </c>
      <c r="G141" s="116">
        <f t="shared" si="129"/>
        <v>27684</v>
      </c>
      <c r="H141" s="222">
        <v>29012</v>
      </c>
      <c r="I141" s="222">
        <f t="shared" si="131"/>
        <v>42991</v>
      </c>
      <c r="J141" s="222">
        <f t="shared" si="132"/>
        <v>13979</v>
      </c>
      <c r="K141" s="222">
        <v>3681</v>
      </c>
      <c r="L141" s="370">
        <v>10298</v>
      </c>
      <c r="M141" s="397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>
        <v>0</v>
      </c>
      <c r="X141" s="222">
        <f t="shared" si="133"/>
        <v>0</v>
      </c>
      <c r="Y141" s="222">
        <f t="shared" si="134"/>
        <v>0</v>
      </c>
      <c r="Z141" s="397"/>
      <c r="AA141" s="222"/>
      <c r="AB141" s="222"/>
      <c r="AC141" s="222"/>
      <c r="AD141" s="222"/>
      <c r="AE141" s="222"/>
      <c r="AF141" s="222">
        <v>0</v>
      </c>
      <c r="AG141" s="222">
        <f t="shared" si="135"/>
        <v>0</v>
      </c>
      <c r="AH141" s="222">
        <f t="shared" si="136"/>
        <v>0</v>
      </c>
      <c r="AI141" s="397"/>
      <c r="AJ141" s="222"/>
      <c r="AK141" s="222"/>
      <c r="AL141" s="222"/>
      <c r="AM141" s="222"/>
      <c r="AN141" s="222"/>
      <c r="AO141" s="222"/>
      <c r="AP141" s="222">
        <v>0</v>
      </c>
      <c r="AQ141" s="329">
        <f t="shared" si="137"/>
        <v>0</v>
      </c>
      <c r="AR141" s="329">
        <f t="shared" si="138"/>
        <v>0</v>
      </c>
      <c r="AS141" s="329"/>
      <c r="AT141" s="329"/>
      <c r="AU141" s="329"/>
      <c r="AV141" s="329"/>
      <c r="AW141" s="329"/>
      <c r="AX141" s="329"/>
      <c r="AY141" s="329"/>
      <c r="AZ141" s="123">
        <v>-15307</v>
      </c>
      <c r="BA141" s="102">
        <f t="shared" si="139"/>
        <v>-15307</v>
      </c>
      <c r="BB141" s="102">
        <f t="shared" si="140"/>
        <v>0</v>
      </c>
      <c r="BC141" s="368"/>
      <c r="BD141" s="393"/>
      <c r="BE141" s="102"/>
      <c r="BF141" s="102"/>
      <c r="BG141" s="102"/>
      <c r="BH141" s="336"/>
      <c r="BI141" s="103" t="s">
        <v>684</v>
      </c>
      <c r="BJ141" s="319"/>
      <c r="BK141" s="36"/>
    </row>
    <row r="142" spans="1:63" s="294" customFormat="1" ht="36" x14ac:dyDescent="0.2">
      <c r="A142" s="146"/>
      <c r="B142" s="117"/>
      <c r="C142" s="292"/>
      <c r="D142" s="293"/>
      <c r="E142" s="100" t="s">
        <v>645</v>
      </c>
      <c r="F142" s="351">
        <f>H142+W142+AF142+AO142+AP142+AZ142</f>
        <v>158320</v>
      </c>
      <c r="G142" s="116">
        <f t="shared" si="129"/>
        <v>158320</v>
      </c>
      <c r="H142" s="222">
        <v>158320</v>
      </c>
      <c r="I142" s="222">
        <f t="shared" si="131"/>
        <v>158320</v>
      </c>
      <c r="J142" s="222">
        <f t="shared" si="132"/>
        <v>0</v>
      </c>
      <c r="K142" s="222"/>
      <c r="L142" s="370"/>
      <c r="M142" s="397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>
        <v>0</v>
      </c>
      <c r="X142" s="222">
        <f t="shared" si="133"/>
        <v>0</v>
      </c>
      <c r="Y142" s="222">
        <f t="shared" si="134"/>
        <v>0</v>
      </c>
      <c r="Z142" s="397"/>
      <c r="AA142" s="222"/>
      <c r="AB142" s="222"/>
      <c r="AC142" s="222"/>
      <c r="AD142" s="222"/>
      <c r="AE142" s="222"/>
      <c r="AF142" s="222">
        <v>0</v>
      </c>
      <c r="AG142" s="222">
        <f t="shared" si="135"/>
        <v>0</v>
      </c>
      <c r="AH142" s="222">
        <f t="shared" si="136"/>
        <v>0</v>
      </c>
      <c r="AI142" s="397"/>
      <c r="AJ142" s="222"/>
      <c r="AK142" s="222"/>
      <c r="AL142" s="222"/>
      <c r="AM142" s="222"/>
      <c r="AN142" s="222"/>
      <c r="AO142" s="222"/>
      <c r="AP142" s="222">
        <v>0</v>
      </c>
      <c r="AQ142" s="329">
        <f t="shared" si="137"/>
        <v>0</v>
      </c>
      <c r="AR142" s="329">
        <f t="shared" si="138"/>
        <v>0</v>
      </c>
      <c r="AS142" s="329"/>
      <c r="AT142" s="329"/>
      <c r="AU142" s="329"/>
      <c r="AV142" s="329"/>
      <c r="AW142" s="329"/>
      <c r="AX142" s="329"/>
      <c r="AY142" s="329"/>
      <c r="AZ142" s="123"/>
      <c r="BA142" s="102">
        <f t="shared" si="139"/>
        <v>0</v>
      </c>
      <c r="BB142" s="102">
        <f t="shared" si="140"/>
        <v>0</v>
      </c>
      <c r="BC142" s="368"/>
      <c r="BD142" s="393"/>
      <c r="BE142" s="102"/>
      <c r="BF142" s="102"/>
      <c r="BG142" s="102"/>
      <c r="BH142" s="336"/>
      <c r="BI142" s="103" t="s">
        <v>685</v>
      </c>
      <c r="BJ142" s="319"/>
      <c r="BK142" s="36"/>
    </row>
    <row r="143" spans="1:63" s="360" customFormat="1" ht="12.75" x14ac:dyDescent="0.2">
      <c r="A143" s="146"/>
      <c r="B143" s="117"/>
      <c r="C143" s="361"/>
      <c r="D143" s="362"/>
      <c r="E143" s="100" t="s">
        <v>733</v>
      </c>
      <c r="F143" s="351">
        <f>H143+W143+AF143+AO143+AP143+AZ143</f>
        <v>0</v>
      </c>
      <c r="G143" s="116">
        <f t="shared" ref="G143" si="141">I143+X143+AG143+AO143+AQ143+BA143</f>
        <v>36050</v>
      </c>
      <c r="H143" s="222"/>
      <c r="I143" s="222">
        <f t="shared" ref="I143" si="142">J143+H143</f>
        <v>36050</v>
      </c>
      <c r="J143" s="222">
        <f t="shared" ref="J143" si="143">SUM(K143:V143)</f>
        <v>36050</v>
      </c>
      <c r="K143" s="222"/>
      <c r="L143" s="370">
        <v>36050</v>
      </c>
      <c r="M143" s="397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>
        <f t="shared" ref="X143" si="144">W143+Y143</f>
        <v>0</v>
      </c>
      <c r="Y143" s="222">
        <f t="shared" ref="Y143" si="145">SUM(Z143:AE143)</f>
        <v>0</v>
      </c>
      <c r="Z143" s="397"/>
      <c r="AA143" s="222"/>
      <c r="AB143" s="222"/>
      <c r="AC143" s="222"/>
      <c r="AD143" s="222"/>
      <c r="AE143" s="222"/>
      <c r="AF143" s="222"/>
      <c r="AG143" s="222">
        <f t="shared" ref="AG143" si="146">AH143+AF143</f>
        <v>0</v>
      </c>
      <c r="AH143" s="222">
        <f t="shared" ref="AH143" si="147">SUM(AI143:AN143)</f>
        <v>0</v>
      </c>
      <c r="AI143" s="397"/>
      <c r="AJ143" s="222"/>
      <c r="AK143" s="222"/>
      <c r="AL143" s="222"/>
      <c r="AM143" s="222"/>
      <c r="AN143" s="222"/>
      <c r="AO143" s="222"/>
      <c r="AP143" s="222"/>
      <c r="AQ143" s="329">
        <f t="shared" ref="AQ143" si="148">AP143+AR143</f>
        <v>0</v>
      </c>
      <c r="AR143" s="329">
        <f t="shared" ref="AR143" si="149">SUM(AS143:AY143)</f>
        <v>0</v>
      </c>
      <c r="AS143" s="329"/>
      <c r="AT143" s="329"/>
      <c r="AU143" s="329"/>
      <c r="AV143" s="329"/>
      <c r="AW143" s="329"/>
      <c r="AX143" s="329"/>
      <c r="AY143" s="329"/>
      <c r="AZ143" s="123"/>
      <c r="BA143" s="102">
        <f t="shared" ref="BA143" si="150">BB143+AZ143</f>
        <v>0</v>
      </c>
      <c r="BB143" s="102">
        <f t="shared" ref="BB143" si="151">SUM(BC143:BH143)</f>
        <v>0</v>
      </c>
      <c r="BC143" s="368"/>
      <c r="BD143" s="393"/>
      <c r="BE143" s="102"/>
      <c r="BF143" s="102"/>
      <c r="BG143" s="102"/>
      <c r="BH143" s="336"/>
      <c r="BI143" s="103" t="s">
        <v>734</v>
      </c>
      <c r="BJ143" s="319"/>
      <c r="BK143" s="36"/>
    </row>
    <row r="144" spans="1:63" ht="24" x14ac:dyDescent="0.2">
      <c r="A144" s="146">
        <v>90000051665</v>
      </c>
      <c r="B144" s="117"/>
      <c r="C144" s="419" t="s">
        <v>273</v>
      </c>
      <c r="D144" s="420"/>
      <c r="E144" s="100" t="s">
        <v>248</v>
      </c>
      <c r="F144" s="348">
        <f t="shared" ref="F144:F209" si="152">H144+W144+AF144+AO144+AP144+AZ144</f>
        <v>809009</v>
      </c>
      <c r="G144" s="101">
        <f t="shared" si="129"/>
        <v>813364</v>
      </c>
      <c r="H144" s="102">
        <v>569451</v>
      </c>
      <c r="I144" s="102">
        <f t="shared" si="131"/>
        <v>569451</v>
      </c>
      <c r="J144" s="102">
        <f t="shared" si="132"/>
        <v>0</v>
      </c>
      <c r="K144" s="102"/>
      <c r="L144" s="368"/>
      <c r="M144" s="393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>
        <v>212894</v>
      </c>
      <c r="X144" s="102">
        <f t="shared" si="133"/>
        <v>212894</v>
      </c>
      <c r="Y144" s="102">
        <f t="shared" si="134"/>
        <v>0</v>
      </c>
      <c r="Z144" s="393"/>
      <c r="AA144" s="102"/>
      <c r="AB144" s="102"/>
      <c r="AC144" s="102"/>
      <c r="AD144" s="102"/>
      <c r="AE144" s="102"/>
      <c r="AF144" s="102">
        <v>26664</v>
      </c>
      <c r="AG144" s="102">
        <f t="shared" si="135"/>
        <v>31019</v>
      </c>
      <c r="AH144" s="102">
        <f t="shared" si="136"/>
        <v>4355</v>
      </c>
      <c r="AI144" s="393">
        <v>4355</v>
      </c>
      <c r="AJ144" s="102"/>
      <c r="AK144" s="102"/>
      <c r="AL144" s="102"/>
      <c r="AM144" s="102"/>
      <c r="AN144" s="102"/>
      <c r="AO144" s="102"/>
      <c r="AP144" s="102">
        <v>0</v>
      </c>
      <c r="AQ144" s="123">
        <f t="shared" si="137"/>
        <v>0</v>
      </c>
      <c r="AR144" s="123">
        <f t="shared" si="138"/>
        <v>0</v>
      </c>
      <c r="AS144" s="123"/>
      <c r="AT144" s="123"/>
      <c r="AU144" s="123"/>
      <c r="AV144" s="123"/>
      <c r="AW144" s="123"/>
      <c r="AX144" s="123"/>
      <c r="AY144" s="123"/>
      <c r="AZ144" s="123"/>
      <c r="BA144" s="102">
        <f t="shared" si="139"/>
        <v>0</v>
      </c>
      <c r="BB144" s="102">
        <f t="shared" si="140"/>
        <v>0</v>
      </c>
      <c r="BC144" s="368"/>
      <c r="BD144" s="393"/>
      <c r="BE144" s="102"/>
      <c r="BF144" s="102"/>
      <c r="BG144" s="102"/>
      <c r="BH144" s="336"/>
      <c r="BI144" s="103" t="s">
        <v>424</v>
      </c>
      <c r="BJ144" s="107"/>
      <c r="BK144" s="36"/>
    </row>
    <row r="145" spans="1:63" ht="12.75" x14ac:dyDescent="0.2">
      <c r="A145" s="146"/>
      <c r="B145" s="117"/>
      <c r="C145" s="262"/>
      <c r="D145" s="261"/>
      <c r="E145" s="100" t="s">
        <v>267</v>
      </c>
      <c r="F145" s="348">
        <f t="shared" si="152"/>
        <v>65213</v>
      </c>
      <c r="G145" s="101">
        <f t="shared" si="129"/>
        <v>65213</v>
      </c>
      <c r="H145" s="102">
        <v>46156</v>
      </c>
      <c r="I145" s="102">
        <f t="shared" si="131"/>
        <v>46156</v>
      </c>
      <c r="J145" s="102">
        <f t="shared" si="132"/>
        <v>0</v>
      </c>
      <c r="K145" s="102"/>
      <c r="L145" s="368"/>
      <c r="M145" s="393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>
        <v>19057</v>
      </c>
      <c r="X145" s="102">
        <f t="shared" si="133"/>
        <v>19057</v>
      </c>
      <c r="Y145" s="102">
        <f t="shared" si="134"/>
        <v>0</v>
      </c>
      <c r="Z145" s="393"/>
      <c r="AA145" s="102"/>
      <c r="AB145" s="102"/>
      <c r="AC145" s="102"/>
      <c r="AD145" s="102"/>
      <c r="AE145" s="102"/>
      <c r="AF145" s="102">
        <v>0</v>
      </c>
      <c r="AG145" s="123">
        <f t="shared" si="135"/>
        <v>0</v>
      </c>
      <c r="AH145" s="123">
        <f t="shared" si="136"/>
        <v>0</v>
      </c>
      <c r="AI145" s="394"/>
      <c r="AJ145" s="123"/>
      <c r="AK145" s="123"/>
      <c r="AL145" s="123"/>
      <c r="AM145" s="123"/>
      <c r="AN145" s="123"/>
      <c r="AO145" s="123"/>
      <c r="AP145" s="123">
        <v>0</v>
      </c>
      <c r="AQ145" s="123">
        <f t="shared" si="137"/>
        <v>0</v>
      </c>
      <c r="AR145" s="123">
        <f t="shared" si="138"/>
        <v>0</v>
      </c>
      <c r="AS145" s="123"/>
      <c r="AT145" s="123"/>
      <c r="AU145" s="123"/>
      <c r="AV145" s="123"/>
      <c r="AW145" s="123"/>
      <c r="AX145" s="123"/>
      <c r="AY145" s="123"/>
      <c r="AZ145" s="123"/>
      <c r="BA145" s="102">
        <f t="shared" si="139"/>
        <v>0</v>
      </c>
      <c r="BB145" s="102">
        <f t="shared" si="140"/>
        <v>0</v>
      </c>
      <c r="BC145" s="368"/>
      <c r="BD145" s="393"/>
      <c r="BE145" s="102"/>
      <c r="BF145" s="102"/>
      <c r="BG145" s="102"/>
      <c r="BH145" s="336"/>
      <c r="BI145" s="103" t="s">
        <v>425</v>
      </c>
      <c r="BJ145" s="107"/>
      <c r="BK145" s="36"/>
    </row>
    <row r="146" spans="1:63" ht="26.25" customHeight="1" x14ac:dyDescent="0.2">
      <c r="A146" s="146">
        <v>90000051561</v>
      </c>
      <c r="B146" s="117"/>
      <c r="C146" s="419" t="s">
        <v>329</v>
      </c>
      <c r="D146" s="420"/>
      <c r="E146" s="100" t="s">
        <v>248</v>
      </c>
      <c r="F146" s="348">
        <f t="shared" si="152"/>
        <v>667124</v>
      </c>
      <c r="G146" s="101">
        <f t="shared" si="129"/>
        <v>667124</v>
      </c>
      <c r="H146" s="102">
        <v>327326</v>
      </c>
      <c r="I146" s="102">
        <f t="shared" si="131"/>
        <v>327326</v>
      </c>
      <c r="J146" s="102">
        <f t="shared" si="132"/>
        <v>0</v>
      </c>
      <c r="K146" s="102"/>
      <c r="L146" s="368"/>
      <c r="M146" s="393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>
        <v>322639</v>
      </c>
      <c r="X146" s="102">
        <f t="shared" si="133"/>
        <v>322639</v>
      </c>
      <c r="Y146" s="102">
        <f t="shared" si="134"/>
        <v>0</v>
      </c>
      <c r="Z146" s="393"/>
      <c r="AA146" s="102"/>
      <c r="AB146" s="102"/>
      <c r="AC146" s="102"/>
      <c r="AD146" s="102"/>
      <c r="AE146" s="102"/>
      <c r="AF146" s="102">
        <v>17196</v>
      </c>
      <c r="AG146" s="102">
        <f t="shared" si="135"/>
        <v>17196</v>
      </c>
      <c r="AH146" s="102">
        <f t="shared" si="136"/>
        <v>0</v>
      </c>
      <c r="AI146" s="393"/>
      <c r="AJ146" s="102"/>
      <c r="AK146" s="102"/>
      <c r="AL146" s="102"/>
      <c r="AM146" s="102"/>
      <c r="AN146" s="102"/>
      <c r="AO146" s="102"/>
      <c r="AP146" s="102">
        <v>105</v>
      </c>
      <c r="AQ146" s="123">
        <f t="shared" si="137"/>
        <v>105</v>
      </c>
      <c r="AR146" s="123">
        <f t="shared" si="138"/>
        <v>0</v>
      </c>
      <c r="AS146" s="123"/>
      <c r="AT146" s="123"/>
      <c r="AU146" s="123"/>
      <c r="AV146" s="123"/>
      <c r="AW146" s="123"/>
      <c r="AX146" s="123"/>
      <c r="AY146" s="123"/>
      <c r="AZ146" s="123">
        <v>-142</v>
      </c>
      <c r="BA146" s="102">
        <f t="shared" si="139"/>
        <v>-142</v>
      </c>
      <c r="BB146" s="102">
        <f t="shared" si="140"/>
        <v>0</v>
      </c>
      <c r="BC146" s="368"/>
      <c r="BD146" s="393"/>
      <c r="BE146" s="102"/>
      <c r="BF146" s="102"/>
      <c r="BG146" s="102"/>
      <c r="BH146" s="336"/>
      <c r="BI146" s="103" t="s">
        <v>426</v>
      </c>
      <c r="BJ146" s="107"/>
      <c r="BK146" s="36"/>
    </row>
    <row r="147" spans="1:63" ht="12.75" x14ac:dyDescent="0.2">
      <c r="A147" s="146"/>
      <c r="B147" s="117"/>
      <c r="C147" s="265"/>
      <c r="D147" s="266"/>
      <c r="E147" s="100" t="s">
        <v>267</v>
      </c>
      <c r="F147" s="348">
        <f t="shared" si="152"/>
        <v>74051</v>
      </c>
      <c r="G147" s="101">
        <f t="shared" si="129"/>
        <v>74051</v>
      </c>
      <c r="H147" s="102">
        <v>48289</v>
      </c>
      <c r="I147" s="102">
        <f t="shared" si="131"/>
        <v>48289</v>
      </c>
      <c r="J147" s="102">
        <f t="shared" si="132"/>
        <v>0</v>
      </c>
      <c r="K147" s="102"/>
      <c r="L147" s="368"/>
      <c r="M147" s="393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>
        <v>25762</v>
      </c>
      <c r="X147" s="102">
        <f t="shared" si="133"/>
        <v>25762</v>
      </c>
      <c r="Y147" s="102">
        <f t="shared" si="134"/>
        <v>0</v>
      </c>
      <c r="Z147" s="393"/>
      <c r="AA147" s="102"/>
      <c r="AB147" s="102"/>
      <c r="AC147" s="102"/>
      <c r="AD147" s="102"/>
      <c r="AE147" s="102"/>
      <c r="AF147" s="102">
        <v>0</v>
      </c>
      <c r="AG147" s="102">
        <f t="shared" si="135"/>
        <v>0</v>
      </c>
      <c r="AH147" s="102">
        <f t="shared" si="136"/>
        <v>0</v>
      </c>
      <c r="AI147" s="393"/>
      <c r="AJ147" s="102"/>
      <c r="AK147" s="102"/>
      <c r="AL147" s="102"/>
      <c r="AM147" s="102"/>
      <c r="AN147" s="102"/>
      <c r="AO147" s="102"/>
      <c r="AP147" s="102">
        <v>0</v>
      </c>
      <c r="AQ147" s="123">
        <f t="shared" si="137"/>
        <v>0</v>
      </c>
      <c r="AR147" s="123">
        <f t="shared" si="138"/>
        <v>0</v>
      </c>
      <c r="AS147" s="123"/>
      <c r="AT147" s="123"/>
      <c r="AU147" s="123"/>
      <c r="AV147" s="123"/>
      <c r="AW147" s="123"/>
      <c r="AX147" s="123"/>
      <c r="AY147" s="123"/>
      <c r="AZ147" s="123"/>
      <c r="BA147" s="102">
        <f t="shared" si="139"/>
        <v>0</v>
      </c>
      <c r="BB147" s="102">
        <f t="shared" si="140"/>
        <v>0</v>
      </c>
      <c r="BC147" s="368"/>
      <c r="BD147" s="393"/>
      <c r="BE147" s="102"/>
      <c r="BF147" s="102"/>
      <c r="BG147" s="102"/>
      <c r="BH147" s="336"/>
      <c r="BI147" s="103" t="s">
        <v>427</v>
      </c>
      <c r="BJ147" s="107"/>
      <c r="BK147" s="36"/>
    </row>
    <row r="148" spans="1:63" ht="36" x14ac:dyDescent="0.2">
      <c r="A148" s="146">
        <v>90009226256</v>
      </c>
      <c r="B148" s="117"/>
      <c r="C148" s="419" t="s">
        <v>164</v>
      </c>
      <c r="D148" s="420"/>
      <c r="E148" s="100" t="s">
        <v>518</v>
      </c>
      <c r="F148" s="348">
        <f t="shared" si="152"/>
        <v>334435</v>
      </c>
      <c r="G148" s="101">
        <f t="shared" si="129"/>
        <v>335684</v>
      </c>
      <c r="H148" s="102">
        <v>267365</v>
      </c>
      <c r="I148" s="102">
        <f t="shared" si="131"/>
        <v>268154</v>
      </c>
      <c r="J148" s="102">
        <f t="shared" si="132"/>
        <v>789</v>
      </c>
      <c r="K148" s="102">
        <v>704</v>
      </c>
      <c r="L148" s="368"/>
      <c r="M148" s="393">
        <v>85</v>
      </c>
      <c r="N148" s="102"/>
      <c r="O148" s="102"/>
      <c r="P148" s="102"/>
      <c r="Q148" s="102"/>
      <c r="R148" s="102"/>
      <c r="S148" s="102"/>
      <c r="T148" s="102"/>
      <c r="U148" s="102"/>
      <c r="V148" s="102"/>
      <c r="W148" s="102">
        <v>56153</v>
      </c>
      <c r="X148" s="102">
        <f t="shared" si="133"/>
        <v>56153</v>
      </c>
      <c r="Y148" s="102">
        <f t="shared" si="134"/>
        <v>0</v>
      </c>
      <c r="Z148" s="393"/>
      <c r="AA148" s="102"/>
      <c r="AB148" s="102"/>
      <c r="AC148" s="102"/>
      <c r="AD148" s="102"/>
      <c r="AE148" s="102"/>
      <c r="AF148" s="102">
        <v>10917</v>
      </c>
      <c r="AG148" s="102">
        <f t="shared" si="135"/>
        <v>11377</v>
      </c>
      <c r="AH148" s="102">
        <f t="shared" si="136"/>
        <v>460</v>
      </c>
      <c r="AI148" s="393">
        <v>460</v>
      </c>
      <c r="AJ148" s="102"/>
      <c r="AK148" s="102"/>
      <c r="AL148" s="102"/>
      <c r="AM148" s="102"/>
      <c r="AN148" s="102"/>
      <c r="AO148" s="102"/>
      <c r="AP148" s="102">
        <v>0</v>
      </c>
      <c r="AQ148" s="123">
        <f t="shared" si="137"/>
        <v>0</v>
      </c>
      <c r="AR148" s="123">
        <f t="shared" si="138"/>
        <v>0</v>
      </c>
      <c r="AS148" s="123"/>
      <c r="AT148" s="123"/>
      <c r="AU148" s="123"/>
      <c r="AV148" s="123"/>
      <c r="AW148" s="123"/>
      <c r="AX148" s="123"/>
      <c r="AY148" s="123"/>
      <c r="AZ148" s="123"/>
      <c r="BA148" s="102">
        <f t="shared" si="139"/>
        <v>0</v>
      </c>
      <c r="BB148" s="102">
        <f t="shared" si="140"/>
        <v>0</v>
      </c>
      <c r="BC148" s="368"/>
      <c r="BD148" s="393"/>
      <c r="BE148" s="102"/>
      <c r="BF148" s="102"/>
      <c r="BG148" s="102"/>
      <c r="BH148" s="336"/>
      <c r="BI148" s="103" t="s">
        <v>428</v>
      </c>
      <c r="BJ148" s="107"/>
      <c r="BK148" s="36"/>
    </row>
    <row r="149" spans="1:63" s="269" customFormat="1" ht="12.75" x14ac:dyDescent="0.2">
      <c r="A149" s="146"/>
      <c r="B149" s="117"/>
      <c r="C149" s="267"/>
      <c r="D149" s="268"/>
      <c r="E149" s="100" t="s">
        <v>636</v>
      </c>
      <c r="F149" s="348">
        <f t="shared" si="152"/>
        <v>0</v>
      </c>
      <c r="G149" s="101">
        <f t="shared" si="129"/>
        <v>0</v>
      </c>
      <c r="H149" s="102">
        <v>471</v>
      </c>
      <c r="I149" s="102">
        <f t="shared" si="131"/>
        <v>471</v>
      </c>
      <c r="J149" s="102">
        <f t="shared" si="132"/>
        <v>0</v>
      </c>
      <c r="K149" s="102"/>
      <c r="L149" s="368"/>
      <c r="M149" s="393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>
        <v>0</v>
      </c>
      <c r="X149" s="102">
        <f t="shared" si="133"/>
        <v>0</v>
      </c>
      <c r="Y149" s="102">
        <f t="shared" si="134"/>
        <v>0</v>
      </c>
      <c r="Z149" s="393"/>
      <c r="AA149" s="102"/>
      <c r="AB149" s="102"/>
      <c r="AC149" s="102"/>
      <c r="AD149" s="102"/>
      <c r="AE149" s="102"/>
      <c r="AF149" s="102">
        <v>0</v>
      </c>
      <c r="AG149" s="102">
        <f t="shared" si="135"/>
        <v>0</v>
      </c>
      <c r="AH149" s="102">
        <f t="shared" si="136"/>
        <v>0</v>
      </c>
      <c r="AI149" s="393"/>
      <c r="AJ149" s="102"/>
      <c r="AK149" s="102"/>
      <c r="AL149" s="102"/>
      <c r="AM149" s="102"/>
      <c r="AN149" s="102"/>
      <c r="AO149" s="102"/>
      <c r="AP149" s="102">
        <v>0</v>
      </c>
      <c r="AQ149" s="123">
        <f t="shared" si="137"/>
        <v>0</v>
      </c>
      <c r="AR149" s="123">
        <f t="shared" si="138"/>
        <v>0</v>
      </c>
      <c r="AS149" s="123"/>
      <c r="AT149" s="123"/>
      <c r="AU149" s="123"/>
      <c r="AV149" s="123"/>
      <c r="AW149" s="123"/>
      <c r="AX149" s="123"/>
      <c r="AY149" s="123"/>
      <c r="AZ149" s="123">
        <v>-471</v>
      </c>
      <c r="BA149" s="102">
        <f t="shared" si="139"/>
        <v>-471</v>
      </c>
      <c r="BB149" s="102">
        <f t="shared" si="140"/>
        <v>0</v>
      </c>
      <c r="BC149" s="368"/>
      <c r="BD149" s="393"/>
      <c r="BE149" s="102"/>
      <c r="BF149" s="102"/>
      <c r="BG149" s="102"/>
      <c r="BH149" s="336"/>
      <c r="BI149" s="103" t="s">
        <v>582</v>
      </c>
      <c r="BJ149" s="107"/>
      <c r="BK149" s="36"/>
    </row>
    <row r="150" spans="1:63" s="269" customFormat="1" ht="36" x14ac:dyDescent="0.2">
      <c r="A150" s="146"/>
      <c r="B150" s="117"/>
      <c r="C150" s="267"/>
      <c r="D150" s="268"/>
      <c r="E150" s="100" t="s">
        <v>637</v>
      </c>
      <c r="F150" s="348">
        <f t="shared" si="152"/>
        <v>0</v>
      </c>
      <c r="G150" s="101">
        <f t="shared" si="129"/>
        <v>3684</v>
      </c>
      <c r="H150" s="102">
        <v>0</v>
      </c>
      <c r="I150" s="102">
        <f t="shared" si="131"/>
        <v>3684</v>
      </c>
      <c r="J150" s="102">
        <f t="shared" si="132"/>
        <v>3684</v>
      </c>
      <c r="K150" s="102">
        <v>3684</v>
      </c>
      <c r="L150" s="368"/>
      <c r="M150" s="393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>
        <v>0</v>
      </c>
      <c r="X150" s="102">
        <f t="shared" si="133"/>
        <v>0</v>
      </c>
      <c r="Y150" s="102">
        <f t="shared" si="134"/>
        <v>0</v>
      </c>
      <c r="Z150" s="393"/>
      <c r="AA150" s="102"/>
      <c r="AB150" s="102"/>
      <c r="AC150" s="102"/>
      <c r="AD150" s="102"/>
      <c r="AE150" s="102"/>
      <c r="AF150" s="102">
        <v>0</v>
      </c>
      <c r="AG150" s="102">
        <f t="shared" si="135"/>
        <v>0</v>
      </c>
      <c r="AH150" s="102">
        <f t="shared" si="136"/>
        <v>0</v>
      </c>
      <c r="AI150" s="393"/>
      <c r="AJ150" s="102"/>
      <c r="AK150" s="102"/>
      <c r="AL150" s="102"/>
      <c r="AM150" s="102"/>
      <c r="AN150" s="102"/>
      <c r="AO150" s="102"/>
      <c r="AP150" s="102">
        <v>0</v>
      </c>
      <c r="AQ150" s="123">
        <f t="shared" si="137"/>
        <v>0</v>
      </c>
      <c r="AR150" s="123">
        <f t="shared" si="138"/>
        <v>0</v>
      </c>
      <c r="AS150" s="123"/>
      <c r="AT150" s="123"/>
      <c r="AU150" s="123"/>
      <c r="AV150" s="123"/>
      <c r="AW150" s="123"/>
      <c r="AX150" s="123"/>
      <c r="AY150" s="123"/>
      <c r="AZ150" s="123"/>
      <c r="BA150" s="102">
        <f t="shared" si="139"/>
        <v>0</v>
      </c>
      <c r="BB150" s="102">
        <f t="shared" si="140"/>
        <v>0</v>
      </c>
      <c r="BC150" s="368"/>
      <c r="BD150" s="393"/>
      <c r="BE150" s="102"/>
      <c r="BF150" s="102"/>
      <c r="BG150" s="102"/>
      <c r="BH150" s="336"/>
      <c r="BI150" s="103" t="s">
        <v>659</v>
      </c>
      <c r="BJ150" s="107"/>
      <c r="BK150" s="36"/>
    </row>
    <row r="151" spans="1:63" s="269" customFormat="1" ht="12.75" x14ac:dyDescent="0.2">
      <c r="A151" s="146"/>
      <c r="B151" s="117"/>
      <c r="C151" s="267"/>
      <c r="D151" s="268"/>
      <c r="E151" s="100" t="s">
        <v>646</v>
      </c>
      <c r="F151" s="348">
        <f t="shared" si="152"/>
        <v>19106</v>
      </c>
      <c r="G151" s="101">
        <f t="shared" si="129"/>
        <v>20501</v>
      </c>
      <c r="H151" s="102">
        <v>19106</v>
      </c>
      <c r="I151" s="102">
        <f t="shared" si="131"/>
        <v>20501</v>
      </c>
      <c r="J151" s="102">
        <f t="shared" si="132"/>
        <v>1395</v>
      </c>
      <c r="K151" s="102">
        <v>1395</v>
      </c>
      <c r="L151" s="368"/>
      <c r="M151" s="393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>
        <v>0</v>
      </c>
      <c r="X151" s="102">
        <f t="shared" si="133"/>
        <v>0</v>
      </c>
      <c r="Y151" s="102">
        <f t="shared" si="134"/>
        <v>0</v>
      </c>
      <c r="Z151" s="393"/>
      <c r="AA151" s="102"/>
      <c r="AB151" s="102"/>
      <c r="AC151" s="102"/>
      <c r="AD151" s="102"/>
      <c r="AE151" s="102"/>
      <c r="AF151" s="102">
        <v>0</v>
      </c>
      <c r="AG151" s="102">
        <f t="shared" si="135"/>
        <v>0</v>
      </c>
      <c r="AH151" s="102">
        <f t="shared" si="136"/>
        <v>0</v>
      </c>
      <c r="AI151" s="393"/>
      <c r="AJ151" s="102"/>
      <c r="AK151" s="102"/>
      <c r="AL151" s="102"/>
      <c r="AM151" s="102"/>
      <c r="AN151" s="102"/>
      <c r="AO151" s="102"/>
      <c r="AP151" s="102">
        <v>0</v>
      </c>
      <c r="AQ151" s="123">
        <f t="shared" si="137"/>
        <v>0</v>
      </c>
      <c r="AR151" s="123">
        <f t="shared" si="138"/>
        <v>0</v>
      </c>
      <c r="AS151" s="123"/>
      <c r="AT151" s="123"/>
      <c r="AU151" s="123"/>
      <c r="AV151" s="123"/>
      <c r="AW151" s="123"/>
      <c r="AX151" s="123"/>
      <c r="AY151" s="123"/>
      <c r="AZ151" s="123"/>
      <c r="BA151" s="102">
        <f t="shared" si="139"/>
        <v>0</v>
      </c>
      <c r="BB151" s="102">
        <f t="shared" si="140"/>
        <v>0</v>
      </c>
      <c r="BC151" s="368"/>
      <c r="BD151" s="393"/>
      <c r="BE151" s="102"/>
      <c r="BF151" s="102"/>
      <c r="BG151" s="102"/>
      <c r="BH151" s="336"/>
      <c r="BI151" s="103" t="s">
        <v>660</v>
      </c>
      <c r="BJ151" s="107"/>
      <c r="BK151" s="36"/>
    </row>
    <row r="152" spans="1:63" s="183" customFormat="1" ht="12.75" x14ac:dyDescent="0.2">
      <c r="A152" s="148"/>
      <c r="B152" s="117"/>
      <c r="C152" s="277"/>
      <c r="D152" s="278"/>
      <c r="E152" s="100" t="s">
        <v>638</v>
      </c>
      <c r="F152" s="348">
        <f t="shared" si="152"/>
        <v>39243</v>
      </c>
      <c r="G152" s="101">
        <f t="shared" si="129"/>
        <v>41848</v>
      </c>
      <c r="H152" s="102">
        <v>39243</v>
      </c>
      <c r="I152" s="102">
        <f t="shared" si="131"/>
        <v>41848</v>
      </c>
      <c r="J152" s="102">
        <f t="shared" si="132"/>
        <v>2605</v>
      </c>
      <c r="K152" s="102"/>
      <c r="L152" s="368"/>
      <c r="M152" s="393">
        <v>2605</v>
      </c>
      <c r="N152" s="102"/>
      <c r="O152" s="102"/>
      <c r="P152" s="102"/>
      <c r="Q152" s="102"/>
      <c r="R152" s="102"/>
      <c r="S152" s="102"/>
      <c r="T152" s="102"/>
      <c r="U152" s="102"/>
      <c r="V152" s="102"/>
      <c r="W152" s="102">
        <v>0</v>
      </c>
      <c r="X152" s="102">
        <f t="shared" si="133"/>
        <v>0</v>
      </c>
      <c r="Y152" s="102">
        <f t="shared" si="134"/>
        <v>0</v>
      </c>
      <c r="Z152" s="393"/>
      <c r="AA152" s="102"/>
      <c r="AB152" s="102"/>
      <c r="AC152" s="102"/>
      <c r="AD152" s="102"/>
      <c r="AE152" s="102"/>
      <c r="AF152" s="102">
        <v>0</v>
      </c>
      <c r="AG152" s="102">
        <f t="shared" si="135"/>
        <v>0</v>
      </c>
      <c r="AH152" s="102">
        <f t="shared" si="136"/>
        <v>0</v>
      </c>
      <c r="AI152" s="393"/>
      <c r="AJ152" s="102"/>
      <c r="AK152" s="102"/>
      <c r="AL152" s="102"/>
      <c r="AM152" s="102"/>
      <c r="AN152" s="102"/>
      <c r="AO152" s="102"/>
      <c r="AP152" s="102">
        <v>0</v>
      </c>
      <c r="AQ152" s="123">
        <f t="shared" si="137"/>
        <v>0</v>
      </c>
      <c r="AR152" s="123">
        <f t="shared" si="138"/>
        <v>0</v>
      </c>
      <c r="AS152" s="123"/>
      <c r="AT152" s="123"/>
      <c r="AU152" s="123"/>
      <c r="AV152" s="123"/>
      <c r="AW152" s="123"/>
      <c r="AX152" s="123"/>
      <c r="AY152" s="123"/>
      <c r="AZ152" s="123"/>
      <c r="BA152" s="102">
        <f t="shared" si="139"/>
        <v>0</v>
      </c>
      <c r="BB152" s="102">
        <f t="shared" si="140"/>
        <v>0</v>
      </c>
      <c r="BC152" s="368"/>
      <c r="BD152" s="393"/>
      <c r="BE152" s="102"/>
      <c r="BF152" s="102"/>
      <c r="BG152" s="102"/>
      <c r="BH152" s="336"/>
      <c r="BI152" s="103" t="s">
        <v>661</v>
      </c>
      <c r="BJ152" s="107"/>
      <c r="BK152" s="36"/>
    </row>
    <row r="153" spans="1:63" s="385" customFormat="1" ht="24" x14ac:dyDescent="0.2">
      <c r="A153" s="148"/>
      <c r="B153" s="117"/>
      <c r="C153" s="277"/>
      <c r="D153" s="278"/>
      <c r="E153" s="100" t="s">
        <v>742</v>
      </c>
      <c r="F153" s="348">
        <f t="shared" ref="F153" si="153">H153+W153+AF153+AO153+AP153+AZ153</f>
        <v>0</v>
      </c>
      <c r="G153" s="101">
        <f t="shared" ref="G153" si="154">I153+X153+AG153+AO153+AQ153+BA153</f>
        <v>9630</v>
      </c>
      <c r="H153" s="102"/>
      <c r="I153" s="102">
        <f t="shared" ref="I153" si="155">J153+H153</f>
        <v>9630</v>
      </c>
      <c r="J153" s="102">
        <f t="shared" ref="J153" si="156">SUM(K153:V153)</f>
        <v>9630</v>
      </c>
      <c r="K153" s="102"/>
      <c r="L153" s="368"/>
      <c r="M153" s="393">
        <v>9630</v>
      </c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>
        <f t="shared" ref="X153" si="157">W153+Y153</f>
        <v>0</v>
      </c>
      <c r="Y153" s="102">
        <f t="shared" ref="Y153" si="158">SUM(Z153:AE153)</f>
        <v>0</v>
      </c>
      <c r="Z153" s="393"/>
      <c r="AA153" s="102"/>
      <c r="AB153" s="102"/>
      <c r="AC153" s="102"/>
      <c r="AD153" s="102"/>
      <c r="AE153" s="102"/>
      <c r="AF153" s="102"/>
      <c r="AG153" s="102">
        <f t="shared" ref="AG153" si="159">AH153+AF153</f>
        <v>0</v>
      </c>
      <c r="AH153" s="102">
        <f t="shared" si="136"/>
        <v>0</v>
      </c>
      <c r="AI153" s="393"/>
      <c r="AJ153" s="102"/>
      <c r="AK153" s="102"/>
      <c r="AL153" s="102"/>
      <c r="AM153" s="102"/>
      <c r="AN153" s="102"/>
      <c r="AO153" s="102"/>
      <c r="AP153" s="102"/>
      <c r="AQ153" s="123">
        <f t="shared" ref="AQ153" si="160">AP153+AR153</f>
        <v>0</v>
      </c>
      <c r="AR153" s="123">
        <f t="shared" ref="AR153" si="161">SUM(AS153:AY153)</f>
        <v>0</v>
      </c>
      <c r="AS153" s="123"/>
      <c r="AT153" s="123"/>
      <c r="AU153" s="123"/>
      <c r="AV153" s="123"/>
      <c r="AW153" s="123"/>
      <c r="AX153" s="123"/>
      <c r="AY153" s="123"/>
      <c r="AZ153" s="123"/>
      <c r="BA153" s="102">
        <f t="shared" ref="BA153" si="162">BB153+AZ153</f>
        <v>0</v>
      </c>
      <c r="BB153" s="102">
        <f t="shared" ref="BB153" si="163">SUM(BC153:BH153)</f>
        <v>0</v>
      </c>
      <c r="BC153" s="368"/>
      <c r="BD153" s="393"/>
      <c r="BE153" s="102"/>
      <c r="BF153" s="102"/>
      <c r="BG153" s="102"/>
      <c r="BH153" s="336"/>
      <c r="BI153" s="103" t="s">
        <v>743</v>
      </c>
      <c r="BJ153" s="107"/>
      <c r="BK153" s="36"/>
    </row>
    <row r="154" spans="1:63" s="385" customFormat="1" ht="24" x14ac:dyDescent="0.2">
      <c r="A154" s="148"/>
      <c r="B154" s="117"/>
      <c r="C154" s="277"/>
      <c r="D154" s="278"/>
      <c r="E154" s="100" t="s">
        <v>744</v>
      </c>
      <c r="F154" s="348">
        <f t="shared" ref="F154" si="164">H154+W154+AF154+AO154+AP154+AZ154</f>
        <v>0</v>
      </c>
      <c r="G154" s="101">
        <f t="shared" ref="G154" si="165">I154+X154+AG154+AO154+AQ154+BA154</f>
        <v>21182</v>
      </c>
      <c r="H154" s="102"/>
      <c r="I154" s="102">
        <f t="shared" ref="I154" si="166">J154+H154</f>
        <v>21182</v>
      </c>
      <c r="J154" s="102">
        <f t="shared" ref="J154" si="167">SUM(K154:V154)</f>
        <v>21182</v>
      </c>
      <c r="K154" s="102"/>
      <c r="L154" s="368"/>
      <c r="M154" s="393">
        <v>21182</v>
      </c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>
        <f t="shared" ref="X154" si="168">W154+Y154</f>
        <v>0</v>
      </c>
      <c r="Y154" s="102">
        <f t="shared" ref="Y154" si="169">SUM(Z154:AE154)</f>
        <v>0</v>
      </c>
      <c r="Z154" s="393"/>
      <c r="AA154" s="102"/>
      <c r="AB154" s="102"/>
      <c r="AC154" s="102"/>
      <c r="AD154" s="102"/>
      <c r="AE154" s="102"/>
      <c r="AF154" s="102"/>
      <c r="AG154" s="102">
        <f t="shared" ref="AG154" si="170">AH154+AF154</f>
        <v>0</v>
      </c>
      <c r="AH154" s="102">
        <f t="shared" ref="AH154" si="171">SUM(AI154:AN154)</f>
        <v>0</v>
      </c>
      <c r="AI154" s="393"/>
      <c r="AJ154" s="102"/>
      <c r="AK154" s="102"/>
      <c r="AL154" s="102"/>
      <c r="AM154" s="102"/>
      <c r="AN154" s="102"/>
      <c r="AO154" s="102"/>
      <c r="AP154" s="102"/>
      <c r="AQ154" s="123">
        <f t="shared" ref="AQ154" si="172">AP154+AR154</f>
        <v>0</v>
      </c>
      <c r="AR154" s="123">
        <f t="shared" ref="AR154" si="173">SUM(AS154:AY154)</f>
        <v>0</v>
      </c>
      <c r="AS154" s="123"/>
      <c r="AT154" s="123"/>
      <c r="AU154" s="123"/>
      <c r="AV154" s="123"/>
      <c r="AW154" s="123"/>
      <c r="AX154" s="123"/>
      <c r="AY154" s="123"/>
      <c r="AZ154" s="123"/>
      <c r="BA154" s="102">
        <f t="shared" ref="BA154" si="174">BB154+AZ154</f>
        <v>0</v>
      </c>
      <c r="BB154" s="102">
        <f t="shared" ref="BB154" si="175">SUM(BC154:BH154)</f>
        <v>0</v>
      </c>
      <c r="BC154" s="368"/>
      <c r="BD154" s="393"/>
      <c r="BE154" s="102"/>
      <c r="BF154" s="102"/>
      <c r="BG154" s="102"/>
      <c r="BH154" s="336"/>
      <c r="BI154" s="103" t="s">
        <v>745</v>
      </c>
      <c r="BJ154" s="107"/>
      <c r="BK154" s="36"/>
    </row>
    <row r="155" spans="1:63" ht="24" x14ac:dyDescent="0.2">
      <c r="A155" s="146">
        <v>90000051487</v>
      </c>
      <c r="B155" s="117"/>
      <c r="C155" s="419" t="s">
        <v>148</v>
      </c>
      <c r="D155" s="420"/>
      <c r="E155" s="100" t="s">
        <v>248</v>
      </c>
      <c r="F155" s="348">
        <f t="shared" si="152"/>
        <v>889811</v>
      </c>
      <c r="G155" s="101">
        <f t="shared" si="129"/>
        <v>889971</v>
      </c>
      <c r="H155" s="102">
        <v>385564</v>
      </c>
      <c r="I155" s="102">
        <f t="shared" si="131"/>
        <v>385724</v>
      </c>
      <c r="J155" s="102">
        <f t="shared" si="132"/>
        <v>160</v>
      </c>
      <c r="K155" s="102">
        <v>160</v>
      </c>
      <c r="L155" s="368"/>
      <c r="M155" s="393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>
        <v>489818</v>
      </c>
      <c r="X155" s="102">
        <f t="shared" si="133"/>
        <v>489818</v>
      </c>
      <c r="Y155" s="102">
        <f t="shared" si="134"/>
        <v>0</v>
      </c>
      <c r="Z155" s="393"/>
      <c r="AA155" s="102"/>
      <c r="AB155" s="102"/>
      <c r="AC155" s="102"/>
      <c r="AD155" s="102"/>
      <c r="AE155" s="102"/>
      <c r="AF155" s="102">
        <v>14429</v>
      </c>
      <c r="AG155" s="102">
        <f t="shared" si="135"/>
        <v>14429</v>
      </c>
      <c r="AH155" s="102">
        <f t="shared" si="136"/>
        <v>0</v>
      </c>
      <c r="AI155" s="393"/>
      <c r="AJ155" s="102"/>
      <c r="AK155" s="102"/>
      <c r="AL155" s="102"/>
      <c r="AM155" s="102"/>
      <c r="AN155" s="102"/>
      <c r="AO155" s="102"/>
      <c r="AP155" s="102">
        <v>0</v>
      </c>
      <c r="AQ155" s="123">
        <f t="shared" si="137"/>
        <v>0</v>
      </c>
      <c r="AR155" s="123">
        <f t="shared" si="138"/>
        <v>0</v>
      </c>
      <c r="AS155" s="123"/>
      <c r="AT155" s="123"/>
      <c r="AU155" s="123"/>
      <c r="AV155" s="123"/>
      <c r="AW155" s="123"/>
      <c r="AX155" s="123"/>
      <c r="AY155" s="123"/>
      <c r="AZ155" s="123"/>
      <c r="BA155" s="102">
        <f t="shared" si="139"/>
        <v>0</v>
      </c>
      <c r="BB155" s="102">
        <f t="shared" si="140"/>
        <v>0</v>
      </c>
      <c r="BC155" s="368"/>
      <c r="BD155" s="393"/>
      <c r="BE155" s="102"/>
      <c r="BF155" s="102"/>
      <c r="BG155" s="102"/>
      <c r="BH155" s="336"/>
      <c r="BI155" s="103" t="s">
        <v>429</v>
      </c>
      <c r="BJ155" s="107"/>
      <c r="BK155" s="36"/>
    </row>
    <row r="156" spans="1:63" s="138" customFormat="1" ht="12.75" x14ac:dyDescent="0.2">
      <c r="A156" s="146"/>
      <c r="B156" s="117"/>
      <c r="C156" s="265"/>
      <c r="D156" s="266"/>
      <c r="E156" s="100" t="s">
        <v>267</v>
      </c>
      <c r="F156" s="348">
        <f t="shared" si="152"/>
        <v>80002</v>
      </c>
      <c r="G156" s="101">
        <f t="shared" si="129"/>
        <v>80002</v>
      </c>
      <c r="H156" s="102">
        <v>80002</v>
      </c>
      <c r="I156" s="102">
        <f t="shared" si="131"/>
        <v>80002</v>
      </c>
      <c r="J156" s="102">
        <f t="shared" si="132"/>
        <v>0</v>
      </c>
      <c r="K156" s="102"/>
      <c r="L156" s="368"/>
      <c r="M156" s="393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>
        <v>0</v>
      </c>
      <c r="X156" s="102">
        <f t="shared" si="133"/>
        <v>0</v>
      </c>
      <c r="Y156" s="102">
        <f t="shared" si="134"/>
        <v>0</v>
      </c>
      <c r="Z156" s="393"/>
      <c r="AA156" s="102"/>
      <c r="AB156" s="102"/>
      <c r="AC156" s="102"/>
      <c r="AD156" s="102"/>
      <c r="AE156" s="102"/>
      <c r="AF156" s="102">
        <v>0</v>
      </c>
      <c r="AG156" s="102">
        <f t="shared" si="135"/>
        <v>0</v>
      </c>
      <c r="AH156" s="102">
        <f t="shared" si="136"/>
        <v>0</v>
      </c>
      <c r="AI156" s="393"/>
      <c r="AJ156" s="102"/>
      <c r="AK156" s="102"/>
      <c r="AL156" s="102"/>
      <c r="AM156" s="102"/>
      <c r="AN156" s="102"/>
      <c r="AO156" s="102"/>
      <c r="AP156" s="102">
        <v>0</v>
      </c>
      <c r="AQ156" s="123">
        <f t="shared" si="137"/>
        <v>0</v>
      </c>
      <c r="AR156" s="123">
        <f t="shared" si="138"/>
        <v>0</v>
      </c>
      <c r="AS156" s="123"/>
      <c r="AT156" s="123"/>
      <c r="AU156" s="123"/>
      <c r="AV156" s="123"/>
      <c r="AW156" s="123"/>
      <c r="AX156" s="123"/>
      <c r="AY156" s="123"/>
      <c r="AZ156" s="123"/>
      <c r="BA156" s="102">
        <f t="shared" si="139"/>
        <v>0</v>
      </c>
      <c r="BB156" s="102">
        <f t="shared" si="140"/>
        <v>0</v>
      </c>
      <c r="BC156" s="368"/>
      <c r="BD156" s="393"/>
      <c r="BE156" s="102"/>
      <c r="BF156" s="102"/>
      <c r="BG156" s="102"/>
      <c r="BH156" s="336"/>
      <c r="BI156" s="103" t="s">
        <v>430</v>
      </c>
      <c r="BJ156" s="107"/>
      <c r="BK156" s="36"/>
    </row>
    <row r="157" spans="1:63" s="145" customFormat="1" ht="36" x14ac:dyDescent="0.2">
      <c r="A157" s="146"/>
      <c r="B157" s="117"/>
      <c r="C157" s="270"/>
      <c r="D157" s="271"/>
      <c r="E157" s="100" t="s">
        <v>276</v>
      </c>
      <c r="F157" s="348">
        <f t="shared" si="152"/>
        <v>1423</v>
      </c>
      <c r="G157" s="101">
        <f t="shared" si="129"/>
        <v>1423</v>
      </c>
      <c r="H157" s="102">
        <v>0</v>
      </c>
      <c r="I157" s="102">
        <f t="shared" si="131"/>
        <v>0</v>
      </c>
      <c r="J157" s="102">
        <f t="shared" si="132"/>
        <v>0</v>
      </c>
      <c r="K157" s="102"/>
      <c r="L157" s="368"/>
      <c r="M157" s="393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>
        <v>1423</v>
      </c>
      <c r="X157" s="102">
        <f t="shared" si="133"/>
        <v>1423</v>
      </c>
      <c r="Y157" s="102">
        <f t="shared" si="134"/>
        <v>0</v>
      </c>
      <c r="Z157" s="393"/>
      <c r="AA157" s="102"/>
      <c r="AB157" s="102"/>
      <c r="AC157" s="102"/>
      <c r="AD157" s="102"/>
      <c r="AE157" s="102"/>
      <c r="AF157" s="102">
        <v>0</v>
      </c>
      <c r="AG157" s="102">
        <f t="shared" si="135"/>
        <v>0</v>
      </c>
      <c r="AH157" s="102">
        <f t="shared" si="136"/>
        <v>0</v>
      </c>
      <c r="AI157" s="393"/>
      <c r="AJ157" s="102"/>
      <c r="AK157" s="102"/>
      <c r="AL157" s="102"/>
      <c r="AM157" s="102"/>
      <c r="AN157" s="102"/>
      <c r="AO157" s="102"/>
      <c r="AP157" s="102">
        <v>0</v>
      </c>
      <c r="AQ157" s="123">
        <f t="shared" si="137"/>
        <v>0</v>
      </c>
      <c r="AR157" s="123">
        <f t="shared" si="138"/>
        <v>0</v>
      </c>
      <c r="AS157" s="123"/>
      <c r="AT157" s="123"/>
      <c r="AU157" s="123"/>
      <c r="AV157" s="123"/>
      <c r="AW157" s="123"/>
      <c r="AX157" s="123"/>
      <c r="AY157" s="123"/>
      <c r="AZ157" s="123"/>
      <c r="BA157" s="102">
        <f t="shared" si="139"/>
        <v>0</v>
      </c>
      <c r="BB157" s="102">
        <f t="shared" si="140"/>
        <v>0</v>
      </c>
      <c r="BC157" s="368"/>
      <c r="BD157" s="393"/>
      <c r="BE157" s="102"/>
      <c r="BF157" s="102"/>
      <c r="BG157" s="102"/>
      <c r="BH157" s="336"/>
      <c r="BI157" s="103" t="s">
        <v>431</v>
      </c>
      <c r="BJ157" s="107"/>
      <c r="BK157" s="36"/>
    </row>
    <row r="158" spans="1:63" s="149" customFormat="1" ht="36" x14ac:dyDescent="0.2">
      <c r="A158" s="146"/>
      <c r="B158" s="117"/>
      <c r="C158" s="267"/>
      <c r="D158" s="268"/>
      <c r="E158" s="100" t="s">
        <v>278</v>
      </c>
      <c r="F158" s="348">
        <f t="shared" si="152"/>
        <v>33790</v>
      </c>
      <c r="G158" s="101">
        <f t="shared" si="129"/>
        <v>33790</v>
      </c>
      <c r="H158" s="102">
        <v>33790</v>
      </c>
      <c r="I158" s="102">
        <f t="shared" si="131"/>
        <v>33790</v>
      </c>
      <c r="J158" s="102">
        <f t="shared" si="132"/>
        <v>0</v>
      </c>
      <c r="K158" s="102"/>
      <c r="L158" s="368"/>
      <c r="M158" s="393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>
        <v>0</v>
      </c>
      <c r="X158" s="102">
        <f t="shared" si="133"/>
        <v>0</v>
      </c>
      <c r="Y158" s="102">
        <f t="shared" si="134"/>
        <v>0</v>
      </c>
      <c r="Z158" s="393"/>
      <c r="AA158" s="102"/>
      <c r="AB158" s="102"/>
      <c r="AC158" s="102"/>
      <c r="AD158" s="102"/>
      <c r="AE158" s="102"/>
      <c r="AF158" s="102">
        <v>0</v>
      </c>
      <c r="AG158" s="102">
        <f t="shared" si="135"/>
        <v>0</v>
      </c>
      <c r="AH158" s="102">
        <f t="shared" si="136"/>
        <v>0</v>
      </c>
      <c r="AI158" s="393"/>
      <c r="AJ158" s="102"/>
      <c r="AK158" s="102"/>
      <c r="AL158" s="102"/>
      <c r="AM158" s="102"/>
      <c r="AN158" s="102"/>
      <c r="AO158" s="102"/>
      <c r="AP158" s="102">
        <v>0</v>
      </c>
      <c r="AQ158" s="123">
        <f t="shared" si="137"/>
        <v>0</v>
      </c>
      <c r="AR158" s="123">
        <f t="shared" si="138"/>
        <v>0</v>
      </c>
      <c r="AS158" s="123"/>
      <c r="AT158" s="123"/>
      <c r="AU158" s="123"/>
      <c r="AV158" s="123"/>
      <c r="AW158" s="123"/>
      <c r="AX158" s="123"/>
      <c r="AY158" s="123"/>
      <c r="AZ158" s="123"/>
      <c r="BA158" s="102">
        <f t="shared" si="139"/>
        <v>0</v>
      </c>
      <c r="BB158" s="102">
        <f t="shared" si="140"/>
        <v>0</v>
      </c>
      <c r="BC158" s="368"/>
      <c r="BD158" s="393"/>
      <c r="BE158" s="102"/>
      <c r="BF158" s="102"/>
      <c r="BG158" s="102"/>
      <c r="BH158" s="336"/>
      <c r="BI158" s="103" t="s">
        <v>432</v>
      </c>
      <c r="BJ158" s="107"/>
      <c r="BK158" s="36"/>
    </row>
    <row r="159" spans="1:63" s="294" customFormat="1" ht="36" x14ac:dyDescent="0.2">
      <c r="A159" s="146"/>
      <c r="B159" s="117"/>
      <c r="C159" s="292"/>
      <c r="D159" s="293"/>
      <c r="E159" s="100" t="s">
        <v>644</v>
      </c>
      <c r="F159" s="348">
        <f t="shared" si="152"/>
        <v>3480</v>
      </c>
      <c r="G159" s="101">
        <f t="shared" si="129"/>
        <v>3480</v>
      </c>
      <c r="H159" s="102">
        <v>3480</v>
      </c>
      <c r="I159" s="102">
        <f t="shared" si="131"/>
        <v>3480</v>
      </c>
      <c r="J159" s="102">
        <f t="shared" si="132"/>
        <v>0</v>
      </c>
      <c r="K159" s="102"/>
      <c r="L159" s="368"/>
      <c r="M159" s="393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>
        <v>0</v>
      </c>
      <c r="X159" s="102">
        <f t="shared" si="133"/>
        <v>0</v>
      </c>
      <c r="Y159" s="102">
        <f t="shared" si="134"/>
        <v>0</v>
      </c>
      <c r="Z159" s="393"/>
      <c r="AA159" s="102"/>
      <c r="AB159" s="102"/>
      <c r="AC159" s="102"/>
      <c r="AD159" s="102"/>
      <c r="AE159" s="102"/>
      <c r="AF159" s="102">
        <v>0</v>
      </c>
      <c r="AG159" s="102">
        <f t="shared" si="135"/>
        <v>0</v>
      </c>
      <c r="AH159" s="102">
        <f t="shared" si="136"/>
        <v>0</v>
      </c>
      <c r="AI159" s="393"/>
      <c r="AJ159" s="102"/>
      <c r="AK159" s="102"/>
      <c r="AL159" s="102"/>
      <c r="AM159" s="102"/>
      <c r="AN159" s="102"/>
      <c r="AO159" s="102"/>
      <c r="AP159" s="102">
        <v>0</v>
      </c>
      <c r="AQ159" s="123">
        <f t="shared" si="137"/>
        <v>0</v>
      </c>
      <c r="AR159" s="123">
        <f t="shared" si="138"/>
        <v>0</v>
      </c>
      <c r="AS159" s="123"/>
      <c r="AT159" s="123"/>
      <c r="AU159" s="123"/>
      <c r="AV159" s="123"/>
      <c r="AW159" s="123"/>
      <c r="AX159" s="123"/>
      <c r="AY159" s="123"/>
      <c r="AZ159" s="123"/>
      <c r="BA159" s="102">
        <f t="shared" si="139"/>
        <v>0</v>
      </c>
      <c r="BB159" s="102">
        <f t="shared" si="140"/>
        <v>0</v>
      </c>
      <c r="BC159" s="368"/>
      <c r="BD159" s="393"/>
      <c r="BE159" s="102"/>
      <c r="BF159" s="102"/>
      <c r="BG159" s="102"/>
      <c r="BH159" s="336"/>
      <c r="BI159" s="103" t="s">
        <v>662</v>
      </c>
      <c r="BJ159" s="107"/>
      <c r="BK159" s="36"/>
    </row>
    <row r="160" spans="1:63" ht="28.5" customHeight="1" x14ac:dyDescent="0.2">
      <c r="A160" s="146">
        <v>90000051519</v>
      </c>
      <c r="B160" s="117"/>
      <c r="C160" s="419" t="s">
        <v>214</v>
      </c>
      <c r="D160" s="420"/>
      <c r="E160" s="100" t="s">
        <v>248</v>
      </c>
      <c r="F160" s="348">
        <f t="shared" si="152"/>
        <v>1516365</v>
      </c>
      <c r="G160" s="101">
        <f t="shared" si="129"/>
        <v>1516365</v>
      </c>
      <c r="H160" s="102">
        <v>678230</v>
      </c>
      <c r="I160" s="102">
        <f t="shared" si="131"/>
        <v>678230</v>
      </c>
      <c r="J160" s="102">
        <f t="shared" si="132"/>
        <v>0</v>
      </c>
      <c r="K160" s="102"/>
      <c r="L160" s="368"/>
      <c r="M160" s="393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>
        <v>820141</v>
      </c>
      <c r="X160" s="102">
        <f t="shared" si="133"/>
        <v>820141</v>
      </c>
      <c r="Y160" s="102">
        <f t="shared" si="134"/>
        <v>0</v>
      </c>
      <c r="Z160" s="393"/>
      <c r="AA160" s="102"/>
      <c r="AB160" s="102"/>
      <c r="AC160" s="102"/>
      <c r="AD160" s="102"/>
      <c r="AE160" s="102"/>
      <c r="AF160" s="102">
        <v>17994</v>
      </c>
      <c r="AG160" s="102">
        <f t="shared" si="135"/>
        <v>17994</v>
      </c>
      <c r="AH160" s="102">
        <f t="shared" si="136"/>
        <v>0</v>
      </c>
      <c r="AI160" s="393"/>
      <c r="AJ160" s="102"/>
      <c r="AK160" s="102"/>
      <c r="AL160" s="102"/>
      <c r="AM160" s="102"/>
      <c r="AN160" s="102"/>
      <c r="AO160" s="102"/>
      <c r="AP160" s="102">
        <v>0</v>
      </c>
      <c r="AQ160" s="123">
        <f t="shared" si="137"/>
        <v>0</v>
      </c>
      <c r="AR160" s="123">
        <f t="shared" si="138"/>
        <v>0</v>
      </c>
      <c r="AS160" s="123"/>
      <c r="AT160" s="123"/>
      <c r="AU160" s="123"/>
      <c r="AV160" s="123"/>
      <c r="AW160" s="123"/>
      <c r="AX160" s="123"/>
      <c r="AY160" s="123"/>
      <c r="AZ160" s="123"/>
      <c r="BA160" s="102">
        <f t="shared" si="139"/>
        <v>0</v>
      </c>
      <c r="BB160" s="102">
        <f t="shared" si="140"/>
        <v>0</v>
      </c>
      <c r="BC160" s="368"/>
      <c r="BD160" s="393"/>
      <c r="BE160" s="102"/>
      <c r="BF160" s="102"/>
      <c r="BG160" s="102"/>
      <c r="BH160" s="336"/>
      <c r="BI160" s="103" t="s">
        <v>433</v>
      </c>
      <c r="BJ160" s="107"/>
      <c r="BK160" s="36"/>
    </row>
    <row r="161" spans="1:63" ht="12.75" x14ac:dyDescent="0.2">
      <c r="A161" s="146"/>
      <c r="B161" s="117"/>
      <c r="C161" s="262"/>
      <c r="D161" s="261"/>
      <c r="E161" s="100" t="s">
        <v>267</v>
      </c>
      <c r="F161" s="348">
        <f t="shared" si="152"/>
        <v>198611</v>
      </c>
      <c r="G161" s="101">
        <f t="shared" si="129"/>
        <v>198611</v>
      </c>
      <c r="H161" s="102">
        <v>130502</v>
      </c>
      <c r="I161" s="102">
        <f t="shared" si="131"/>
        <v>130502</v>
      </c>
      <c r="J161" s="102">
        <f t="shared" si="132"/>
        <v>0</v>
      </c>
      <c r="K161" s="102"/>
      <c r="L161" s="368"/>
      <c r="M161" s="393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>
        <v>68109</v>
      </c>
      <c r="X161" s="102">
        <f t="shared" si="133"/>
        <v>68109</v>
      </c>
      <c r="Y161" s="102">
        <f t="shared" si="134"/>
        <v>0</v>
      </c>
      <c r="Z161" s="393"/>
      <c r="AA161" s="102"/>
      <c r="AB161" s="102"/>
      <c r="AC161" s="102"/>
      <c r="AD161" s="102"/>
      <c r="AE161" s="102"/>
      <c r="AF161" s="102">
        <v>0</v>
      </c>
      <c r="AG161" s="123">
        <f t="shared" si="135"/>
        <v>0</v>
      </c>
      <c r="AH161" s="123">
        <f t="shared" si="136"/>
        <v>0</v>
      </c>
      <c r="AI161" s="394"/>
      <c r="AJ161" s="123"/>
      <c r="AK161" s="123"/>
      <c r="AL161" s="123"/>
      <c r="AM161" s="123"/>
      <c r="AN161" s="123"/>
      <c r="AO161" s="123"/>
      <c r="AP161" s="102">
        <v>0</v>
      </c>
      <c r="AQ161" s="123">
        <f t="shared" si="137"/>
        <v>0</v>
      </c>
      <c r="AR161" s="123">
        <f t="shared" si="138"/>
        <v>0</v>
      </c>
      <c r="AS161" s="123"/>
      <c r="AT161" s="123"/>
      <c r="AU161" s="123"/>
      <c r="AV161" s="123"/>
      <c r="AW161" s="123"/>
      <c r="AX161" s="123"/>
      <c r="AY161" s="123"/>
      <c r="AZ161" s="123"/>
      <c r="BA161" s="102">
        <f t="shared" si="139"/>
        <v>0</v>
      </c>
      <c r="BB161" s="102">
        <f t="shared" si="140"/>
        <v>0</v>
      </c>
      <c r="BC161" s="368"/>
      <c r="BD161" s="393"/>
      <c r="BE161" s="102"/>
      <c r="BF161" s="102"/>
      <c r="BG161" s="102"/>
      <c r="BH161" s="336"/>
      <c r="BI161" s="103" t="s">
        <v>434</v>
      </c>
      <c r="BJ161" s="107"/>
      <c r="BK161" s="36"/>
    </row>
    <row r="162" spans="1:63" ht="29.25" customHeight="1" x14ac:dyDescent="0.2">
      <c r="A162" s="146">
        <v>90009251338</v>
      </c>
      <c r="B162" s="117"/>
      <c r="C162" s="419" t="s">
        <v>542</v>
      </c>
      <c r="D162" s="420"/>
      <c r="E162" s="100" t="s">
        <v>248</v>
      </c>
      <c r="F162" s="348">
        <f t="shared" si="152"/>
        <v>405861</v>
      </c>
      <c r="G162" s="101">
        <f t="shared" si="129"/>
        <v>405861</v>
      </c>
      <c r="H162" s="102">
        <v>283742</v>
      </c>
      <c r="I162" s="102">
        <f t="shared" si="131"/>
        <v>283742</v>
      </c>
      <c r="J162" s="102">
        <f t="shared" si="132"/>
        <v>0</v>
      </c>
      <c r="K162" s="102"/>
      <c r="L162" s="368"/>
      <c r="M162" s="393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>
        <v>118859</v>
      </c>
      <c r="X162" s="102">
        <f t="shared" si="133"/>
        <v>118859</v>
      </c>
      <c r="Y162" s="102">
        <f t="shared" si="134"/>
        <v>0</v>
      </c>
      <c r="Z162" s="393"/>
      <c r="AA162" s="102"/>
      <c r="AB162" s="102"/>
      <c r="AC162" s="102"/>
      <c r="AD162" s="102"/>
      <c r="AE162" s="102"/>
      <c r="AF162" s="102">
        <v>3260</v>
      </c>
      <c r="AG162" s="102">
        <f t="shared" si="135"/>
        <v>3260</v>
      </c>
      <c r="AH162" s="102">
        <f t="shared" si="136"/>
        <v>0</v>
      </c>
      <c r="AI162" s="393"/>
      <c r="AJ162" s="102"/>
      <c r="AK162" s="102"/>
      <c r="AL162" s="102"/>
      <c r="AM162" s="102"/>
      <c r="AN162" s="102"/>
      <c r="AO162" s="102"/>
      <c r="AP162" s="102">
        <v>0</v>
      </c>
      <c r="AQ162" s="123">
        <f t="shared" si="137"/>
        <v>0</v>
      </c>
      <c r="AR162" s="123">
        <f t="shared" si="138"/>
        <v>0</v>
      </c>
      <c r="AS162" s="123"/>
      <c r="AT162" s="123"/>
      <c r="AU162" s="123"/>
      <c r="AV162" s="123"/>
      <c r="AW162" s="123"/>
      <c r="AX162" s="123"/>
      <c r="AY162" s="123"/>
      <c r="AZ162" s="123"/>
      <c r="BA162" s="102">
        <f t="shared" si="139"/>
        <v>0</v>
      </c>
      <c r="BB162" s="102">
        <f t="shared" si="140"/>
        <v>0</v>
      </c>
      <c r="BC162" s="368"/>
      <c r="BD162" s="393"/>
      <c r="BE162" s="102"/>
      <c r="BF162" s="102"/>
      <c r="BG162" s="102"/>
      <c r="BH162" s="336"/>
      <c r="BI162" s="103" t="s">
        <v>435</v>
      </c>
      <c r="BJ162" s="107"/>
      <c r="BK162" s="36"/>
    </row>
    <row r="163" spans="1:63" ht="12.75" x14ac:dyDescent="0.2">
      <c r="A163" s="146"/>
      <c r="B163" s="117"/>
      <c r="C163" s="267"/>
      <c r="D163" s="268"/>
      <c r="E163" s="100" t="s">
        <v>267</v>
      </c>
      <c r="F163" s="348">
        <f t="shared" si="152"/>
        <v>31194</v>
      </c>
      <c r="G163" s="101">
        <f t="shared" si="129"/>
        <v>31194</v>
      </c>
      <c r="H163" s="102">
        <v>19237</v>
      </c>
      <c r="I163" s="102">
        <f t="shared" si="131"/>
        <v>19237</v>
      </c>
      <c r="J163" s="102">
        <f t="shared" si="132"/>
        <v>0</v>
      </c>
      <c r="K163" s="102"/>
      <c r="L163" s="368"/>
      <c r="M163" s="393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>
        <v>11957</v>
      </c>
      <c r="X163" s="102">
        <f t="shared" si="133"/>
        <v>11957</v>
      </c>
      <c r="Y163" s="102">
        <f t="shared" si="134"/>
        <v>0</v>
      </c>
      <c r="Z163" s="393"/>
      <c r="AA163" s="102"/>
      <c r="AB163" s="102"/>
      <c r="AC163" s="102"/>
      <c r="AD163" s="102"/>
      <c r="AE163" s="102"/>
      <c r="AF163" s="102">
        <v>0</v>
      </c>
      <c r="AG163" s="123">
        <f t="shared" si="135"/>
        <v>0</v>
      </c>
      <c r="AH163" s="123">
        <f t="shared" si="136"/>
        <v>0</v>
      </c>
      <c r="AI163" s="394"/>
      <c r="AJ163" s="123"/>
      <c r="AK163" s="123"/>
      <c r="AL163" s="123"/>
      <c r="AM163" s="123"/>
      <c r="AN163" s="123"/>
      <c r="AO163" s="123"/>
      <c r="AP163" s="123">
        <v>0</v>
      </c>
      <c r="AQ163" s="123">
        <f t="shared" si="137"/>
        <v>0</v>
      </c>
      <c r="AR163" s="123">
        <f t="shared" si="138"/>
        <v>0</v>
      </c>
      <c r="AS163" s="123"/>
      <c r="AT163" s="123"/>
      <c r="AU163" s="123"/>
      <c r="AV163" s="123"/>
      <c r="AW163" s="123"/>
      <c r="AX163" s="123"/>
      <c r="AY163" s="123"/>
      <c r="AZ163" s="123"/>
      <c r="BA163" s="102">
        <f t="shared" si="139"/>
        <v>0</v>
      </c>
      <c r="BB163" s="102">
        <f t="shared" si="140"/>
        <v>0</v>
      </c>
      <c r="BC163" s="368"/>
      <c r="BD163" s="393"/>
      <c r="BE163" s="102"/>
      <c r="BF163" s="102"/>
      <c r="BG163" s="102"/>
      <c r="BH163" s="336"/>
      <c r="BI163" s="103" t="s">
        <v>436</v>
      </c>
      <c r="BJ163" s="107"/>
      <c r="BK163" s="36"/>
    </row>
    <row r="164" spans="1:63" ht="31.5" customHeight="1" x14ac:dyDescent="0.2">
      <c r="A164" s="146">
        <v>90000051576</v>
      </c>
      <c r="B164" s="117"/>
      <c r="C164" s="419" t="s">
        <v>541</v>
      </c>
      <c r="D164" s="420"/>
      <c r="E164" s="100" t="s">
        <v>248</v>
      </c>
      <c r="F164" s="348">
        <f t="shared" si="152"/>
        <v>621426</v>
      </c>
      <c r="G164" s="101">
        <f t="shared" si="129"/>
        <v>621426</v>
      </c>
      <c r="H164" s="102">
        <v>452259</v>
      </c>
      <c r="I164" s="102">
        <f t="shared" si="131"/>
        <v>452259</v>
      </c>
      <c r="J164" s="102">
        <f t="shared" si="132"/>
        <v>0</v>
      </c>
      <c r="K164" s="102"/>
      <c r="L164" s="368"/>
      <c r="M164" s="393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>
        <v>162667</v>
      </c>
      <c r="X164" s="102">
        <f t="shared" si="133"/>
        <v>162667</v>
      </c>
      <c r="Y164" s="102">
        <f t="shared" si="134"/>
        <v>0</v>
      </c>
      <c r="Z164" s="393"/>
      <c r="AA164" s="102"/>
      <c r="AB164" s="102"/>
      <c r="AC164" s="102"/>
      <c r="AD164" s="102"/>
      <c r="AE164" s="102"/>
      <c r="AF164" s="102">
        <v>6500</v>
      </c>
      <c r="AG164" s="102">
        <f t="shared" si="135"/>
        <v>6500</v>
      </c>
      <c r="AH164" s="102">
        <f t="shared" si="136"/>
        <v>0</v>
      </c>
      <c r="AI164" s="393"/>
      <c r="AJ164" s="102"/>
      <c r="AK164" s="102"/>
      <c r="AL164" s="102"/>
      <c r="AM164" s="102"/>
      <c r="AN164" s="102"/>
      <c r="AO164" s="102"/>
      <c r="AP164" s="102">
        <v>0</v>
      </c>
      <c r="AQ164" s="123">
        <f t="shared" si="137"/>
        <v>0</v>
      </c>
      <c r="AR164" s="123">
        <f t="shared" si="138"/>
        <v>0</v>
      </c>
      <c r="AS164" s="123"/>
      <c r="AT164" s="123"/>
      <c r="AU164" s="123"/>
      <c r="AV164" s="123"/>
      <c r="AW164" s="123"/>
      <c r="AX164" s="123"/>
      <c r="AY164" s="123"/>
      <c r="AZ164" s="123"/>
      <c r="BA164" s="102">
        <f t="shared" si="139"/>
        <v>0</v>
      </c>
      <c r="BB164" s="102">
        <f t="shared" si="140"/>
        <v>0</v>
      </c>
      <c r="BC164" s="368"/>
      <c r="BD164" s="393"/>
      <c r="BE164" s="102"/>
      <c r="BF164" s="102"/>
      <c r="BG164" s="102"/>
      <c r="BH164" s="336"/>
      <c r="BI164" s="103" t="s">
        <v>437</v>
      </c>
      <c r="BJ164" s="107"/>
      <c r="BK164" s="36"/>
    </row>
    <row r="165" spans="1:63" ht="12.75" x14ac:dyDescent="0.2">
      <c r="A165" s="146"/>
      <c r="B165" s="117"/>
      <c r="C165" s="267"/>
      <c r="D165" s="268"/>
      <c r="E165" s="100" t="s">
        <v>267</v>
      </c>
      <c r="F165" s="348">
        <f t="shared" si="152"/>
        <v>50540</v>
      </c>
      <c r="G165" s="101">
        <f t="shared" si="129"/>
        <v>50540</v>
      </c>
      <c r="H165" s="102">
        <v>32895</v>
      </c>
      <c r="I165" s="102">
        <f t="shared" si="131"/>
        <v>32895</v>
      </c>
      <c r="J165" s="102">
        <f t="shared" si="132"/>
        <v>0</v>
      </c>
      <c r="K165" s="102"/>
      <c r="L165" s="368"/>
      <c r="M165" s="393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>
        <v>17645</v>
      </c>
      <c r="X165" s="102">
        <f t="shared" si="133"/>
        <v>17645</v>
      </c>
      <c r="Y165" s="102">
        <f t="shared" si="134"/>
        <v>0</v>
      </c>
      <c r="Z165" s="393"/>
      <c r="AA165" s="102"/>
      <c r="AB165" s="102"/>
      <c r="AC165" s="102"/>
      <c r="AD165" s="102"/>
      <c r="AE165" s="102"/>
      <c r="AF165" s="102">
        <v>0</v>
      </c>
      <c r="AG165" s="123">
        <f t="shared" si="135"/>
        <v>0</v>
      </c>
      <c r="AH165" s="123">
        <f t="shared" si="136"/>
        <v>0</v>
      </c>
      <c r="AI165" s="394"/>
      <c r="AJ165" s="123"/>
      <c r="AK165" s="123"/>
      <c r="AL165" s="123"/>
      <c r="AM165" s="123"/>
      <c r="AN165" s="123"/>
      <c r="AO165" s="123"/>
      <c r="AP165" s="123">
        <v>0</v>
      </c>
      <c r="AQ165" s="123">
        <f t="shared" si="137"/>
        <v>0</v>
      </c>
      <c r="AR165" s="123">
        <f t="shared" si="138"/>
        <v>0</v>
      </c>
      <c r="AS165" s="123"/>
      <c r="AT165" s="123"/>
      <c r="AU165" s="123"/>
      <c r="AV165" s="123"/>
      <c r="AW165" s="123"/>
      <c r="AX165" s="123"/>
      <c r="AY165" s="123"/>
      <c r="AZ165" s="123"/>
      <c r="BA165" s="102">
        <f t="shared" si="139"/>
        <v>0</v>
      </c>
      <c r="BB165" s="102">
        <f t="shared" si="140"/>
        <v>0</v>
      </c>
      <c r="BC165" s="368"/>
      <c r="BD165" s="393"/>
      <c r="BE165" s="102"/>
      <c r="BF165" s="102"/>
      <c r="BG165" s="102"/>
      <c r="BH165" s="336"/>
      <c r="BI165" s="103" t="s">
        <v>438</v>
      </c>
      <c r="BJ165" s="107"/>
      <c r="BK165" s="36"/>
    </row>
    <row r="166" spans="1:63" ht="24" x14ac:dyDescent="0.2">
      <c r="A166" s="146">
        <v>90000051627</v>
      </c>
      <c r="B166" s="117"/>
      <c r="C166" s="419" t="s">
        <v>215</v>
      </c>
      <c r="D166" s="420"/>
      <c r="E166" s="100" t="s">
        <v>248</v>
      </c>
      <c r="F166" s="348">
        <f t="shared" si="152"/>
        <v>933904</v>
      </c>
      <c r="G166" s="101">
        <f t="shared" si="129"/>
        <v>933904</v>
      </c>
      <c r="H166" s="102">
        <v>453648</v>
      </c>
      <c r="I166" s="102">
        <f t="shared" si="131"/>
        <v>453648</v>
      </c>
      <c r="J166" s="102">
        <f t="shared" si="132"/>
        <v>0</v>
      </c>
      <c r="K166" s="102"/>
      <c r="L166" s="368"/>
      <c r="M166" s="393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>
        <v>465309</v>
      </c>
      <c r="X166" s="102">
        <f t="shared" si="133"/>
        <v>465309</v>
      </c>
      <c r="Y166" s="102">
        <f t="shared" si="134"/>
        <v>0</v>
      </c>
      <c r="Z166" s="393"/>
      <c r="AA166" s="102"/>
      <c r="AB166" s="102"/>
      <c r="AC166" s="102"/>
      <c r="AD166" s="102"/>
      <c r="AE166" s="102"/>
      <c r="AF166" s="102">
        <v>14947</v>
      </c>
      <c r="AG166" s="102">
        <f t="shared" si="135"/>
        <v>14947</v>
      </c>
      <c r="AH166" s="102">
        <f t="shared" si="136"/>
        <v>0</v>
      </c>
      <c r="AI166" s="393"/>
      <c r="AJ166" s="102"/>
      <c r="AK166" s="102"/>
      <c r="AL166" s="102"/>
      <c r="AM166" s="102"/>
      <c r="AN166" s="102"/>
      <c r="AO166" s="102"/>
      <c r="AP166" s="102">
        <v>0</v>
      </c>
      <c r="AQ166" s="123">
        <f t="shared" si="137"/>
        <v>0</v>
      </c>
      <c r="AR166" s="123">
        <f t="shared" si="138"/>
        <v>0</v>
      </c>
      <c r="AS166" s="123"/>
      <c r="AT166" s="123"/>
      <c r="AU166" s="123"/>
      <c r="AV166" s="123"/>
      <c r="AW166" s="123"/>
      <c r="AX166" s="123"/>
      <c r="AY166" s="123"/>
      <c r="AZ166" s="123"/>
      <c r="BA166" s="102">
        <f t="shared" si="139"/>
        <v>0</v>
      </c>
      <c r="BB166" s="102">
        <f t="shared" si="140"/>
        <v>0</v>
      </c>
      <c r="BC166" s="368"/>
      <c r="BD166" s="393"/>
      <c r="BE166" s="102"/>
      <c r="BF166" s="102"/>
      <c r="BG166" s="102"/>
      <c r="BH166" s="336"/>
      <c r="BI166" s="103" t="s">
        <v>439</v>
      </c>
      <c r="BJ166" s="107"/>
      <c r="BK166" s="36"/>
    </row>
    <row r="167" spans="1:63" ht="12.75" x14ac:dyDescent="0.2">
      <c r="A167" s="146"/>
      <c r="B167" s="117"/>
      <c r="C167" s="267"/>
      <c r="D167" s="268"/>
      <c r="E167" s="100" t="s">
        <v>267</v>
      </c>
      <c r="F167" s="348">
        <f t="shared" si="152"/>
        <v>105691</v>
      </c>
      <c r="G167" s="101">
        <f t="shared" si="129"/>
        <v>105691</v>
      </c>
      <c r="H167" s="102">
        <v>65551</v>
      </c>
      <c r="I167" s="102">
        <f t="shared" si="131"/>
        <v>65551</v>
      </c>
      <c r="J167" s="102">
        <f t="shared" si="132"/>
        <v>0</v>
      </c>
      <c r="K167" s="102"/>
      <c r="L167" s="368"/>
      <c r="M167" s="393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>
        <v>40140</v>
      </c>
      <c r="X167" s="102">
        <f t="shared" si="133"/>
        <v>40140</v>
      </c>
      <c r="Y167" s="102">
        <f t="shared" si="134"/>
        <v>0</v>
      </c>
      <c r="Z167" s="393"/>
      <c r="AA167" s="102"/>
      <c r="AB167" s="102"/>
      <c r="AC167" s="102"/>
      <c r="AD167" s="102"/>
      <c r="AE167" s="102"/>
      <c r="AF167" s="102">
        <v>0</v>
      </c>
      <c r="AG167" s="123">
        <f t="shared" si="135"/>
        <v>0</v>
      </c>
      <c r="AH167" s="123">
        <f t="shared" si="136"/>
        <v>0</v>
      </c>
      <c r="AI167" s="394"/>
      <c r="AJ167" s="123"/>
      <c r="AK167" s="123"/>
      <c r="AL167" s="123"/>
      <c r="AM167" s="123"/>
      <c r="AN167" s="123"/>
      <c r="AO167" s="123"/>
      <c r="AP167" s="102">
        <v>0</v>
      </c>
      <c r="AQ167" s="123">
        <f t="shared" si="137"/>
        <v>0</v>
      </c>
      <c r="AR167" s="123">
        <f t="shared" si="138"/>
        <v>0</v>
      </c>
      <c r="AS167" s="123"/>
      <c r="AT167" s="123"/>
      <c r="AU167" s="123"/>
      <c r="AV167" s="123"/>
      <c r="AW167" s="123"/>
      <c r="AX167" s="123"/>
      <c r="AY167" s="123"/>
      <c r="AZ167" s="123"/>
      <c r="BA167" s="102">
        <f t="shared" si="139"/>
        <v>0</v>
      </c>
      <c r="BB167" s="102">
        <f t="shared" si="140"/>
        <v>0</v>
      </c>
      <c r="BC167" s="368"/>
      <c r="BD167" s="393"/>
      <c r="BE167" s="102"/>
      <c r="BF167" s="102"/>
      <c r="BG167" s="102"/>
      <c r="BH167" s="336"/>
      <c r="BI167" s="103" t="s">
        <v>440</v>
      </c>
      <c r="BJ167" s="107"/>
      <c r="BK167" s="36"/>
    </row>
    <row r="168" spans="1:63" s="269" customFormat="1" ht="12.75" x14ac:dyDescent="0.2">
      <c r="A168" s="146"/>
      <c r="B168" s="117"/>
      <c r="C168" s="267"/>
      <c r="D168" s="268"/>
      <c r="E168" s="100" t="s">
        <v>639</v>
      </c>
      <c r="F168" s="348">
        <f t="shared" si="152"/>
        <v>4539</v>
      </c>
      <c r="G168" s="101">
        <f t="shared" si="129"/>
        <v>4539</v>
      </c>
      <c r="H168" s="102">
        <v>4539</v>
      </c>
      <c r="I168" s="102">
        <f t="shared" si="131"/>
        <v>4539</v>
      </c>
      <c r="J168" s="102">
        <f t="shared" si="132"/>
        <v>0</v>
      </c>
      <c r="K168" s="102"/>
      <c r="L168" s="368"/>
      <c r="M168" s="393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>
        <v>0</v>
      </c>
      <c r="X168" s="102">
        <f t="shared" si="133"/>
        <v>0</v>
      </c>
      <c r="Y168" s="102">
        <f t="shared" si="134"/>
        <v>0</v>
      </c>
      <c r="Z168" s="393"/>
      <c r="AA168" s="102"/>
      <c r="AB168" s="102"/>
      <c r="AC168" s="102"/>
      <c r="AD168" s="102"/>
      <c r="AE168" s="102"/>
      <c r="AF168" s="102">
        <v>0</v>
      </c>
      <c r="AG168" s="102">
        <f t="shared" si="135"/>
        <v>0</v>
      </c>
      <c r="AH168" s="102">
        <f t="shared" si="136"/>
        <v>0</v>
      </c>
      <c r="AI168" s="393"/>
      <c r="AJ168" s="102"/>
      <c r="AK168" s="102"/>
      <c r="AL168" s="102"/>
      <c r="AM168" s="102"/>
      <c r="AN168" s="102"/>
      <c r="AO168" s="102"/>
      <c r="AP168" s="102">
        <v>0</v>
      </c>
      <c r="AQ168" s="123">
        <f t="shared" si="137"/>
        <v>0</v>
      </c>
      <c r="AR168" s="123">
        <f t="shared" si="138"/>
        <v>0</v>
      </c>
      <c r="AS168" s="123"/>
      <c r="AT168" s="123"/>
      <c r="AU168" s="123"/>
      <c r="AV168" s="123"/>
      <c r="AW168" s="123"/>
      <c r="AX168" s="123"/>
      <c r="AY168" s="123"/>
      <c r="AZ168" s="123"/>
      <c r="BA168" s="102">
        <f t="shared" si="139"/>
        <v>0</v>
      </c>
      <c r="BB168" s="102">
        <f t="shared" si="140"/>
        <v>0</v>
      </c>
      <c r="BC168" s="368"/>
      <c r="BD168" s="393"/>
      <c r="BE168" s="102"/>
      <c r="BF168" s="102"/>
      <c r="BG168" s="102"/>
      <c r="BH168" s="336"/>
      <c r="BI168" s="103" t="s">
        <v>663</v>
      </c>
      <c r="BJ168" s="107"/>
      <c r="BK168" s="36"/>
    </row>
    <row r="169" spans="1:63" ht="42" customHeight="1" x14ac:dyDescent="0.2">
      <c r="A169" s="146">
        <v>90000053670</v>
      </c>
      <c r="B169" s="117"/>
      <c r="C169" s="419" t="s">
        <v>330</v>
      </c>
      <c r="D169" s="420"/>
      <c r="E169" s="100" t="s">
        <v>277</v>
      </c>
      <c r="F169" s="348">
        <f t="shared" si="152"/>
        <v>525773</v>
      </c>
      <c r="G169" s="101">
        <f t="shared" si="129"/>
        <v>525773</v>
      </c>
      <c r="H169" s="102">
        <v>300315</v>
      </c>
      <c r="I169" s="102">
        <f t="shared" si="131"/>
        <v>300315</v>
      </c>
      <c r="J169" s="102">
        <f t="shared" si="132"/>
        <v>0</v>
      </c>
      <c r="K169" s="102"/>
      <c r="L169" s="368"/>
      <c r="M169" s="393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>
        <v>159639</v>
      </c>
      <c r="X169" s="102">
        <f t="shared" si="133"/>
        <v>159639</v>
      </c>
      <c r="Y169" s="102">
        <f t="shared" si="134"/>
        <v>0</v>
      </c>
      <c r="Z169" s="393"/>
      <c r="AA169" s="102"/>
      <c r="AB169" s="102"/>
      <c r="AC169" s="102"/>
      <c r="AD169" s="102"/>
      <c r="AE169" s="102"/>
      <c r="AF169" s="102">
        <v>65819</v>
      </c>
      <c r="AG169" s="102">
        <f t="shared" si="135"/>
        <v>65819</v>
      </c>
      <c r="AH169" s="102">
        <f t="shared" si="136"/>
        <v>0</v>
      </c>
      <c r="AI169" s="393"/>
      <c r="AJ169" s="102"/>
      <c r="AK169" s="102"/>
      <c r="AL169" s="102"/>
      <c r="AM169" s="102"/>
      <c r="AN169" s="102"/>
      <c r="AO169" s="102"/>
      <c r="AP169" s="102">
        <v>0</v>
      </c>
      <c r="AQ169" s="123">
        <f t="shared" si="137"/>
        <v>0</v>
      </c>
      <c r="AR169" s="123">
        <f t="shared" si="138"/>
        <v>0</v>
      </c>
      <c r="AS169" s="123"/>
      <c r="AT169" s="123"/>
      <c r="AU169" s="123"/>
      <c r="AV169" s="123"/>
      <c r="AW169" s="123"/>
      <c r="AX169" s="123"/>
      <c r="AY169" s="123"/>
      <c r="AZ169" s="123"/>
      <c r="BA169" s="102">
        <f t="shared" si="139"/>
        <v>0</v>
      </c>
      <c r="BB169" s="102">
        <f t="shared" si="140"/>
        <v>0</v>
      </c>
      <c r="BC169" s="368"/>
      <c r="BD169" s="393"/>
      <c r="BE169" s="102"/>
      <c r="BF169" s="102"/>
      <c r="BG169" s="102"/>
      <c r="BH169" s="336"/>
      <c r="BI169" s="103" t="s">
        <v>441</v>
      </c>
      <c r="BJ169" s="107"/>
      <c r="BK169" s="36"/>
    </row>
    <row r="170" spans="1:63" s="183" customFormat="1" ht="12.75" x14ac:dyDescent="0.2">
      <c r="A170" s="146"/>
      <c r="B170" s="117"/>
      <c r="C170" s="262"/>
      <c r="D170" s="261"/>
      <c r="E170" s="100" t="s">
        <v>267</v>
      </c>
      <c r="F170" s="348">
        <f t="shared" si="152"/>
        <v>18494</v>
      </c>
      <c r="G170" s="101">
        <f t="shared" si="129"/>
        <v>18494</v>
      </c>
      <c r="H170" s="102">
        <v>18494</v>
      </c>
      <c r="I170" s="102">
        <f t="shared" si="131"/>
        <v>18494</v>
      </c>
      <c r="J170" s="102">
        <f t="shared" si="132"/>
        <v>0</v>
      </c>
      <c r="K170" s="102"/>
      <c r="L170" s="368"/>
      <c r="M170" s="393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>
        <v>0</v>
      </c>
      <c r="X170" s="102">
        <f t="shared" si="133"/>
        <v>0</v>
      </c>
      <c r="Y170" s="102">
        <f t="shared" si="134"/>
        <v>0</v>
      </c>
      <c r="Z170" s="393"/>
      <c r="AA170" s="102"/>
      <c r="AB170" s="102"/>
      <c r="AC170" s="102"/>
      <c r="AD170" s="102"/>
      <c r="AE170" s="102"/>
      <c r="AF170" s="102">
        <v>0</v>
      </c>
      <c r="AG170" s="102">
        <f t="shared" si="135"/>
        <v>0</v>
      </c>
      <c r="AH170" s="102">
        <f t="shared" si="136"/>
        <v>0</v>
      </c>
      <c r="AI170" s="393"/>
      <c r="AJ170" s="102"/>
      <c r="AK170" s="102"/>
      <c r="AL170" s="102"/>
      <c r="AM170" s="102"/>
      <c r="AN170" s="102"/>
      <c r="AO170" s="102"/>
      <c r="AP170" s="102">
        <v>0</v>
      </c>
      <c r="AQ170" s="123">
        <f t="shared" si="137"/>
        <v>0</v>
      </c>
      <c r="AR170" s="123">
        <f t="shared" si="138"/>
        <v>0</v>
      </c>
      <c r="AS170" s="123"/>
      <c r="AT170" s="123"/>
      <c r="AU170" s="123"/>
      <c r="AV170" s="123"/>
      <c r="AW170" s="123"/>
      <c r="AX170" s="123"/>
      <c r="AY170" s="123"/>
      <c r="AZ170" s="123"/>
      <c r="BA170" s="102">
        <f t="shared" si="139"/>
        <v>0</v>
      </c>
      <c r="BB170" s="102">
        <f t="shared" si="140"/>
        <v>0</v>
      </c>
      <c r="BC170" s="368"/>
      <c r="BD170" s="393"/>
      <c r="BE170" s="102"/>
      <c r="BF170" s="102"/>
      <c r="BG170" s="102"/>
      <c r="BH170" s="336"/>
      <c r="BI170" s="103" t="s">
        <v>443</v>
      </c>
      <c r="BJ170" s="107"/>
      <c r="BK170" s="36"/>
    </row>
    <row r="171" spans="1:63" ht="27" customHeight="1" x14ac:dyDescent="0.2">
      <c r="A171" s="146">
        <v>90000051595</v>
      </c>
      <c r="B171" s="117"/>
      <c r="C171" s="419" t="s">
        <v>165</v>
      </c>
      <c r="D171" s="420"/>
      <c r="E171" s="100" t="s">
        <v>248</v>
      </c>
      <c r="F171" s="348">
        <f t="shared" si="152"/>
        <v>1084095</v>
      </c>
      <c r="G171" s="101">
        <f t="shared" si="129"/>
        <v>1084095</v>
      </c>
      <c r="H171" s="102">
        <v>543182</v>
      </c>
      <c r="I171" s="102">
        <f t="shared" si="131"/>
        <v>543182</v>
      </c>
      <c r="J171" s="102">
        <f t="shared" si="132"/>
        <v>0</v>
      </c>
      <c r="K171" s="102"/>
      <c r="L171" s="368"/>
      <c r="M171" s="393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>
        <v>523725</v>
      </c>
      <c r="X171" s="102">
        <f t="shared" si="133"/>
        <v>523725</v>
      </c>
      <c r="Y171" s="102">
        <f t="shared" si="134"/>
        <v>0</v>
      </c>
      <c r="Z171" s="393"/>
      <c r="AA171" s="102"/>
      <c r="AB171" s="102"/>
      <c r="AC171" s="102"/>
      <c r="AD171" s="102"/>
      <c r="AE171" s="102"/>
      <c r="AF171" s="102">
        <v>17188</v>
      </c>
      <c r="AG171" s="102">
        <f t="shared" si="135"/>
        <v>17188</v>
      </c>
      <c r="AH171" s="102">
        <f t="shared" si="136"/>
        <v>0</v>
      </c>
      <c r="AI171" s="393"/>
      <c r="AJ171" s="102"/>
      <c r="AK171" s="102"/>
      <c r="AL171" s="102"/>
      <c r="AM171" s="102"/>
      <c r="AN171" s="102"/>
      <c r="AO171" s="102"/>
      <c r="AP171" s="102">
        <v>0</v>
      </c>
      <c r="AQ171" s="123">
        <f t="shared" si="137"/>
        <v>0</v>
      </c>
      <c r="AR171" s="123">
        <f t="shared" si="138"/>
        <v>0</v>
      </c>
      <c r="AS171" s="123"/>
      <c r="AT171" s="123"/>
      <c r="AU171" s="123"/>
      <c r="AV171" s="123"/>
      <c r="AW171" s="123"/>
      <c r="AX171" s="123"/>
      <c r="AY171" s="123"/>
      <c r="AZ171" s="123"/>
      <c r="BA171" s="102">
        <f t="shared" si="139"/>
        <v>0</v>
      </c>
      <c r="BB171" s="102">
        <f t="shared" si="140"/>
        <v>0</v>
      </c>
      <c r="BC171" s="368"/>
      <c r="BD171" s="393"/>
      <c r="BE171" s="102"/>
      <c r="BF171" s="102"/>
      <c r="BG171" s="102"/>
      <c r="BH171" s="336"/>
      <c r="BI171" s="103" t="s">
        <v>444</v>
      </c>
      <c r="BJ171" s="107"/>
      <c r="BK171" s="36"/>
    </row>
    <row r="172" spans="1:63" ht="12.75" x14ac:dyDescent="0.2">
      <c r="A172" s="146"/>
      <c r="B172" s="117"/>
      <c r="C172" s="267"/>
      <c r="D172" s="268"/>
      <c r="E172" s="100" t="s">
        <v>267</v>
      </c>
      <c r="F172" s="348">
        <f t="shared" si="152"/>
        <v>124505</v>
      </c>
      <c r="G172" s="101">
        <f t="shared" si="129"/>
        <v>124505</v>
      </c>
      <c r="H172" s="102">
        <v>85339</v>
      </c>
      <c r="I172" s="102">
        <f t="shared" si="131"/>
        <v>85339</v>
      </c>
      <c r="J172" s="102">
        <f t="shared" si="132"/>
        <v>0</v>
      </c>
      <c r="K172" s="102"/>
      <c r="L172" s="368"/>
      <c r="M172" s="393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>
        <v>39166</v>
      </c>
      <c r="X172" s="102">
        <f t="shared" si="133"/>
        <v>39166</v>
      </c>
      <c r="Y172" s="102">
        <f t="shared" si="134"/>
        <v>0</v>
      </c>
      <c r="Z172" s="393"/>
      <c r="AA172" s="102"/>
      <c r="AB172" s="102"/>
      <c r="AC172" s="102"/>
      <c r="AD172" s="102"/>
      <c r="AE172" s="102"/>
      <c r="AF172" s="102">
        <v>0</v>
      </c>
      <c r="AG172" s="102">
        <f t="shared" si="135"/>
        <v>0</v>
      </c>
      <c r="AH172" s="102">
        <f t="shared" si="136"/>
        <v>0</v>
      </c>
      <c r="AI172" s="393"/>
      <c r="AJ172" s="102"/>
      <c r="AK172" s="102"/>
      <c r="AL172" s="102"/>
      <c r="AM172" s="102"/>
      <c r="AN172" s="102"/>
      <c r="AO172" s="102"/>
      <c r="AP172" s="102">
        <v>0</v>
      </c>
      <c r="AQ172" s="123">
        <f t="shared" si="137"/>
        <v>0</v>
      </c>
      <c r="AR172" s="123">
        <f t="shared" si="138"/>
        <v>0</v>
      </c>
      <c r="AS172" s="123"/>
      <c r="AT172" s="123"/>
      <c r="AU172" s="123"/>
      <c r="AV172" s="123"/>
      <c r="AW172" s="123"/>
      <c r="AX172" s="123"/>
      <c r="AY172" s="123"/>
      <c r="AZ172" s="123"/>
      <c r="BA172" s="102">
        <f t="shared" si="139"/>
        <v>0</v>
      </c>
      <c r="BB172" s="102">
        <f t="shared" si="140"/>
        <v>0</v>
      </c>
      <c r="BC172" s="368"/>
      <c r="BD172" s="393"/>
      <c r="BE172" s="102"/>
      <c r="BF172" s="102"/>
      <c r="BG172" s="102"/>
      <c r="BH172" s="336"/>
      <c r="BI172" s="103" t="s">
        <v>442</v>
      </c>
      <c r="BJ172" s="107"/>
      <c r="BK172" s="36"/>
    </row>
    <row r="173" spans="1:63" s="294" customFormat="1" ht="36" x14ac:dyDescent="0.2">
      <c r="A173" s="146"/>
      <c r="B173" s="117"/>
      <c r="C173" s="292"/>
      <c r="D173" s="293"/>
      <c r="E173" s="100" t="s">
        <v>644</v>
      </c>
      <c r="F173" s="348">
        <f t="shared" si="152"/>
        <v>4479</v>
      </c>
      <c r="G173" s="101">
        <f t="shared" si="129"/>
        <v>4479</v>
      </c>
      <c r="H173" s="102">
        <v>4479</v>
      </c>
      <c r="I173" s="102">
        <f t="shared" si="131"/>
        <v>4479</v>
      </c>
      <c r="J173" s="102">
        <f t="shared" si="132"/>
        <v>0</v>
      </c>
      <c r="K173" s="102"/>
      <c r="L173" s="368"/>
      <c r="M173" s="393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>
        <v>0</v>
      </c>
      <c r="X173" s="102">
        <f t="shared" si="133"/>
        <v>0</v>
      </c>
      <c r="Y173" s="102">
        <f t="shared" si="134"/>
        <v>0</v>
      </c>
      <c r="Z173" s="393"/>
      <c r="AA173" s="102"/>
      <c r="AB173" s="102"/>
      <c r="AC173" s="102"/>
      <c r="AD173" s="102"/>
      <c r="AE173" s="102"/>
      <c r="AF173" s="102">
        <v>0</v>
      </c>
      <c r="AG173" s="102">
        <f t="shared" si="135"/>
        <v>0</v>
      </c>
      <c r="AH173" s="102">
        <f t="shared" si="136"/>
        <v>0</v>
      </c>
      <c r="AI173" s="393"/>
      <c r="AJ173" s="102"/>
      <c r="AK173" s="102"/>
      <c r="AL173" s="102"/>
      <c r="AM173" s="102"/>
      <c r="AN173" s="102"/>
      <c r="AO173" s="102"/>
      <c r="AP173" s="102">
        <v>0</v>
      </c>
      <c r="AQ173" s="123">
        <f t="shared" si="137"/>
        <v>0</v>
      </c>
      <c r="AR173" s="123">
        <f t="shared" si="138"/>
        <v>0</v>
      </c>
      <c r="AS173" s="123"/>
      <c r="AT173" s="123"/>
      <c r="AU173" s="123"/>
      <c r="AV173" s="123"/>
      <c r="AW173" s="123"/>
      <c r="AX173" s="123"/>
      <c r="AY173" s="123"/>
      <c r="AZ173" s="123"/>
      <c r="BA173" s="102">
        <f t="shared" si="139"/>
        <v>0</v>
      </c>
      <c r="BB173" s="102">
        <f t="shared" si="140"/>
        <v>0</v>
      </c>
      <c r="BC173" s="368"/>
      <c r="BD173" s="393"/>
      <c r="BE173" s="102"/>
      <c r="BF173" s="102"/>
      <c r="BG173" s="102"/>
      <c r="BH173" s="336"/>
      <c r="BI173" s="103" t="s">
        <v>664</v>
      </c>
      <c r="BJ173" s="107"/>
      <c r="BK173" s="36"/>
    </row>
    <row r="174" spans="1:63" ht="24" x14ac:dyDescent="0.2">
      <c r="A174" s="146">
        <v>90000056465</v>
      </c>
      <c r="B174" s="117"/>
      <c r="C174" s="419" t="s">
        <v>331</v>
      </c>
      <c r="D174" s="420"/>
      <c r="E174" s="100" t="s">
        <v>270</v>
      </c>
      <c r="F174" s="348">
        <f t="shared" si="152"/>
        <v>1133494</v>
      </c>
      <c r="G174" s="101">
        <f t="shared" si="129"/>
        <v>1145899</v>
      </c>
      <c r="H174" s="102">
        <v>605657</v>
      </c>
      <c r="I174" s="102">
        <f t="shared" si="131"/>
        <v>605657</v>
      </c>
      <c r="J174" s="102">
        <f t="shared" si="132"/>
        <v>0</v>
      </c>
      <c r="K174" s="102"/>
      <c r="L174" s="368"/>
      <c r="M174" s="393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>
        <v>437928</v>
      </c>
      <c r="X174" s="102">
        <f t="shared" si="133"/>
        <v>439420</v>
      </c>
      <c r="Y174" s="102">
        <f t="shared" si="134"/>
        <v>1492</v>
      </c>
      <c r="Z174" s="393">
        <v>1492</v>
      </c>
      <c r="AA174" s="102"/>
      <c r="AB174" s="102"/>
      <c r="AC174" s="102"/>
      <c r="AD174" s="102"/>
      <c r="AE174" s="102"/>
      <c r="AF174" s="102">
        <v>89909</v>
      </c>
      <c r="AG174" s="102">
        <f t="shared" si="135"/>
        <v>100822</v>
      </c>
      <c r="AH174" s="102">
        <f t="shared" si="136"/>
        <v>10913</v>
      </c>
      <c r="AI174" s="393">
        <v>10913</v>
      </c>
      <c r="AJ174" s="102"/>
      <c r="AK174" s="102"/>
      <c r="AL174" s="102"/>
      <c r="AM174" s="102"/>
      <c r="AN174" s="102"/>
      <c r="AO174" s="102"/>
      <c r="AP174" s="102">
        <v>0</v>
      </c>
      <c r="AQ174" s="123">
        <f t="shared" si="137"/>
        <v>0</v>
      </c>
      <c r="AR174" s="123">
        <f t="shared" si="138"/>
        <v>0</v>
      </c>
      <c r="AS174" s="123"/>
      <c r="AT174" s="123"/>
      <c r="AU174" s="123"/>
      <c r="AV174" s="123"/>
      <c r="AW174" s="123"/>
      <c r="AX174" s="123"/>
      <c r="AY174" s="123"/>
      <c r="AZ174" s="123"/>
      <c r="BA174" s="102">
        <f t="shared" si="139"/>
        <v>0</v>
      </c>
      <c r="BB174" s="102">
        <f t="shared" si="140"/>
        <v>0</v>
      </c>
      <c r="BC174" s="368"/>
      <c r="BD174" s="393"/>
      <c r="BE174" s="102"/>
      <c r="BF174" s="102"/>
      <c r="BG174" s="102"/>
      <c r="BH174" s="336"/>
      <c r="BI174" s="103" t="s">
        <v>445</v>
      </c>
      <c r="BJ174" s="107"/>
      <c r="BK174" s="36"/>
    </row>
    <row r="175" spans="1:63" ht="36" x14ac:dyDescent="0.2">
      <c r="A175" s="146">
        <v>90009249140</v>
      </c>
      <c r="B175" s="117"/>
      <c r="C175" s="419" t="s">
        <v>597</v>
      </c>
      <c r="D175" s="420"/>
      <c r="E175" s="100" t="s">
        <v>249</v>
      </c>
      <c r="F175" s="348">
        <f t="shared" si="152"/>
        <v>340687</v>
      </c>
      <c r="G175" s="101">
        <f t="shared" si="129"/>
        <v>340824</v>
      </c>
      <c r="H175" s="102">
        <v>314132</v>
      </c>
      <c r="I175" s="102">
        <f t="shared" si="131"/>
        <v>314216</v>
      </c>
      <c r="J175" s="102">
        <f t="shared" si="132"/>
        <v>84</v>
      </c>
      <c r="K175" s="102"/>
      <c r="L175" s="368">
        <v>84</v>
      </c>
      <c r="M175" s="393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>
        <v>25299</v>
      </c>
      <c r="X175" s="102">
        <f t="shared" si="133"/>
        <v>25299</v>
      </c>
      <c r="Y175" s="102">
        <f t="shared" si="134"/>
        <v>0</v>
      </c>
      <c r="Z175" s="393"/>
      <c r="AA175" s="102"/>
      <c r="AB175" s="102"/>
      <c r="AC175" s="102"/>
      <c r="AD175" s="102"/>
      <c r="AE175" s="102"/>
      <c r="AF175" s="102">
        <v>1256</v>
      </c>
      <c r="AG175" s="123">
        <f t="shared" si="135"/>
        <v>1309</v>
      </c>
      <c r="AH175" s="123">
        <f t="shared" si="136"/>
        <v>53</v>
      </c>
      <c r="AI175" s="394">
        <v>53</v>
      </c>
      <c r="AJ175" s="123"/>
      <c r="AK175" s="123"/>
      <c r="AL175" s="123"/>
      <c r="AM175" s="123"/>
      <c r="AN175" s="123"/>
      <c r="AO175" s="123"/>
      <c r="AP175" s="123">
        <v>0</v>
      </c>
      <c r="AQ175" s="123">
        <f t="shared" si="137"/>
        <v>0</v>
      </c>
      <c r="AR175" s="123">
        <f t="shared" si="138"/>
        <v>0</v>
      </c>
      <c r="AS175" s="123"/>
      <c r="AT175" s="123"/>
      <c r="AU175" s="123"/>
      <c r="AV175" s="123"/>
      <c r="AW175" s="123"/>
      <c r="AX175" s="123"/>
      <c r="AY175" s="123"/>
      <c r="AZ175" s="123"/>
      <c r="BA175" s="102">
        <f t="shared" si="139"/>
        <v>0</v>
      </c>
      <c r="BB175" s="102">
        <f t="shared" si="140"/>
        <v>0</v>
      </c>
      <c r="BC175" s="368"/>
      <c r="BD175" s="393"/>
      <c r="BE175" s="102"/>
      <c r="BF175" s="102"/>
      <c r="BG175" s="102"/>
      <c r="BH175" s="336"/>
      <c r="BI175" s="103" t="s">
        <v>446</v>
      </c>
      <c r="BJ175" s="107"/>
      <c r="BK175" s="36"/>
    </row>
    <row r="176" spans="1:63" ht="12.75" x14ac:dyDescent="0.2">
      <c r="A176" s="146"/>
      <c r="B176" s="117"/>
      <c r="C176" s="262"/>
      <c r="D176" s="261"/>
      <c r="E176" s="100" t="s">
        <v>267</v>
      </c>
      <c r="F176" s="348">
        <f t="shared" si="152"/>
        <v>30830</v>
      </c>
      <c r="G176" s="101">
        <f t="shared" si="129"/>
        <v>30830</v>
      </c>
      <c r="H176" s="102">
        <v>30830</v>
      </c>
      <c r="I176" s="102">
        <f t="shared" si="131"/>
        <v>30830</v>
      </c>
      <c r="J176" s="102">
        <f t="shared" si="132"/>
        <v>0</v>
      </c>
      <c r="K176" s="102"/>
      <c r="L176" s="368"/>
      <c r="M176" s="393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>
        <v>0</v>
      </c>
      <c r="X176" s="102">
        <f t="shared" si="133"/>
        <v>0</v>
      </c>
      <c r="Y176" s="102">
        <f t="shared" si="134"/>
        <v>0</v>
      </c>
      <c r="Z176" s="393"/>
      <c r="AA176" s="102"/>
      <c r="AB176" s="102"/>
      <c r="AC176" s="102"/>
      <c r="AD176" s="102"/>
      <c r="AE176" s="102"/>
      <c r="AF176" s="102">
        <v>0</v>
      </c>
      <c r="AG176" s="102">
        <f t="shared" si="135"/>
        <v>0</v>
      </c>
      <c r="AH176" s="102">
        <f t="shared" si="136"/>
        <v>0</v>
      </c>
      <c r="AI176" s="393"/>
      <c r="AJ176" s="102"/>
      <c r="AK176" s="102"/>
      <c r="AL176" s="102"/>
      <c r="AM176" s="102"/>
      <c r="AN176" s="102"/>
      <c r="AO176" s="102"/>
      <c r="AP176" s="102">
        <v>0</v>
      </c>
      <c r="AQ176" s="123">
        <f t="shared" si="137"/>
        <v>0</v>
      </c>
      <c r="AR176" s="123">
        <f t="shared" si="138"/>
        <v>0</v>
      </c>
      <c r="AS176" s="123"/>
      <c r="AT176" s="123"/>
      <c r="AU176" s="123"/>
      <c r="AV176" s="123"/>
      <c r="AW176" s="123"/>
      <c r="AX176" s="123"/>
      <c r="AY176" s="123"/>
      <c r="AZ176" s="123"/>
      <c r="BA176" s="102">
        <f t="shared" si="139"/>
        <v>0</v>
      </c>
      <c r="BB176" s="102">
        <f t="shared" si="140"/>
        <v>0</v>
      </c>
      <c r="BC176" s="368"/>
      <c r="BD176" s="393"/>
      <c r="BE176" s="102"/>
      <c r="BF176" s="102"/>
      <c r="BG176" s="102"/>
      <c r="BH176" s="336"/>
      <c r="BI176" s="103" t="s">
        <v>447</v>
      </c>
      <c r="BJ176" s="107"/>
      <c r="BK176" s="36"/>
    </row>
    <row r="177" spans="1:63" ht="36" x14ac:dyDescent="0.2">
      <c r="A177" s="146">
        <v>90009249210</v>
      </c>
      <c r="B177" s="117"/>
      <c r="C177" s="419" t="s">
        <v>598</v>
      </c>
      <c r="D177" s="420"/>
      <c r="E177" s="100" t="s">
        <v>249</v>
      </c>
      <c r="F177" s="348">
        <f t="shared" si="152"/>
        <v>406277</v>
      </c>
      <c r="G177" s="101">
        <f t="shared" si="129"/>
        <v>406277</v>
      </c>
      <c r="H177" s="102">
        <v>385668</v>
      </c>
      <c r="I177" s="102">
        <f t="shared" si="131"/>
        <v>385668</v>
      </c>
      <c r="J177" s="102">
        <f t="shared" si="132"/>
        <v>0</v>
      </c>
      <c r="K177" s="102"/>
      <c r="L177" s="368"/>
      <c r="M177" s="393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>
        <v>20609</v>
      </c>
      <c r="X177" s="102">
        <f t="shared" si="133"/>
        <v>20609</v>
      </c>
      <c r="Y177" s="102">
        <f t="shared" si="134"/>
        <v>0</v>
      </c>
      <c r="Z177" s="393"/>
      <c r="AA177" s="102"/>
      <c r="AB177" s="102"/>
      <c r="AC177" s="102"/>
      <c r="AD177" s="102"/>
      <c r="AE177" s="102"/>
      <c r="AF177" s="102">
        <v>0</v>
      </c>
      <c r="AG177" s="123">
        <f t="shared" si="135"/>
        <v>0</v>
      </c>
      <c r="AH177" s="123">
        <f t="shared" si="136"/>
        <v>0</v>
      </c>
      <c r="AI177" s="394"/>
      <c r="AJ177" s="123"/>
      <c r="AK177" s="123"/>
      <c r="AL177" s="123"/>
      <c r="AM177" s="123"/>
      <c r="AN177" s="123"/>
      <c r="AO177" s="123"/>
      <c r="AP177" s="123">
        <v>0</v>
      </c>
      <c r="AQ177" s="123">
        <f t="shared" si="137"/>
        <v>0</v>
      </c>
      <c r="AR177" s="123">
        <f t="shared" si="138"/>
        <v>0</v>
      </c>
      <c r="AS177" s="123"/>
      <c r="AT177" s="123"/>
      <c r="AU177" s="123"/>
      <c r="AV177" s="123"/>
      <c r="AW177" s="123"/>
      <c r="AX177" s="123"/>
      <c r="AY177" s="123"/>
      <c r="AZ177" s="123"/>
      <c r="BA177" s="102">
        <f t="shared" si="139"/>
        <v>0</v>
      </c>
      <c r="BB177" s="102">
        <f t="shared" si="140"/>
        <v>0</v>
      </c>
      <c r="BC177" s="368"/>
      <c r="BD177" s="393"/>
      <c r="BE177" s="102"/>
      <c r="BF177" s="102"/>
      <c r="BG177" s="102"/>
      <c r="BH177" s="336"/>
      <c r="BI177" s="103" t="s">
        <v>448</v>
      </c>
      <c r="BJ177" s="107"/>
      <c r="BK177" s="36"/>
    </row>
    <row r="178" spans="1:63" ht="12.75" x14ac:dyDescent="0.2">
      <c r="A178" s="146"/>
      <c r="B178" s="117"/>
      <c r="C178" s="263"/>
      <c r="D178" s="264"/>
      <c r="E178" s="100" t="s">
        <v>267</v>
      </c>
      <c r="F178" s="348">
        <f t="shared" si="152"/>
        <v>43460</v>
      </c>
      <c r="G178" s="101">
        <f t="shared" si="129"/>
        <v>43460</v>
      </c>
      <c r="H178" s="102">
        <v>43460</v>
      </c>
      <c r="I178" s="102">
        <f t="shared" si="131"/>
        <v>43460</v>
      </c>
      <c r="J178" s="102">
        <f t="shared" si="132"/>
        <v>0</v>
      </c>
      <c r="K178" s="102"/>
      <c r="L178" s="368"/>
      <c r="M178" s="393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>
        <v>0</v>
      </c>
      <c r="X178" s="102">
        <f t="shared" si="133"/>
        <v>0</v>
      </c>
      <c r="Y178" s="102">
        <f t="shared" si="134"/>
        <v>0</v>
      </c>
      <c r="Z178" s="393"/>
      <c r="AA178" s="102"/>
      <c r="AB178" s="102"/>
      <c r="AC178" s="102"/>
      <c r="AD178" s="102"/>
      <c r="AE178" s="102"/>
      <c r="AF178" s="102">
        <v>0</v>
      </c>
      <c r="AG178" s="123">
        <f t="shared" si="135"/>
        <v>0</v>
      </c>
      <c r="AH178" s="123">
        <f t="shared" si="136"/>
        <v>0</v>
      </c>
      <c r="AI178" s="394"/>
      <c r="AJ178" s="123"/>
      <c r="AK178" s="123"/>
      <c r="AL178" s="123"/>
      <c r="AM178" s="123"/>
      <c r="AN178" s="123"/>
      <c r="AO178" s="123"/>
      <c r="AP178" s="123">
        <v>0</v>
      </c>
      <c r="AQ178" s="123">
        <f t="shared" si="137"/>
        <v>0</v>
      </c>
      <c r="AR178" s="123">
        <f t="shared" si="138"/>
        <v>0</v>
      </c>
      <c r="AS178" s="123"/>
      <c r="AT178" s="123"/>
      <c r="AU178" s="123"/>
      <c r="AV178" s="123"/>
      <c r="AW178" s="123"/>
      <c r="AX178" s="123"/>
      <c r="AY178" s="123"/>
      <c r="AZ178" s="123"/>
      <c r="BA178" s="102">
        <f t="shared" si="139"/>
        <v>0</v>
      </c>
      <c r="BB178" s="102">
        <f t="shared" si="140"/>
        <v>0</v>
      </c>
      <c r="BC178" s="368"/>
      <c r="BD178" s="393"/>
      <c r="BE178" s="102"/>
      <c r="BF178" s="102"/>
      <c r="BG178" s="102"/>
      <c r="BH178" s="336"/>
      <c r="BI178" s="103" t="s">
        <v>449</v>
      </c>
      <c r="BJ178" s="107"/>
      <c r="BK178" s="36"/>
    </row>
    <row r="179" spans="1:63" ht="36" x14ac:dyDescent="0.2">
      <c r="A179" s="146">
        <v>90009249155</v>
      </c>
      <c r="B179" s="117"/>
      <c r="C179" s="419" t="s">
        <v>599</v>
      </c>
      <c r="D179" s="420"/>
      <c r="E179" s="100" t="s">
        <v>249</v>
      </c>
      <c r="F179" s="348">
        <f t="shared" si="152"/>
        <v>365357</v>
      </c>
      <c r="G179" s="101">
        <f t="shared" si="129"/>
        <v>365357</v>
      </c>
      <c r="H179" s="102">
        <v>343320</v>
      </c>
      <c r="I179" s="102">
        <f t="shared" si="131"/>
        <v>343320</v>
      </c>
      <c r="J179" s="102">
        <f t="shared" si="132"/>
        <v>0</v>
      </c>
      <c r="K179" s="102"/>
      <c r="L179" s="368"/>
      <c r="M179" s="393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>
        <v>21056</v>
      </c>
      <c r="X179" s="102">
        <f t="shared" si="133"/>
        <v>21056</v>
      </c>
      <c r="Y179" s="102">
        <f t="shared" si="134"/>
        <v>0</v>
      </c>
      <c r="Z179" s="393"/>
      <c r="AA179" s="102"/>
      <c r="AB179" s="102"/>
      <c r="AC179" s="102"/>
      <c r="AD179" s="102"/>
      <c r="AE179" s="102"/>
      <c r="AF179" s="102">
        <v>981</v>
      </c>
      <c r="AG179" s="123">
        <f t="shared" si="135"/>
        <v>981</v>
      </c>
      <c r="AH179" s="123">
        <f t="shared" si="136"/>
        <v>0</v>
      </c>
      <c r="AI179" s="394"/>
      <c r="AJ179" s="123"/>
      <c r="AK179" s="123"/>
      <c r="AL179" s="123"/>
      <c r="AM179" s="123"/>
      <c r="AN179" s="123"/>
      <c r="AO179" s="123"/>
      <c r="AP179" s="123">
        <v>0</v>
      </c>
      <c r="AQ179" s="123">
        <f t="shared" si="137"/>
        <v>0</v>
      </c>
      <c r="AR179" s="123">
        <f t="shared" si="138"/>
        <v>0</v>
      </c>
      <c r="AS179" s="123"/>
      <c r="AT179" s="123"/>
      <c r="AU179" s="123"/>
      <c r="AV179" s="123"/>
      <c r="AW179" s="123"/>
      <c r="AX179" s="123"/>
      <c r="AY179" s="123"/>
      <c r="AZ179" s="123"/>
      <c r="BA179" s="102">
        <f t="shared" si="139"/>
        <v>0</v>
      </c>
      <c r="BB179" s="102">
        <f t="shared" si="140"/>
        <v>0</v>
      </c>
      <c r="BC179" s="368"/>
      <c r="BD179" s="393"/>
      <c r="BE179" s="102"/>
      <c r="BF179" s="102"/>
      <c r="BG179" s="102"/>
      <c r="BH179" s="336"/>
      <c r="BI179" s="103" t="s">
        <v>450</v>
      </c>
      <c r="BJ179" s="107"/>
      <c r="BK179" s="36"/>
    </row>
    <row r="180" spans="1:63" ht="12.75" x14ac:dyDescent="0.2">
      <c r="A180" s="146"/>
      <c r="B180" s="117"/>
      <c r="C180" s="262"/>
      <c r="D180" s="261"/>
      <c r="E180" s="100" t="s">
        <v>267</v>
      </c>
      <c r="F180" s="348">
        <f t="shared" si="152"/>
        <v>33802</v>
      </c>
      <c r="G180" s="101">
        <f t="shared" si="129"/>
        <v>33802</v>
      </c>
      <c r="H180" s="102">
        <v>33802</v>
      </c>
      <c r="I180" s="102">
        <f t="shared" si="131"/>
        <v>33802</v>
      </c>
      <c r="J180" s="102">
        <f t="shared" si="132"/>
        <v>0</v>
      </c>
      <c r="K180" s="102"/>
      <c r="L180" s="368"/>
      <c r="M180" s="393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>
        <v>0</v>
      </c>
      <c r="X180" s="102">
        <f t="shared" si="133"/>
        <v>0</v>
      </c>
      <c r="Y180" s="102">
        <f t="shared" si="134"/>
        <v>0</v>
      </c>
      <c r="Z180" s="393"/>
      <c r="AA180" s="102"/>
      <c r="AB180" s="102"/>
      <c r="AC180" s="102"/>
      <c r="AD180" s="102"/>
      <c r="AE180" s="102"/>
      <c r="AF180" s="102">
        <v>0</v>
      </c>
      <c r="AG180" s="102">
        <f t="shared" si="135"/>
        <v>0</v>
      </c>
      <c r="AH180" s="102">
        <f t="shared" si="136"/>
        <v>0</v>
      </c>
      <c r="AI180" s="393"/>
      <c r="AJ180" s="102"/>
      <c r="AK180" s="102"/>
      <c r="AL180" s="102"/>
      <c r="AM180" s="102"/>
      <c r="AN180" s="102"/>
      <c r="AO180" s="102"/>
      <c r="AP180" s="102">
        <v>0</v>
      </c>
      <c r="AQ180" s="123">
        <f t="shared" si="137"/>
        <v>0</v>
      </c>
      <c r="AR180" s="123">
        <f t="shared" si="138"/>
        <v>0</v>
      </c>
      <c r="AS180" s="123"/>
      <c r="AT180" s="123"/>
      <c r="AU180" s="123"/>
      <c r="AV180" s="123"/>
      <c r="AW180" s="123"/>
      <c r="AX180" s="123"/>
      <c r="AY180" s="123"/>
      <c r="AZ180" s="123"/>
      <c r="BA180" s="102">
        <f t="shared" si="139"/>
        <v>0</v>
      </c>
      <c r="BB180" s="102">
        <f t="shared" si="140"/>
        <v>0</v>
      </c>
      <c r="BC180" s="368"/>
      <c r="BD180" s="393"/>
      <c r="BE180" s="102"/>
      <c r="BF180" s="102"/>
      <c r="BG180" s="102"/>
      <c r="BH180" s="336"/>
      <c r="BI180" s="103" t="s">
        <v>451</v>
      </c>
      <c r="BJ180" s="107"/>
      <c r="BK180" s="36"/>
    </row>
    <row r="181" spans="1:63" ht="36" x14ac:dyDescent="0.2">
      <c r="A181" s="146">
        <v>90009249259</v>
      </c>
      <c r="B181" s="117"/>
      <c r="C181" s="419" t="s">
        <v>600</v>
      </c>
      <c r="D181" s="420"/>
      <c r="E181" s="100" t="s">
        <v>249</v>
      </c>
      <c r="F181" s="348">
        <f t="shared" si="152"/>
        <v>630943</v>
      </c>
      <c r="G181" s="101">
        <f t="shared" si="129"/>
        <v>631389</v>
      </c>
      <c r="H181" s="102">
        <v>574692</v>
      </c>
      <c r="I181" s="102">
        <f t="shared" si="131"/>
        <v>575138</v>
      </c>
      <c r="J181" s="102">
        <f t="shared" si="132"/>
        <v>446</v>
      </c>
      <c r="K181" s="102"/>
      <c r="L181" s="368">
        <v>446</v>
      </c>
      <c r="M181" s="393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>
        <v>50539</v>
      </c>
      <c r="X181" s="102">
        <f t="shared" si="133"/>
        <v>50539</v>
      </c>
      <c r="Y181" s="102">
        <f t="shared" si="134"/>
        <v>0</v>
      </c>
      <c r="Z181" s="393"/>
      <c r="AA181" s="102"/>
      <c r="AB181" s="102"/>
      <c r="AC181" s="102"/>
      <c r="AD181" s="102"/>
      <c r="AE181" s="102"/>
      <c r="AF181" s="102">
        <v>5712</v>
      </c>
      <c r="AG181" s="123">
        <f t="shared" si="135"/>
        <v>5712</v>
      </c>
      <c r="AH181" s="123">
        <f t="shared" si="136"/>
        <v>0</v>
      </c>
      <c r="AI181" s="394"/>
      <c r="AJ181" s="123"/>
      <c r="AK181" s="123"/>
      <c r="AL181" s="123"/>
      <c r="AM181" s="123"/>
      <c r="AN181" s="123"/>
      <c r="AO181" s="123"/>
      <c r="AP181" s="123">
        <v>0</v>
      </c>
      <c r="AQ181" s="123">
        <f t="shared" si="137"/>
        <v>0</v>
      </c>
      <c r="AR181" s="123">
        <f t="shared" si="138"/>
        <v>0</v>
      </c>
      <c r="AS181" s="123"/>
      <c r="AT181" s="123"/>
      <c r="AU181" s="123"/>
      <c r="AV181" s="123"/>
      <c r="AW181" s="123"/>
      <c r="AX181" s="123"/>
      <c r="AY181" s="123"/>
      <c r="AZ181" s="123"/>
      <c r="BA181" s="102">
        <f t="shared" si="139"/>
        <v>0</v>
      </c>
      <c r="BB181" s="102">
        <f t="shared" si="140"/>
        <v>0</v>
      </c>
      <c r="BC181" s="368"/>
      <c r="BD181" s="393"/>
      <c r="BE181" s="102"/>
      <c r="BF181" s="102"/>
      <c r="BG181" s="102"/>
      <c r="BH181" s="336"/>
      <c r="BI181" s="103" t="s">
        <v>452</v>
      </c>
      <c r="BJ181" s="107"/>
      <c r="BK181" s="36"/>
    </row>
    <row r="182" spans="1:63" ht="12.75" x14ac:dyDescent="0.2">
      <c r="A182" s="146"/>
      <c r="B182" s="117"/>
      <c r="C182" s="262"/>
      <c r="D182" s="261"/>
      <c r="E182" s="100" t="s">
        <v>267</v>
      </c>
      <c r="F182" s="348">
        <f t="shared" si="152"/>
        <v>90658</v>
      </c>
      <c r="G182" s="101">
        <f t="shared" si="129"/>
        <v>90658</v>
      </c>
      <c r="H182" s="102">
        <v>85062</v>
      </c>
      <c r="I182" s="102">
        <f t="shared" si="131"/>
        <v>85062</v>
      </c>
      <c r="J182" s="102">
        <f t="shared" si="132"/>
        <v>0</v>
      </c>
      <c r="K182" s="102"/>
      <c r="L182" s="368"/>
      <c r="M182" s="393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>
        <v>0</v>
      </c>
      <c r="X182" s="102">
        <f t="shared" si="133"/>
        <v>0</v>
      </c>
      <c r="Y182" s="102">
        <f t="shared" si="134"/>
        <v>0</v>
      </c>
      <c r="Z182" s="393"/>
      <c r="AA182" s="102"/>
      <c r="AB182" s="102"/>
      <c r="AC182" s="102"/>
      <c r="AD182" s="102"/>
      <c r="AE182" s="102"/>
      <c r="AF182" s="102">
        <v>5596</v>
      </c>
      <c r="AG182" s="102">
        <f t="shared" si="135"/>
        <v>5596</v>
      </c>
      <c r="AH182" s="102">
        <f t="shared" si="136"/>
        <v>0</v>
      </c>
      <c r="AI182" s="393"/>
      <c r="AJ182" s="102"/>
      <c r="AK182" s="102"/>
      <c r="AL182" s="102"/>
      <c r="AM182" s="102"/>
      <c r="AN182" s="102"/>
      <c r="AO182" s="102"/>
      <c r="AP182" s="102">
        <v>0</v>
      </c>
      <c r="AQ182" s="123">
        <f t="shared" si="137"/>
        <v>0</v>
      </c>
      <c r="AR182" s="123">
        <f t="shared" si="138"/>
        <v>0</v>
      </c>
      <c r="AS182" s="123"/>
      <c r="AT182" s="123"/>
      <c r="AU182" s="123"/>
      <c r="AV182" s="123"/>
      <c r="AW182" s="123"/>
      <c r="AX182" s="123"/>
      <c r="AY182" s="123"/>
      <c r="AZ182" s="123"/>
      <c r="BA182" s="102">
        <f t="shared" si="139"/>
        <v>0</v>
      </c>
      <c r="BB182" s="102">
        <f t="shared" si="140"/>
        <v>0</v>
      </c>
      <c r="BC182" s="368"/>
      <c r="BD182" s="393"/>
      <c r="BE182" s="102"/>
      <c r="BF182" s="102"/>
      <c r="BG182" s="102"/>
      <c r="BH182" s="336"/>
      <c r="BI182" s="103" t="s">
        <v>453</v>
      </c>
      <c r="BJ182" s="107"/>
      <c r="BK182" s="36"/>
    </row>
    <row r="183" spans="1:63" ht="36" x14ac:dyDescent="0.2">
      <c r="A183" s="146">
        <v>90009249314</v>
      </c>
      <c r="B183" s="117"/>
      <c r="C183" s="419" t="s">
        <v>601</v>
      </c>
      <c r="D183" s="420"/>
      <c r="E183" s="100" t="s">
        <v>249</v>
      </c>
      <c r="F183" s="348">
        <f t="shared" si="152"/>
        <v>650227</v>
      </c>
      <c r="G183" s="101">
        <f t="shared" si="129"/>
        <v>650227</v>
      </c>
      <c r="H183" s="102">
        <v>568855</v>
      </c>
      <c r="I183" s="102">
        <f t="shared" si="131"/>
        <v>568855</v>
      </c>
      <c r="J183" s="102">
        <f t="shared" si="132"/>
        <v>0</v>
      </c>
      <c r="K183" s="102"/>
      <c r="L183" s="368"/>
      <c r="M183" s="393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>
        <v>74618</v>
      </c>
      <c r="X183" s="102">
        <f t="shared" si="133"/>
        <v>74618</v>
      </c>
      <c r="Y183" s="102">
        <f t="shared" si="134"/>
        <v>0</v>
      </c>
      <c r="Z183" s="393"/>
      <c r="AA183" s="102"/>
      <c r="AB183" s="102"/>
      <c r="AC183" s="102"/>
      <c r="AD183" s="102"/>
      <c r="AE183" s="102"/>
      <c r="AF183" s="102">
        <v>6754</v>
      </c>
      <c r="AG183" s="123">
        <f t="shared" si="135"/>
        <v>6754</v>
      </c>
      <c r="AH183" s="123">
        <f t="shared" si="136"/>
        <v>0</v>
      </c>
      <c r="AI183" s="394"/>
      <c r="AJ183" s="123"/>
      <c r="AK183" s="123"/>
      <c r="AL183" s="123"/>
      <c r="AM183" s="123"/>
      <c r="AN183" s="123"/>
      <c r="AO183" s="123"/>
      <c r="AP183" s="123">
        <v>0</v>
      </c>
      <c r="AQ183" s="123">
        <f t="shared" si="137"/>
        <v>0</v>
      </c>
      <c r="AR183" s="123">
        <f t="shared" si="138"/>
        <v>0</v>
      </c>
      <c r="AS183" s="123"/>
      <c r="AT183" s="123"/>
      <c r="AU183" s="123"/>
      <c r="AV183" s="123"/>
      <c r="AW183" s="123"/>
      <c r="AX183" s="123"/>
      <c r="AY183" s="123"/>
      <c r="AZ183" s="123"/>
      <c r="BA183" s="102">
        <f t="shared" si="139"/>
        <v>0</v>
      </c>
      <c r="BB183" s="102">
        <f t="shared" si="140"/>
        <v>0</v>
      </c>
      <c r="BC183" s="368"/>
      <c r="BD183" s="393"/>
      <c r="BE183" s="102"/>
      <c r="BF183" s="102"/>
      <c r="BG183" s="102"/>
      <c r="BH183" s="336"/>
      <c r="BI183" s="103" t="s">
        <v>454</v>
      </c>
      <c r="BJ183" s="107"/>
      <c r="BK183" s="36"/>
    </row>
    <row r="184" spans="1:63" ht="12.75" x14ac:dyDescent="0.2">
      <c r="A184" s="146"/>
      <c r="B184" s="117"/>
      <c r="C184" s="262"/>
      <c r="D184" s="261"/>
      <c r="E184" s="100" t="s">
        <v>267</v>
      </c>
      <c r="F184" s="348">
        <f t="shared" si="152"/>
        <v>89148</v>
      </c>
      <c r="G184" s="101">
        <f t="shared" si="129"/>
        <v>89148</v>
      </c>
      <c r="H184" s="102">
        <v>89148</v>
      </c>
      <c r="I184" s="102">
        <f t="shared" si="131"/>
        <v>89148</v>
      </c>
      <c r="J184" s="102">
        <f t="shared" si="132"/>
        <v>0</v>
      </c>
      <c r="K184" s="102"/>
      <c r="L184" s="368"/>
      <c r="M184" s="393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>
        <v>0</v>
      </c>
      <c r="X184" s="102">
        <f t="shared" si="133"/>
        <v>0</v>
      </c>
      <c r="Y184" s="102">
        <f t="shared" si="134"/>
        <v>0</v>
      </c>
      <c r="Z184" s="393"/>
      <c r="AA184" s="102"/>
      <c r="AB184" s="102"/>
      <c r="AC184" s="102"/>
      <c r="AD184" s="102"/>
      <c r="AE184" s="102"/>
      <c r="AF184" s="102">
        <v>0</v>
      </c>
      <c r="AG184" s="102">
        <f t="shared" si="135"/>
        <v>0</v>
      </c>
      <c r="AH184" s="102">
        <f t="shared" si="136"/>
        <v>0</v>
      </c>
      <c r="AI184" s="393"/>
      <c r="AJ184" s="102"/>
      <c r="AK184" s="102"/>
      <c r="AL184" s="102"/>
      <c r="AM184" s="102"/>
      <c r="AN184" s="102"/>
      <c r="AO184" s="102"/>
      <c r="AP184" s="102">
        <v>0</v>
      </c>
      <c r="AQ184" s="123">
        <f t="shared" si="137"/>
        <v>0</v>
      </c>
      <c r="AR184" s="123">
        <f t="shared" si="138"/>
        <v>0</v>
      </c>
      <c r="AS184" s="123"/>
      <c r="AT184" s="123"/>
      <c r="AU184" s="123"/>
      <c r="AV184" s="123"/>
      <c r="AW184" s="123"/>
      <c r="AX184" s="123"/>
      <c r="AY184" s="123"/>
      <c r="AZ184" s="123"/>
      <c r="BA184" s="102">
        <f t="shared" si="139"/>
        <v>0</v>
      </c>
      <c r="BB184" s="102">
        <f t="shared" si="140"/>
        <v>0</v>
      </c>
      <c r="BC184" s="368"/>
      <c r="BD184" s="393"/>
      <c r="BE184" s="102"/>
      <c r="BF184" s="102"/>
      <c r="BG184" s="102"/>
      <c r="BH184" s="336"/>
      <c r="BI184" s="103" t="s">
        <v>455</v>
      </c>
      <c r="BJ184" s="107"/>
      <c r="BK184" s="36"/>
    </row>
    <row r="185" spans="1:63" ht="36" x14ac:dyDescent="0.2">
      <c r="A185" s="146">
        <v>90009249189</v>
      </c>
      <c r="B185" s="117"/>
      <c r="C185" s="419" t="s">
        <v>602</v>
      </c>
      <c r="D185" s="420"/>
      <c r="E185" s="100" t="s">
        <v>249</v>
      </c>
      <c r="F185" s="348">
        <f t="shared" si="152"/>
        <v>619793</v>
      </c>
      <c r="G185" s="101">
        <f t="shared" si="129"/>
        <v>619793</v>
      </c>
      <c r="H185" s="102">
        <v>535083</v>
      </c>
      <c r="I185" s="102">
        <f t="shared" si="131"/>
        <v>535083</v>
      </c>
      <c r="J185" s="102">
        <f t="shared" si="132"/>
        <v>0</v>
      </c>
      <c r="K185" s="102"/>
      <c r="L185" s="368"/>
      <c r="M185" s="393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>
        <v>79294</v>
      </c>
      <c r="X185" s="102">
        <f t="shared" si="133"/>
        <v>79294</v>
      </c>
      <c r="Y185" s="102">
        <f t="shared" si="134"/>
        <v>0</v>
      </c>
      <c r="Z185" s="393"/>
      <c r="AA185" s="102"/>
      <c r="AB185" s="102"/>
      <c r="AC185" s="102"/>
      <c r="AD185" s="102"/>
      <c r="AE185" s="102"/>
      <c r="AF185" s="102">
        <v>5416</v>
      </c>
      <c r="AG185" s="123">
        <f t="shared" si="135"/>
        <v>5416</v>
      </c>
      <c r="AH185" s="123">
        <f t="shared" si="136"/>
        <v>0</v>
      </c>
      <c r="AI185" s="394"/>
      <c r="AJ185" s="123"/>
      <c r="AK185" s="123"/>
      <c r="AL185" s="123"/>
      <c r="AM185" s="123"/>
      <c r="AN185" s="123"/>
      <c r="AO185" s="123"/>
      <c r="AP185" s="123">
        <v>0</v>
      </c>
      <c r="AQ185" s="123">
        <f t="shared" si="137"/>
        <v>0</v>
      </c>
      <c r="AR185" s="123">
        <f t="shared" si="138"/>
        <v>0</v>
      </c>
      <c r="AS185" s="123"/>
      <c r="AT185" s="123"/>
      <c r="AU185" s="123"/>
      <c r="AV185" s="123"/>
      <c r="AW185" s="123"/>
      <c r="AX185" s="123"/>
      <c r="AY185" s="123"/>
      <c r="AZ185" s="123"/>
      <c r="BA185" s="102">
        <f t="shared" si="139"/>
        <v>0</v>
      </c>
      <c r="BB185" s="102">
        <f t="shared" si="140"/>
        <v>0</v>
      </c>
      <c r="BC185" s="368"/>
      <c r="BD185" s="393"/>
      <c r="BE185" s="102"/>
      <c r="BF185" s="102"/>
      <c r="BG185" s="102"/>
      <c r="BH185" s="336"/>
      <c r="BI185" s="103" t="s">
        <v>456</v>
      </c>
      <c r="BJ185" s="107"/>
      <c r="BK185" s="36"/>
    </row>
    <row r="186" spans="1:63" ht="12.75" x14ac:dyDescent="0.2">
      <c r="A186" s="146"/>
      <c r="B186" s="117"/>
      <c r="C186" s="262"/>
      <c r="D186" s="261"/>
      <c r="E186" s="100" t="s">
        <v>267</v>
      </c>
      <c r="F186" s="348">
        <f t="shared" si="152"/>
        <v>81832</v>
      </c>
      <c r="G186" s="101">
        <f t="shared" si="129"/>
        <v>81832</v>
      </c>
      <c r="H186" s="102">
        <v>76890</v>
      </c>
      <c r="I186" s="102">
        <f t="shared" si="131"/>
        <v>76890</v>
      </c>
      <c r="J186" s="102">
        <f t="shared" si="132"/>
        <v>0</v>
      </c>
      <c r="K186" s="102"/>
      <c r="L186" s="368"/>
      <c r="M186" s="393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>
        <v>0</v>
      </c>
      <c r="X186" s="102">
        <f t="shared" si="133"/>
        <v>0</v>
      </c>
      <c r="Y186" s="102">
        <f t="shared" si="134"/>
        <v>0</v>
      </c>
      <c r="Z186" s="393"/>
      <c r="AA186" s="102"/>
      <c r="AB186" s="102"/>
      <c r="AC186" s="102"/>
      <c r="AD186" s="102"/>
      <c r="AE186" s="102"/>
      <c r="AF186" s="102">
        <v>4942</v>
      </c>
      <c r="AG186" s="102">
        <f t="shared" si="135"/>
        <v>4942</v>
      </c>
      <c r="AH186" s="102">
        <f t="shared" si="136"/>
        <v>0</v>
      </c>
      <c r="AI186" s="393"/>
      <c r="AJ186" s="102"/>
      <c r="AK186" s="102"/>
      <c r="AL186" s="102"/>
      <c r="AM186" s="102"/>
      <c r="AN186" s="102"/>
      <c r="AO186" s="102"/>
      <c r="AP186" s="102">
        <v>0</v>
      </c>
      <c r="AQ186" s="123">
        <f t="shared" si="137"/>
        <v>0</v>
      </c>
      <c r="AR186" s="123">
        <f t="shared" si="138"/>
        <v>0</v>
      </c>
      <c r="AS186" s="123"/>
      <c r="AT186" s="123"/>
      <c r="AU186" s="123"/>
      <c r="AV186" s="123"/>
      <c r="AW186" s="123"/>
      <c r="AX186" s="123"/>
      <c r="AY186" s="123"/>
      <c r="AZ186" s="123"/>
      <c r="BA186" s="102">
        <f t="shared" si="139"/>
        <v>0</v>
      </c>
      <c r="BB186" s="102">
        <f t="shared" si="140"/>
        <v>0</v>
      </c>
      <c r="BC186" s="368"/>
      <c r="BD186" s="393"/>
      <c r="BE186" s="102"/>
      <c r="BF186" s="102"/>
      <c r="BG186" s="102"/>
      <c r="BH186" s="336"/>
      <c r="BI186" s="103" t="s">
        <v>457</v>
      </c>
      <c r="BJ186" s="107"/>
      <c r="BK186" s="36"/>
    </row>
    <row r="187" spans="1:63" ht="36" x14ac:dyDescent="0.2">
      <c r="A187" s="146">
        <v>90009249136</v>
      </c>
      <c r="B187" s="117"/>
      <c r="C187" s="419" t="s">
        <v>603</v>
      </c>
      <c r="D187" s="420"/>
      <c r="E187" s="100" t="s">
        <v>249</v>
      </c>
      <c r="F187" s="348">
        <f t="shared" si="152"/>
        <v>317587</v>
      </c>
      <c r="G187" s="101">
        <f t="shared" si="129"/>
        <v>317587</v>
      </c>
      <c r="H187" s="102">
        <v>302009</v>
      </c>
      <c r="I187" s="102">
        <f t="shared" si="131"/>
        <v>302009</v>
      </c>
      <c r="J187" s="102">
        <f t="shared" si="132"/>
        <v>0</v>
      </c>
      <c r="K187" s="102"/>
      <c r="L187" s="368"/>
      <c r="M187" s="393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>
        <v>15486</v>
      </c>
      <c r="X187" s="102">
        <f t="shared" si="133"/>
        <v>15486</v>
      </c>
      <c r="Y187" s="102">
        <f t="shared" si="134"/>
        <v>0</v>
      </c>
      <c r="Z187" s="393"/>
      <c r="AA187" s="102"/>
      <c r="AB187" s="102"/>
      <c r="AC187" s="102"/>
      <c r="AD187" s="102"/>
      <c r="AE187" s="102"/>
      <c r="AF187" s="102">
        <v>92</v>
      </c>
      <c r="AG187" s="123">
        <f t="shared" si="135"/>
        <v>92</v>
      </c>
      <c r="AH187" s="123">
        <f t="shared" si="136"/>
        <v>0</v>
      </c>
      <c r="AI187" s="394"/>
      <c r="AJ187" s="123"/>
      <c r="AK187" s="123"/>
      <c r="AL187" s="123"/>
      <c r="AM187" s="123"/>
      <c r="AN187" s="123"/>
      <c r="AO187" s="123"/>
      <c r="AP187" s="123">
        <v>0</v>
      </c>
      <c r="AQ187" s="123">
        <f t="shared" si="137"/>
        <v>0</v>
      </c>
      <c r="AR187" s="123">
        <f t="shared" si="138"/>
        <v>0</v>
      </c>
      <c r="AS187" s="123"/>
      <c r="AT187" s="123"/>
      <c r="AU187" s="123"/>
      <c r="AV187" s="123"/>
      <c r="AW187" s="123"/>
      <c r="AX187" s="123"/>
      <c r="AY187" s="123"/>
      <c r="AZ187" s="123"/>
      <c r="BA187" s="102">
        <f t="shared" si="139"/>
        <v>0</v>
      </c>
      <c r="BB187" s="102">
        <f t="shared" si="140"/>
        <v>0</v>
      </c>
      <c r="BC187" s="368"/>
      <c r="BD187" s="393"/>
      <c r="BE187" s="102"/>
      <c r="BF187" s="102"/>
      <c r="BG187" s="102"/>
      <c r="BH187" s="336"/>
      <c r="BI187" s="103" t="s">
        <v>458</v>
      </c>
      <c r="BJ187" s="107"/>
      <c r="BK187" s="36"/>
    </row>
    <row r="188" spans="1:63" ht="12.75" x14ac:dyDescent="0.2">
      <c r="A188" s="146"/>
      <c r="B188" s="117"/>
      <c r="C188" s="262"/>
      <c r="D188" s="261"/>
      <c r="E188" s="100" t="s">
        <v>267</v>
      </c>
      <c r="F188" s="348">
        <f t="shared" si="152"/>
        <v>33059</v>
      </c>
      <c r="G188" s="101">
        <f t="shared" si="129"/>
        <v>33059</v>
      </c>
      <c r="H188" s="102">
        <v>33059</v>
      </c>
      <c r="I188" s="102">
        <f t="shared" si="131"/>
        <v>33059</v>
      </c>
      <c r="J188" s="102">
        <f t="shared" si="132"/>
        <v>0</v>
      </c>
      <c r="K188" s="102"/>
      <c r="L188" s="368"/>
      <c r="M188" s="393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>
        <v>0</v>
      </c>
      <c r="X188" s="102">
        <f t="shared" si="133"/>
        <v>0</v>
      </c>
      <c r="Y188" s="102">
        <f t="shared" si="134"/>
        <v>0</v>
      </c>
      <c r="Z188" s="393"/>
      <c r="AA188" s="102"/>
      <c r="AB188" s="102"/>
      <c r="AC188" s="102"/>
      <c r="AD188" s="102"/>
      <c r="AE188" s="102"/>
      <c r="AF188" s="102">
        <v>0</v>
      </c>
      <c r="AG188" s="102">
        <f t="shared" si="135"/>
        <v>0</v>
      </c>
      <c r="AH188" s="102">
        <f t="shared" si="136"/>
        <v>0</v>
      </c>
      <c r="AI188" s="393"/>
      <c r="AJ188" s="102"/>
      <c r="AK188" s="102"/>
      <c r="AL188" s="102"/>
      <c r="AM188" s="102"/>
      <c r="AN188" s="102"/>
      <c r="AO188" s="102"/>
      <c r="AP188" s="102">
        <v>0</v>
      </c>
      <c r="AQ188" s="123">
        <f t="shared" si="137"/>
        <v>0</v>
      </c>
      <c r="AR188" s="123">
        <f t="shared" si="138"/>
        <v>0</v>
      </c>
      <c r="AS188" s="123"/>
      <c r="AT188" s="123"/>
      <c r="AU188" s="123"/>
      <c r="AV188" s="123"/>
      <c r="AW188" s="123"/>
      <c r="AX188" s="123"/>
      <c r="AY188" s="123"/>
      <c r="AZ188" s="123"/>
      <c r="BA188" s="102">
        <f t="shared" si="139"/>
        <v>0</v>
      </c>
      <c r="BB188" s="102">
        <f t="shared" si="140"/>
        <v>0</v>
      </c>
      <c r="BC188" s="368"/>
      <c r="BD188" s="393"/>
      <c r="BE188" s="102"/>
      <c r="BF188" s="102"/>
      <c r="BG188" s="102"/>
      <c r="BH188" s="336"/>
      <c r="BI188" s="103" t="s">
        <v>459</v>
      </c>
      <c r="BJ188" s="107"/>
      <c r="BK188" s="36"/>
    </row>
    <row r="189" spans="1:63" ht="36" x14ac:dyDescent="0.2">
      <c r="A189" s="146">
        <v>90009563202</v>
      </c>
      <c r="B189" s="117"/>
      <c r="C189" s="419" t="s">
        <v>604</v>
      </c>
      <c r="D189" s="420"/>
      <c r="E189" s="100" t="s">
        <v>249</v>
      </c>
      <c r="F189" s="348">
        <f t="shared" si="152"/>
        <v>330847</v>
      </c>
      <c r="G189" s="101">
        <f t="shared" si="129"/>
        <v>330847</v>
      </c>
      <c r="H189" s="102">
        <v>168927</v>
      </c>
      <c r="I189" s="102">
        <f t="shared" si="131"/>
        <v>168927</v>
      </c>
      <c r="J189" s="102">
        <f t="shared" si="132"/>
        <v>0</v>
      </c>
      <c r="K189" s="102"/>
      <c r="L189" s="368"/>
      <c r="M189" s="393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>
        <v>160895</v>
      </c>
      <c r="X189" s="102">
        <f t="shared" si="133"/>
        <v>160895</v>
      </c>
      <c r="Y189" s="102">
        <f t="shared" si="134"/>
        <v>0</v>
      </c>
      <c r="Z189" s="393"/>
      <c r="AA189" s="102"/>
      <c r="AB189" s="102"/>
      <c r="AC189" s="102"/>
      <c r="AD189" s="102"/>
      <c r="AE189" s="102"/>
      <c r="AF189" s="102">
        <v>1025</v>
      </c>
      <c r="AG189" s="123">
        <f t="shared" si="135"/>
        <v>1025</v>
      </c>
      <c r="AH189" s="123">
        <f t="shared" si="136"/>
        <v>0</v>
      </c>
      <c r="AI189" s="394"/>
      <c r="AJ189" s="123"/>
      <c r="AK189" s="123"/>
      <c r="AL189" s="123"/>
      <c r="AM189" s="123"/>
      <c r="AN189" s="123"/>
      <c r="AO189" s="123"/>
      <c r="AP189" s="123">
        <v>0</v>
      </c>
      <c r="AQ189" s="123">
        <f t="shared" si="137"/>
        <v>0</v>
      </c>
      <c r="AR189" s="123">
        <f t="shared" si="138"/>
        <v>0</v>
      </c>
      <c r="AS189" s="123"/>
      <c r="AT189" s="123"/>
      <c r="AU189" s="123"/>
      <c r="AV189" s="123"/>
      <c r="AW189" s="123"/>
      <c r="AX189" s="123"/>
      <c r="AY189" s="123"/>
      <c r="AZ189" s="123"/>
      <c r="BA189" s="102">
        <f t="shared" si="139"/>
        <v>0</v>
      </c>
      <c r="BB189" s="102">
        <f t="shared" si="140"/>
        <v>0</v>
      </c>
      <c r="BC189" s="368"/>
      <c r="BD189" s="393"/>
      <c r="BE189" s="102"/>
      <c r="BF189" s="102"/>
      <c r="BG189" s="102"/>
      <c r="BH189" s="336"/>
      <c r="BI189" s="103" t="s">
        <v>460</v>
      </c>
      <c r="BJ189" s="107"/>
      <c r="BK189" s="36"/>
    </row>
    <row r="190" spans="1:63" s="230" customFormat="1" ht="12.75" x14ac:dyDescent="0.2">
      <c r="A190" s="146"/>
      <c r="B190" s="117"/>
      <c r="C190" s="262"/>
      <c r="D190" s="261"/>
      <c r="E190" s="100" t="s">
        <v>267</v>
      </c>
      <c r="F190" s="348">
        <f t="shared" si="152"/>
        <v>19315</v>
      </c>
      <c r="G190" s="101">
        <f t="shared" si="129"/>
        <v>19315</v>
      </c>
      <c r="H190" s="102">
        <v>19315</v>
      </c>
      <c r="I190" s="102">
        <f t="shared" si="131"/>
        <v>19315</v>
      </c>
      <c r="J190" s="102">
        <f t="shared" si="132"/>
        <v>0</v>
      </c>
      <c r="K190" s="102"/>
      <c r="L190" s="368"/>
      <c r="M190" s="393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>
        <v>0</v>
      </c>
      <c r="X190" s="102">
        <f t="shared" si="133"/>
        <v>0</v>
      </c>
      <c r="Y190" s="102">
        <f t="shared" si="134"/>
        <v>0</v>
      </c>
      <c r="Z190" s="393"/>
      <c r="AA190" s="102"/>
      <c r="AB190" s="102"/>
      <c r="AC190" s="102"/>
      <c r="AD190" s="102"/>
      <c r="AE190" s="102"/>
      <c r="AF190" s="102">
        <v>0</v>
      </c>
      <c r="AG190" s="102">
        <f t="shared" si="135"/>
        <v>0</v>
      </c>
      <c r="AH190" s="102">
        <f t="shared" si="136"/>
        <v>0</v>
      </c>
      <c r="AI190" s="393"/>
      <c r="AJ190" s="102"/>
      <c r="AK190" s="102"/>
      <c r="AL190" s="102"/>
      <c r="AM190" s="102"/>
      <c r="AN190" s="102"/>
      <c r="AO190" s="102"/>
      <c r="AP190" s="102">
        <v>0</v>
      </c>
      <c r="AQ190" s="123">
        <f t="shared" si="137"/>
        <v>0</v>
      </c>
      <c r="AR190" s="123">
        <f t="shared" si="138"/>
        <v>0</v>
      </c>
      <c r="AS190" s="123"/>
      <c r="AT190" s="123"/>
      <c r="AU190" s="123"/>
      <c r="AV190" s="123"/>
      <c r="AW190" s="123"/>
      <c r="AX190" s="123"/>
      <c r="AY190" s="123"/>
      <c r="AZ190" s="123"/>
      <c r="BA190" s="102">
        <f t="shared" si="139"/>
        <v>0</v>
      </c>
      <c r="BB190" s="102">
        <f t="shared" si="140"/>
        <v>0</v>
      </c>
      <c r="BC190" s="368"/>
      <c r="BD190" s="393"/>
      <c r="BE190" s="102"/>
      <c r="BF190" s="102"/>
      <c r="BG190" s="102"/>
      <c r="BH190" s="336"/>
      <c r="BI190" s="103" t="s">
        <v>569</v>
      </c>
      <c r="BJ190" s="107"/>
      <c r="BK190" s="36"/>
    </row>
    <row r="191" spans="1:63" ht="36" x14ac:dyDescent="0.2">
      <c r="A191" s="146">
        <v>90009249206</v>
      </c>
      <c r="B191" s="117"/>
      <c r="C191" s="419" t="s">
        <v>605</v>
      </c>
      <c r="D191" s="420"/>
      <c r="E191" s="100" t="s">
        <v>249</v>
      </c>
      <c r="F191" s="348">
        <f t="shared" si="152"/>
        <v>632762</v>
      </c>
      <c r="G191" s="101">
        <f t="shared" si="129"/>
        <v>632878</v>
      </c>
      <c r="H191" s="102">
        <v>576761</v>
      </c>
      <c r="I191" s="102">
        <f t="shared" si="131"/>
        <v>576761</v>
      </c>
      <c r="J191" s="102">
        <f t="shared" si="132"/>
        <v>0</v>
      </c>
      <c r="K191" s="102"/>
      <c r="L191" s="368"/>
      <c r="M191" s="393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>
        <v>50688</v>
      </c>
      <c r="X191" s="102">
        <f t="shared" si="133"/>
        <v>50692</v>
      </c>
      <c r="Y191" s="102">
        <f t="shared" si="134"/>
        <v>4</v>
      </c>
      <c r="Z191" s="393">
        <v>4</v>
      </c>
      <c r="AA191" s="102"/>
      <c r="AB191" s="102"/>
      <c r="AC191" s="102"/>
      <c r="AD191" s="102"/>
      <c r="AE191" s="102"/>
      <c r="AF191" s="102">
        <v>5313</v>
      </c>
      <c r="AG191" s="123">
        <f t="shared" si="135"/>
        <v>5425</v>
      </c>
      <c r="AH191" s="123">
        <f t="shared" si="136"/>
        <v>112</v>
      </c>
      <c r="AI191" s="394">
        <v>112</v>
      </c>
      <c r="AJ191" s="123"/>
      <c r="AK191" s="123"/>
      <c r="AL191" s="123"/>
      <c r="AM191" s="123"/>
      <c r="AN191" s="123"/>
      <c r="AO191" s="123"/>
      <c r="AP191" s="123">
        <v>0</v>
      </c>
      <c r="AQ191" s="123">
        <f t="shared" si="137"/>
        <v>0</v>
      </c>
      <c r="AR191" s="123">
        <f t="shared" si="138"/>
        <v>0</v>
      </c>
      <c r="AS191" s="123"/>
      <c r="AT191" s="123"/>
      <c r="AU191" s="123"/>
      <c r="AV191" s="123"/>
      <c r="AW191" s="123"/>
      <c r="AX191" s="123"/>
      <c r="AY191" s="123"/>
      <c r="AZ191" s="123"/>
      <c r="BA191" s="102">
        <f t="shared" si="139"/>
        <v>0</v>
      </c>
      <c r="BB191" s="102">
        <f t="shared" si="140"/>
        <v>0</v>
      </c>
      <c r="BC191" s="368"/>
      <c r="BD191" s="393"/>
      <c r="BE191" s="102"/>
      <c r="BF191" s="102"/>
      <c r="BG191" s="102"/>
      <c r="BH191" s="336"/>
      <c r="BI191" s="103" t="s">
        <v>461</v>
      </c>
      <c r="BJ191" s="107"/>
      <c r="BK191" s="36"/>
    </row>
    <row r="192" spans="1:63" ht="12.75" x14ac:dyDescent="0.2">
      <c r="A192" s="146"/>
      <c r="B192" s="117"/>
      <c r="C192" s="262"/>
      <c r="D192" s="261"/>
      <c r="E192" s="100" t="s">
        <v>267</v>
      </c>
      <c r="F192" s="348">
        <f t="shared" si="152"/>
        <v>86548</v>
      </c>
      <c r="G192" s="101">
        <f t="shared" si="129"/>
        <v>86548</v>
      </c>
      <c r="H192" s="102">
        <v>86548</v>
      </c>
      <c r="I192" s="102">
        <f t="shared" si="131"/>
        <v>86548</v>
      </c>
      <c r="J192" s="102">
        <f t="shared" si="132"/>
        <v>0</v>
      </c>
      <c r="K192" s="102"/>
      <c r="L192" s="368"/>
      <c r="M192" s="393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>
        <v>0</v>
      </c>
      <c r="X192" s="102">
        <f t="shared" si="133"/>
        <v>0</v>
      </c>
      <c r="Y192" s="102">
        <f t="shared" si="134"/>
        <v>0</v>
      </c>
      <c r="Z192" s="393"/>
      <c r="AA192" s="102"/>
      <c r="AB192" s="102"/>
      <c r="AC192" s="102"/>
      <c r="AD192" s="102"/>
      <c r="AE192" s="102"/>
      <c r="AF192" s="102">
        <v>0</v>
      </c>
      <c r="AG192" s="102">
        <f t="shared" si="135"/>
        <v>0</v>
      </c>
      <c r="AH192" s="102">
        <f t="shared" si="136"/>
        <v>0</v>
      </c>
      <c r="AI192" s="393"/>
      <c r="AJ192" s="102"/>
      <c r="AK192" s="102"/>
      <c r="AL192" s="102"/>
      <c r="AM192" s="102"/>
      <c r="AN192" s="102"/>
      <c r="AO192" s="102"/>
      <c r="AP192" s="102">
        <v>0</v>
      </c>
      <c r="AQ192" s="123">
        <f t="shared" si="137"/>
        <v>0</v>
      </c>
      <c r="AR192" s="123">
        <f t="shared" si="138"/>
        <v>0</v>
      </c>
      <c r="AS192" s="123"/>
      <c r="AT192" s="123"/>
      <c r="AU192" s="123"/>
      <c r="AV192" s="123"/>
      <c r="AW192" s="123"/>
      <c r="AX192" s="123"/>
      <c r="AY192" s="123"/>
      <c r="AZ192" s="123"/>
      <c r="BA192" s="102">
        <f t="shared" si="139"/>
        <v>0</v>
      </c>
      <c r="BB192" s="102">
        <f t="shared" si="140"/>
        <v>0</v>
      </c>
      <c r="BC192" s="368"/>
      <c r="BD192" s="393"/>
      <c r="BE192" s="102"/>
      <c r="BF192" s="102"/>
      <c r="BG192" s="102"/>
      <c r="BH192" s="336"/>
      <c r="BI192" s="103" t="s">
        <v>462</v>
      </c>
      <c r="BJ192" s="107"/>
      <c r="BK192" s="36"/>
    </row>
    <row r="193" spans="1:63" ht="36" x14ac:dyDescent="0.2">
      <c r="A193" s="146">
        <v>90009251357</v>
      </c>
      <c r="B193" s="117"/>
      <c r="C193" s="419" t="s">
        <v>606</v>
      </c>
      <c r="D193" s="420"/>
      <c r="E193" s="100" t="s">
        <v>249</v>
      </c>
      <c r="F193" s="348">
        <f t="shared" si="152"/>
        <v>396099</v>
      </c>
      <c r="G193" s="101">
        <f t="shared" si="129"/>
        <v>396099</v>
      </c>
      <c r="H193" s="102">
        <v>361130</v>
      </c>
      <c r="I193" s="102">
        <f t="shared" si="131"/>
        <v>361130</v>
      </c>
      <c r="J193" s="102">
        <f t="shared" si="132"/>
        <v>0</v>
      </c>
      <c r="K193" s="102"/>
      <c r="L193" s="368"/>
      <c r="M193" s="393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>
        <v>32968</v>
      </c>
      <c r="X193" s="102">
        <f t="shared" si="133"/>
        <v>32968</v>
      </c>
      <c r="Y193" s="102">
        <f t="shared" si="134"/>
        <v>0</v>
      </c>
      <c r="Z193" s="393"/>
      <c r="AA193" s="102"/>
      <c r="AB193" s="102"/>
      <c r="AC193" s="102"/>
      <c r="AD193" s="102"/>
      <c r="AE193" s="102"/>
      <c r="AF193" s="102">
        <v>2001</v>
      </c>
      <c r="AG193" s="123">
        <f t="shared" si="135"/>
        <v>2001</v>
      </c>
      <c r="AH193" s="123">
        <f t="shared" si="136"/>
        <v>0</v>
      </c>
      <c r="AI193" s="394"/>
      <c r="AJ193" s="123"/>
      <c r="AK193" s="123"/>
      <c r="AL193" s="123"/>
      <c r="AM193" s="123"/>
      <c r="AN193" s="123"/>
      <c r="AO193" s="123"/>
      <c r="AP193" s="123">
        <v>0</v>
      </c>
      <c r="AQ193" s="123">
        <f t="shared" si="137"/>
        <v>0</v>
      </c>
      <c r="AR193" s="123">
        <f t="shared" si="138"/>
        <v>0</v>
      </c>
      <c r="AS193" s="123"/>
      <c r="AT193" s="123"/>
      <c r="AU193" s="123"/>
      <c r="AV193" s="123"/>
      <c r="AW193" s="123"/>
      <c r="AX193" s="123"/>
      <c r="AY193" s="123"/>
      <c r="AZ193" s="123"/>
      <c r="BA193" s="102">
        <f t="shared" si="139"/>
        <v>0</v>
      </c>
      <c r="BB193" s="102">
        <f t="shared" si="140"/>
        <v>0</v>
      </c>
      <c r="BC193" s="368"/>
      <c r="BD193" s="393"/>
      <c r="BE193" s="102"/>
      <c r="BF193" s="102"/>
      <c r="BG193" s="102"/>
      <c r="BH193" s="336"/>
      <c r="BI193" s="103" t="s">
        <v>463</v>
      </c>
      <c r="BJ193" s="107"/>
      <c r="BK193" s="36"/>
    </row>
    <row r="194" spans="1:63" ht="12.75" x14ac:dyDescent="0.2">
      <c r="A194" s="146"/>
      <c r="B194" s="117"/>
      <c r="C194" s="262"/>
      <c r="D194" s="261"/>
      <c r="E194" s="100" t="s">
        <v>267</v>
      </c>
      <c r="F194" s="348">
        <f t="shared" si="152"/>
        <v>50417</v>
      </c>
      <c r="G194" s="101">
        <f t="shared" si="129"/>
        <v>50417</v>
      </c>
      <c r="H194" s="102">
        <v>44945</v>
      </c>
      <c r="I194" s="102">
        <f t="shared" si="131"/>
        <v>44945</v>
      </c>
      <c r="J194" s="102">
        <f t="shared" si="132"/>
        <v>0</v>
      </c>
      <c r="K194" s="102"/>
      <c r="L194" s="368"/>
      <c r="M194" s="393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>
        <v>0</v>
      </c>
      <c r="X194" s="102">
        <f t="shared" si="133"/>
        <v>0</v>
      </c>
      <c r="Y194" s="102">
        <f t="shared" si="134"/>
        <v>0</v>
      </c>
      <c r="Z194" s="393"/>
      <c r="AA194" s="102"/>
      <c r="AB194" s="102"/>
      <c r="AC194" s="102"/>
      <c r="AD194" s="102"/>
      <c r="AE194" s="102"/>
      <c r="AF194" s="102">
        <v>5472</v>
      </c>
      <c r="AG194" s="102">
        <f t="shared" si="135"/>
        <v>5472</v>
      </c>
      <c r="AH194" s="102">
        <f t="shared" si="136"/>
        <v>0</v>
      </c>
      <c r="AI194" s="393"/>
      <c r="AJ194" s="102"/>
      <c r="AK194" s="102"/>
      <c r="AL194" s="102"/>
      <c r="AM194" s="102"/>
      <c r="AN194" s="102"/>
      <c r="AO194" s="102"/>
      <c r="AP194" s="102">
        <v>0</v>
      </c>
      <c r="AQ194" s="123">
        <f t="shared" si="137"/>
        <v>0</v>
      </c>
      <c r="AR194" s="123">
        <f t="shared" si="138"/>
        <v>0</v>
      </c>
      <c r="AS194" s="123"/>
      <c r="AT194" s="123"/>
      <c r="AU194" s="123"/>
      <c r="AV194" s="123"/>
      <c r="AW194" s="123"/>
      <c r="AX194" s="123"/>
      <c r="AY194" s="123"/>
      <c r="AZ194" s="123"/>
      <c r="BA194" s="102">
        <f t="shared" si="139"/>
        <v>0</v>
      </c>
      <c r="BB194" s="102">
        <f t="shared" si="140"/>
        <v>0</v>
      </c>
      <c r="BC194" s="368"/>
      <c r="BD194" s="393"/>
      <c r="BE194" s="102"/>
      <c r="BF194" s="102"/>
      <c r="BG194" s="102"/>
      <c r="BH194" s="336"/>
      <c r="BI194" s="103" t="s">
        <v>464</v>
      </c>
      <c r="BJ194" s="107"/>
      <c r="BK194" s="36"/>
    </row>
    <row r="195" spans="1:63" ht="24" x14ac:dyDescent="0.2">
      <c r="A195" s="146">
        <v>90000051542</v>
      </c>
      <c r="B195" s="117"/>
      <c r="C195" s="419" t="s">
        <v>20</v>
      </c>
      <c r="D195" s="420"/>
      <c r="E195" s="100" t="s">
        <v>248</v>
      </c>
      <c r="F195" s="348">
        <f t="shared" si="152"/>
        <v>1340292</v>
      </c>
      <c r="G195" s="101">
        <f t="shared" si="129"/>
        <v>1340292</v>
      </c>
      <c r="H195" s="102">
        <v>547656</v>
      </c>
      <c r="I195" s="102">
        <f t="shared" si="131"/>
        <v>547656</v>
      </c>
      <c r="J195" s="102">
        <f t="shared" si="132"/>
        <v>0</v>
      </c>
      <c r="K195" s="102"/>
      <c r="L195" s="368"/>
      <c r="M195" s="393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>
        <v>766766</v>
      </c>
      <c r="X195" s="102">
        <f t="shared" si="133"/>
        <v>766766</v>
      </c>
      <c r="Y195" s="102">
        <f t="shared" si="134"/>
        <v>0</v>
      </c>
      <c r="Z195" s="393"/>
      <c r="AA195" s="102"/>
      <c r="AB195" s="102"/>
      <c r="AC195" s="102"/>
      <c r="AD195" s="102"/>
      <c r="AE195" s="102"/>
      <c r="AF195" s="102">
        <v>25870</v>
      </c>
      <c r="AG195" s="102">
        <f t="shared" si="135"/>
        <v>25870</v>
      </c>
      <c r="AH195" s="102">
        <f t="shared" si="136"/>
        <v>0</v>
      </c>
      <c r="AI195" s="393"/>
      <c r="AJ195" s="102"/>
      <c r="AK195" s="102"/>
      <c r="AL195" s="102"/>
      <c r="AM195" s="102"/>
      <c r="AN195" s="102"/>
      <c r="AO195" s="102"/>
      <c r="AP195" s="102">
        <v>0</v>
      </c>
      <c r="AQ195" s="123">
        <f t="shared" si="137"/>
        <v>0</v>
      </c>
      <c r="AR195" s="123">
        <f t="shared" si="138"/>
        <v>0</v>
      </c>
      <c r="AS195" s="123"/>
      <c r="AT195" s="123"/>
      <c r="AU195" s="123"/>
      <c r="AV195" s="123"/>
      <c r="AW195" s="123"/>
      <c r="AX195" s="123"/>
      <c r="AY195" s="123"/>
      <c r="AZ195" s="123"/>
      <c r="BA195" s="102">
        <f t="shared" si="139"/>
        <v>0</v>
      </c>
      <c r="BB195" s="102">
        <f t="shared" si="140"/>
        <v>0</v>
      </c>
      <c r="BC195" s="368"/>
      <c r="BD195" s="393"/>
      <c r="BE195" s="102"/>
      <c r="BF195" s="102"/>
      <c r="BG195" s="102"/>
      <c r="BH195" s="336"/>
      <c r="BI195" s="103" t="s">
        <v>465</v>
      </c>
      <c r="BJ195" s="107"/>
      <c r="BK195" s="36"/>
    </row>
    <row r="196" spans="1:63" ht="12.75" x14ac:dyDescent="0.2">
      <c r="A196" s="146"/>
      <c r="B196" s="117"/>
      <c r="C196" s="267"/>
      <c r="D196" s="268"/>
      <c r="E196" s="100" t="s">
        <v>267</v>
      </c>
      <c r="F196" s="348">
        <f t="shared" si="152"/>
        <v>151163</v>
      </c>
      <c r="G196" s="101">
        <f t="shared" ref="G196:G221" si="176">I196+X196+AG196+AO196+AQ196+BA196</f>
        <v>151163</v>
      </c>
      <c r="H196" s="102">
        <v>102336</v>
      </c>
      <c r="I196" s="102">
        <f t="shared" si="131"/>
        <v>102336</v>
      </c>
      <c r="J196" s="102">
        <f t="shared" si="132"/>
        <v>0</v>
      </c>
      <c r="K196" s="102"/>
      <c r="L196" s="368"/>
      <c r="M196" s="393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>
        <v>48827</v>
      </c>
      <c r="X196" s="102">
        <f t="shared" si="133"/>
        <v>48827</v>
      </c>
      <c r="Y196" s="102">
        <f t="shared" si="134"/>
        <v>0</v>
      </c>
      <c r="Z196" s="393"/>
      <c r="AA196" s="102"/>
      <c r="AB196" s="102"/>
      <c r="AC196" s="102"/>
      <c r="AD196" s="102"/>
      <c r="AE196" s="102"/>
      <c r="AF196" s="102">
        <v>0</v>
      </c>
      <c r="AG196" s="102">
        <f t="shared" si="135"/>
        <v>0</v>
      </c>
      <c r="AH196" s="102">
        <f t="shared" si="136"/>
        <v>0</v>
      </c>
      <c r="AI196" s="393"/>
      <c r="AJ196" s="102"/>
      <c r="AK196" s="102"/>
      <c r="AL196" s="102"/>
      <c r="AM196" s="102"/>
      <c r="AN196" s="102"/>
      <c r="AO196" s="102"/>
      <c r="AP196" s="102">
        <v>0</v>
      </c>
      <c r="AQ196" s="123">
        <f t="shared" si="137"/>
        <v>0</v>
      </c>
      <c r="AR196" s="123">
        <f t="shared" si="138"/>
        <v>0</v>
      </c>
      <c r="AS196" s="123"/>
      <c r="AT196" s="123"/>
      <c r="AU196" s="123"/>
      <c r="AV196" s="123"/>
      <c r="AW196" s="123"/>
      <c r="AX196" s="123"/>
      <c r="AY196" s="123"/>
      <c r="AZ196" s="123"/>
      <c r="BA196" s="102">
        <f t="shared" si="139"/>
        <v>0</v>
      </c>
      <c r="BB196" s="102">
        <f t="shared" si="140"/>
        <v>0</v>
      </c>
      <c r="BC196" s="368"/>
      <c r="BD196" s="393"/>
      <c r="BE196" s="102"/>
      <c r="BF196" s="102"/>
      <c r="BG196" s="102"/>
      <c r="BH196" s="336"/>
      <c r="BI196" s="103" t="s">
        <v>466</v>
      </c>
      <c r="BJ196" s="107"/>
      <c r="BK196" s="36"/>
    </row>
    <row r="197" spans="1:63" s="149" customFormat="1" ht="24" x14ac:dyDescent="0.2">
      <c r="A197" s="146"/>
      <c r="B197" s="117"/>
      <c r="C197" s="267"/>
      <c r="D197" s="268"/>
      <c r="E197" s="100" t="s">
        <v>538</v>
      </c>
      <c r="F197" s="348">
        <f t="shared" si="152"/>
        <v>6265</v>
      </c>
      <c r="G197" s="101">
        <f t="shared" si="176"/>
        <v>6265</v>
      </c>
      <c r="H197" s="102">
        <v>6265</v>
      </c>
      <c r="I197" s="102">
        <f t="shared" ref="I197:I221" si="177">J197+H197</f>
        <v>6265</v>
      </c>
      <c r="J197" s="102">
        <f t="shared" ref="J197:J221" si="178">SUM(K197:V197)</f>
        <v>0</v>
      </c>
      <c r="K197" s="102"/>
      <c r="L197" s="368"/>
      <c r="M197" s="393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>
        <v>0</v>
      </c>
      <c r="X197" s="102">
        <f t="shared" ref="X197:X221" si="179">W197+Y197</f>
        <v>0</v>
      </c>
      <c r="Y197" s="102">
        <f t="shared" ref="Y197:Y221" si="180">SUM(Z197:AE197)</f>
        <v>0</v>
      </c>
      <c r="Z197" s="393"/>
      <c r="AA197" s="102"/>
      <c r="AB197" s="102"/>
      <c r="AC197" s="102"/>
      <c r="AD197" s="102"/>
      <c r="AE197" s="102"/>
      <c r="AF197" s="102">
        <v>0</v>
      </c>
      <c r="AG197" s="102">
        <f t="shared" ref="AG197:AG221" si="181">AH197+AF197</f>
        <v>0</v>
      </c>
      <c r="AH197" s="102">
        <f t="shared" ref="AH197:AH221" si="182">SUM(AI197:AN197)</f>
        <v>0</v>
      </c>
      <c r="AI197" s="393"/>
      <c r="AJ197" s="102"/>
      <c r="AK197" s="102"/>
      <c r="AL197" s="102"/>
      <c r="AM197" s="102"/>
      <c r="AN197" s="102"/>
      <c r="AO197" s="102"/>
      <c r="AP197" s="102">
        <v>0</v>
      </c>
      <c r="AQ197" s="123">
        <f t="shared" ref="AQ197:AQ221" si="183">AP197+AR197</f>
        <v>0</v>
      </c>
      <c r="AR197" s="123">
        <f t="shared" ref="AR197:AR221" si="184">SUM(AS197:AY197)</f>
        <v>0</v>
      </c>
      <c r="AS197" s="123"/>
      <c r="AT197" s="123"/>
      <c r="AU197" s="123"/>
      <c r="AV197" s="123"/>
      <c r="AW197" s="123"/>
      <c r="AX197" s="123"/>
      <c r="AY197" s="123"/>
      <c r="AZ197" s="123"/>
      <c r="BA197" s="102">
        <f t="shared" ref="BA197:BA221" si="185">BB197+AZ197</f>
        <v>0</v>
      </c>
      <c r="BB197" s="102">
        <f t="shared" ref="BB197:BB221" si="186">SUM(BC197:BH197)</f>
        <v>0</v>
      </c>
      <c r="BC197" s="368"/>
      <c r="BD197" s="393"/>
      <c r="BE197" s="102"/>
      <c r="BF197" s="102"/>
      <c r="BG197" s="102"/>
      <c r="BH197" s="336"/>
      <c r="BI197" s="103" t="s">
        <v>467</v>
      </c>
      <c r="BJ197" s="107"/>
      <c r="BK197" s="36"/>
    </row>
    <row r="198" spans="1:63" s="269" customFormat="1" ht="24" x14ac:dyDescent="0.2">
      <c r="A198" s="146"/>
      <c r="B198" s="117"/>
      <c r="C198" s="267"/>
      <c r="D198" s="268"/>
      <c r="E198" s="100" t="s">
        <v>640</v>
      </c>
      <c r="F198" s="348">
        <f t="shared" si="152"/>
        <v>11033</v>
      </c>
      <c r="G198" s="101">
        <f t="shared" si="176"/>
        <v>11033</v>
      </c>
      <c r="H198" s="102">
        <v>11033</v>
      </c>
      <c r="I198" s="102">
        <f t="shared" si="177"/>
        <v>11033</v>
      </c>
      <c r="J198" s="102">
        <f t="shared" si="178"/>
        <v>0</v>
      </c>
      <c r="K198" s="102"/>
      <c r="L198" s="368"/>
      <c r="M198" s="393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>
        <v>0</v>
      </c>
      <c r="X198" s="102">
        <f t="shared" si="179"/>
        <v>0</v>
      </c>
      <c r="Y198" s="102">
        <f t="shared" si="180"/>
        <v>0</v>
      </c>
      <c r="Z198" s="393"/>
      <c r="AA198" s="102"/>
      <c r="AB198" s="102"/>
      <c r="AC198" s="102"/>
      <c r="AD198" s="102"/>
      <c r="AE198" s="102"/>
      <c r="AF198" s="102">
        <v>0</v>
      </c>
      <c r="AG198" s="102">
        <f t="shared" si="181"/>
        <v>0</v>
      </c>
      <c r="AH198" s="102">
        <f t="shared" si="182"/>
        <v>0</v>
      </c>
      <c r="AI198" s="393"/>
      <c r="AJ198" s="102"/>
      <c r="AK198" s="102"/>
      <c r="AL198" s="102"/>
      <c r="AM198" s="102"/>
      <c r="AN198" s="102"/>
      <c r="AO198" s="102"/>
      <c r="AP198" s="102">
        <v>0</v>
      </c>
      <c r="AQ198" s="123">
        <f t="shared" si="183"/>
        <v>0</v>
      </c>
      <c r="AR198" s="123">
        <f t="shared" si="184"/>
        <v>0</v>
      </c>
      <c r="AS198" s="123"/>
      <c r="AT198" s="123"/>
      <c r="AU198" s="123"/>
      <c r="AV198" s="123"/>
      <c r="AW198" s="123"/>
      <c r="AX198" s="123"/>
      <c r="AY198" s="123"/>
      <c r="AZ198" s="123"/>
      <c r="BA198" s="102">
        <f t="shared" si="185"/>
        <v>0</v>
      </c>
      <c r="BB198" s="102">
        <f t="shared" si="186"/>
        <v>0</v>
      </c>
      <c r="BC198" s="368"/>
      <c r="BD198" s="393"/>
      <c r="BE198" s="102"/>
      <c r="BF198" s="102"/>
      <c r="BG198" s="102"/>
      <c r="BH198" s="336"/>
      <c r="BI198" s="103" t="s">
        <v>665</v>
      </c>
      <c r="BJ198" s="107"/>
      <c r="BK198" s="36"/>
    </row>
    <row r="199" spans="1:63" s="312" customFormat="1" ht="12.75" x14ac:dyDescent="0.2">
      <c r="A199" s="146"/>
      <c r="B199" s="117"/>
      <c r="C199" s="310"/>
      <c r="D199" s="311"/>
      <c r="E199" s="100" t="s">
        <v>675</v>
      </c>
      <c r="F199" s="348">
        <f t="shared" si="152"/>
        <v>2720</v>
      </c>
      <c r="G199" s="101">
        <f t="shared" si="176"/>
        <v>2720</v>
      </c>
      <c r="H199" s="102">
        <v>2720</v>
      </c>
      <c r="I199" s="102">
        <f t="shared" si="177"/>
        <v>2720</v>
      </c>
      <c r="J199" s="102">
        <f t="shared" si="178"/>
        <v>0</v>
      </c>
      <c r="K199" s="102"/>
      <c r="L199" s="368"/>
      <c r="M199" s="393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>
        <v>0</v>
      </c>
      <c r="X199" s="102">
        <f t="shared" si="179"/>
        <v>0</v>
      </c>
      <c r="Y199" s="102">
        <f t="shared" si="180"/>
        <v>0</v>
      </c>
      <c r="Z199" s="393"/>
      <c r="AA199" s="102"/>
      <c r="AB199" s="102"/>
      <c r="AC199" s="102"/>
      <c r="AD199" s="102"/>
      <c r="AE199" s="102"/>
      <c r="AF199" s="102">
        <v>0</v>
      </c>
      <c r="AG199" s="102">
        <f t="shared" si="181"/>
        <v>0</v>
      </c>
      <c r="AH199" s="102">
        <f t="shared" si="182"/>
        <v>0</v>
      </c>
      <c r="AI199" s="393"/>
      <c r="AJ199" s="102"/>
      <c r="AK199" s="102"/>
      <c r="AL199" s="102"/>
      <c r="AM199" s="102"/>
      <c r="AN199" s="102"/>
      <c r="AO199" s="102"/>
      <c r="AP199" s="102">
        <v>0</v>
      </c>
      <c r="AQ199" s="123">
        <f t="shared" si="183"/>
        <v>0</v>
      </c>
      <c r="AR199" s="123">
        <f t="shared" si="184"/>
        <v>0</v>
      </c>
      <c r="AS199" s="123"/>
      <c r="AT199" s="123"/>
      <c r="AU199" s="123"/>
      <c r="AV199" s="123"/>
      <c r="AW199" s="123"/>
      <c r="AX199" s="123"/>
      <c r="AY199" s="123"/>
      <c r="AZ199" s="123"/>
      <c r="BA199" s="102">
        <f t="shared" si="185"/>
        <v>0</v>
      </c>
      <c r="BB199" s="102">
        <f t="shared" si="186"/>
        <v>0</v>
      </c>
      <c r="BC199" s="368"/>
      <c r="BD199" s="393"/>
      <c r="BE199" s="102"/>
      <c r="BF199" s="102"/>
      <c r="BG199" s="102"/>
      <c r="BH199" s="336"/>
      <c r="BI199" s="103" t="s">
        <v>676</v>
      </c>
      <c r="BJ199" s="107"/>
      <c r="BK199" s="36"/>
    </row>
    <row r="200" spans="1:63" ht="24" x14ac:dyDescent="0.2">
      <c r="A200" s="146">
        <v>90001175873</v>
      </c>
      <c r="B200" s="117"/>
      <c r="C200" s="419" t="s">
        <v>166</v>
      </c>
      <c r="D200" s="420"/>
      <c r="E200" s="100" t="s">
        <v>248</v>
      </c>
      <c r="F200" s="348">
        <f t="shared" si="152"/>
        <v>747933</v>
      </c>
      <c r="G200" s="101">
        <f t="shared" si="176"/>
        <v>747933</v>
      </c>
      <c r="H200" s="102">
        <v>316859</v>
      </c>
      <c r="I200" s="102">
        <f t="shared" si="177"/>
        <v>316859</v>
      </c>
      <c r="J200" s="102">
        <f t="shared" si="178"/>
        <v>0</v>
      </c>
      <c r="K200" s="102"/>
      <c r="L200" s="368"/>
      <c r="M200" s="393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>
        <v>420799</v>
      </c>
      <c r="X200" s="102">
        <f t="shared" si="179"/>
        <v>420799</v>
      </c>
      <c r="Y200" s="102">
        <f t="shared" si="180"/>
        <v>0</v>
      </c>
      <c r="Z200" s="393"/>
      <c r="AA200" s="102"/>
      <c r="AB200" s="102"/>
      <c r="AC200" s="102"/>
      <c r="AD200" s="102"/>
      <c r="AE200" s="102"/>
      <c r="AF200" s="102">
        <v>10275</v>
      </c>
      <c r="AG200" s="102">
        <f t="shared" si="181"/>
        <v>10275</v>
      </c>
      <c r="AH200" s="102">
        <f t="shared" si="182"/>
        <v>0</v>
      </c>
      <c r="AI200" s="393"/>
      <c r="AJ200" s="102"/>
      <c r="AK200" s="102"/>
      <c r="AL200" s="102"/>
      <c r="AM200" s="102"/>
      <c r="AN200" s="102"/>
      <c r="AO200" s="102"/>
      <c r="AP200" s="102">
        <v>0</v>
      </c>
      <c r="AQ200" s="123">
        <f t="shared" si="183"/>
        <v>0</v>
      </c>
      <c r="AR200" s="123">
        <f t="shared" si="184"/>
        <v>0</v>
      </c>
      <c r="AS200" s="123"/>
      <c r="AT200" s="123"/>
      <c r="AU200" s="123"/>
      <c r="AV200" s="123"/>
      <c r="AW200" s="123"/>
      <c r="AX200" s="123"/>
      <c r="AY200" s="123"/>
      <c r="AZ200" s="123"/>
      <c r="BA200" s="102">
        <f t="shared" si="185"/>
        <v>0</v>
      </c>
      <c r="BB200" s="102">
        <f t="shared" si="186"/>
        <v>0</v>
      </c>
      <c r="BC200" s="368"/>
      <c r="BD200" s="393"/>
      <c r="BE200" s="102"/>
      <c r="BF200" s="102"/>
      <c r="BG200" s="102"/>
      <c r="BH200" s="336"/>
      <c r="BI200" s="103" t="s">
        <v>468</v>
      </c>
      <c r="BJ200" s="107"/>
      <c r="BK200" s="36"/>
    </row>
    <row r="201" spans="1:63" ht="12.75" x14ac:dyDescent="0.2">
      <c r="A201" s="146"/>
      <c r="B201" s="117"/>
      <c r="C201" s="267"/>
      <c r="D201" s="268"/>
      <c r="E201" s="100" t="s">
        <v>267</v>
      </c>
      <c r="F201" s="348">
        <f t="shared" si="152"/>
        <v>93927</v>
      </c>
      <c r="G201" s="101">
        <f t="shared" si="176"/>
        <v>93927</v>
      </c>
      <c r="H201" s="102">
        <v>36747</v>
      </c>
      <c r="I201" s="102">
        <f t="shared" si="177"/>
        <v>36747</v>
      </c>
      <c r="J201" s="102">
        <f t="shared" si="178"/>
        <v>0</v>
      </c>
      <c r="K201" s="102"/>
      <c r="L201" s="368"/>
      <c r="M201" s="393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>
        <v>57180</v>
      </c>
      <c r="X201" s="102">
        <f t="shared" si="179"/>
        <v>57180</v>
      </c>
      <c r="Y201" s="102">
        <f t="shared" si="180"/>
        <v>0</v>
      </c>
      <c r="Z201" s="393"/>
      <c r="AA201" s="102"/>
      <c r="AB201" s="102"/>
      <c r="AC201" s="102"/>
      <c r="AD201" s="102"/>
      <c r="AE201" s="102"/>
      <c r="AF201" s="102">
        <v>0</v>
      </c>
      <c r="AG201" s="102">
        <f t="shared" si="181"/>
        <v>0</v>
      </c>
      <c r="AH201" s="102">
        <f t="shared" si="182"/>
        <v>0</v>
      </c>
      <c r="AI201" s="393"/>
      <c r="AJ201" s="102"/>
      <c r="AK201" s="102"/>
      <c r="AL201" s="102"/>
      <c r="AM201" s="102"/>
      <c r="AN201" s="102"/>
      <c r="AO201" s="102"/>
      <c r="AP201" s="102">
        <v>0</v>
      </c>
      <c r="AQ201" s="123">
        <f t="shared" si="183"/>
        <v>0</v>
      </c>
      <c r="AR201" s="123">
        <f t="shared" si="184"/>
        <v>0</v>
      </c>
      <c r="AS201" s="123"/>
      <c r="AT201" s="123"/>
      <c r="AU201" s="123"/>
      <c r="AV201" s="123"/>
      <c r="AW201" s="123"/>
      <c r="AX201" s="123"/>
      <c r="AY201" s="123"/>
      <c r="AZ201" s="123"/>
      <c r="BA201" s="102">
        <f t="shared" si="185"/>
        <v>0</v>
      </c>
      <c r="BB201" s="102">
        <f t="shared" si="186"/>
        <v>0</v>
      </c>
      <c r="BC201" s="368"/>
      <c r="BD201" s="393"/>
      <c r="BE201" s="102"/>
      <c r="BF201" s="102"/>
      <c r="BG201" s="102"/>
      <c r="BH201" s="336"/>
      <c r="BI201" s="103" t="s">
        <v>469</v>
      </c>
      <c r="BJ201" s="107"/>
      <c r="BK201" s="36"/>
    </row>
    <row r="202" spans="1:63" s="294" customFormat="1" ht="36" x14ac:dyDescent="0.2">
      <c r="A202" s="146"/>
      <c r="B202" s="117"/>
      <c r="C202" s="292"/>
      <c r="D202" s="293"/>
      <c r="E202" s="100" t="s">
        <v>644</v>
      </c>
      <c r="F202" s="348">
        <f t="shared" si="152"/>
        <v>4022</v>
      </c>
      <c r="G202" s="101">
        <f t="shared" si="176"/>
        <v>4022</v>
      </c>
      <c r="H202" s="102">
        <v>4022</v>
      </c>
      <c r="I202" s="102">
        <f t="shared" si="177"/>
        <v>4022</v>
      </c>
      <c r="J202" s="102">
        <f t="shared" si="178"/>
        <v>0</v>
      </c>
      <c r="K202" s="102"/>
      <c r="L202" s="368"/>
      <c r="M202" s="393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>
        <v>0</v>
      </c>
      <c r="X202" s="102">
        <f t="shared" si="179"/>
        <v>0</v>
      </c>
      <c r="Y202" s="102">
        <f t="shared" si="180"/>
        <v>0</v>
      </c>
      <c r="Z202" s="393"/>
      <c r="AA202" s="102"/>
      <c r="AB202" s="102"/>
      <c r="AC202" s="102"/>
      <c r="AD202" s="102"/>
      <c r="AE202" s="102"/>
      <c r="AF202" s="102">
        <v>0</v>
      </c>
      <c r="AG202" s="102">
        <f t="shared" si="181"/>
        <v>0</v>
      </c>
      <c r="AH202" s="102">
        <f t="shared" si="182"/>
        <v>0</v>
      </c>
      <c r="AI202" s="393"/>
      <c r="AJ202" s="102"/>
      <c r="AK202" s="102"/>
      <c r="AL202" s="102"/>
      <c r="AM202" s="102"/>
      <c r="AN202" s="102"/>
      <c r="AO202" s="102"/>
      <c r="AP202" s="102">
        <v>0</v>
      </c>
      <c r="AQ202" s="123">
        <f t="shared" si="183"/>
        <v>0</v>
      </c>
      <c r="AR202" s="123">
        <f t="shared" si="184"/>
        <v>0</v>
      </c>
      <c r="AS202" s="123"/>
      <c r="AT202" s="123"/>
      <c r="AU202" s="123"/>
      <c r="AV202" s="123"/>
      <c r="AW202" s="123"/>
      <c r="AX202" s="123"/>
      <c r="AY202" s="123"/>
      <c r="AZ202" s="123"/>
      <c r="BA202" s="102">
        <f t="shared" si="185"/>
        <v>0</v>
      </c>
      <c r="BB202" s="102">
        <f t="shared" si="186"/>
        <v>0</v>
      </c>
      <c r="BC202" s="368"/>
      <c r="BD202" s="393"/>
      <c r="BE202" s="102"/>
      <c r="BF202" s="102"/>
      <c r="BG202" s="102"/>
      <c r="BH202" s="336"/>
      <c r="BI202" s="103" t="s">
        <v>666</v>
      </c>
      <c r="BJ202" s="107"/>
      <c r="BK202" s="36"/>
    </row>
    <row r="203" spans="1:63" ht="24" x14ac:dyDescent="0.2">
      <c r="A203" s="146">
        <v>90009251361</v>
      </c>
      <c r="B203" s="117"/>
      <c r="C203" s="419" t="s">
        <v>216</v>
      </c>
      <c r="D203" s="420"/>
      <c r="E203" s="100" t="s">
        <v>248</v>
      </c>
      <c r="F203" s="348">
        <f t="shared" si="152"/>
        <v>722121</v>
      </c>
      <c r="G203" s="101">
        <f t="shared" si="176"/>
        <v>724594</v>
      </c>
      <c r="H203" s="102">
        <v>510883</v>
      </c>
      <c r="I203" s="102">
        <f t="shared" si="177"/>
        <v>510883</v>
      </c>
      <c r="J203" s="102">
        <f t="shared" si="178"/>
        <v>0</v>
      </c>
      <c r="K203" s="102"/>
      <c r="L203" s="368"/>
      <c r="M203" s="393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>
        <v>191585</v>
      </c>
      <c r="X203" s="102">
        <f t="shared" si="179"/>
        <v>191585</v>
      </c>
      <c r="Y203" s="102">
        <f t="shared" si="180"/>
        <v>0</v>
      </c>
      <c r="Z203" s="393"/>
      <c r="AA203" s="102"/>
      <c r="AB203" s="102"/>
      <c r="AC203" s="102"/>
      <c r="AD203" s="102"/>
      <c r="AE203" s="102"/>
      <c r="AF203" s="102">
        <v>19653</v>
      </c>
      <c r="AG203" s="102">
        <f t="shared" si="181"/>
        <v>23026</v>
      </c>
      <c r="AH203" s="102">
        <f t="shared" si="182"/>
        <v>3373</v>
      </c>
      <c r="AI203" s="393">
        <v>3373</v>
      </c>
      <c r="AJ203" s="102"/>
      <c r="AK203" s="102"/>
      <c r="AL203" s="102"/>
      <c r="AM203" s="102"/>
      <c r="AN203" s="102"/>
      <c r="AO203" s="102"/>
      <c r="AP203" s="102">
        <v>0</v>
      </c>
      <c r="AQ203" s="123">
        <f t="shared" si="183"/>
        <v>0</v>
      </c>
      <c r="AR203" s="123">
        <f t="shared" si="184"/>
        <v>0</v>
      </c>
      <c r="AS203" s="123"/>
      <c r="AT203" s="123"/>
      <c r="AU203" s="123"/>
      <c r="AV203" s="123"/>
      <c r="AW203" s="123"/>
      <c r="AX203" s="123"/>
      <c r="AY203" s="123"/>
      <c r="AZ203" s="123"/>
      <c r="BA203" s="102">
        <f t="shared" si="185"/>
        <v>-900</v>
      </c>
      <c r="BB203" s="102">
        <f t="shared" si="186"/>
        <v>-900</v>
      </c>
      <c r="BC203" s="368"/>
      <c r="BD203" s="393">
        <v>-900</v>
      </c>
      <c r="BE203" s="102"/>
      <c r="BF203" s="102"/>
      <c r="BG203" s="102"/>
      <c r="BH203" s="336"/>
      <c r="BI203" s="103" t="s">
        <v>470</v>
      </c>
      <c r="BJ203" s="107"/>
      <c r="BK203" s="36"/>
    </row>
    <row r="204" spans="1:63" ht="12.75" x14ac:dyDescent="0.2">
      <c r="A204" s="146"/>
      <c r="B204" s="117"/>
      <c r="C204" s="262"/>
      <c r="D204" s="261"/>
      <c r="E204" s="100" t="s">
        <v>267</v>
      </c>
      <c r="F204" s="348">
        <f t="shared" si="152"/>
        <v>74131</v>
      </c>
      <c r="G204" s="101">
        <f t="shared" si="176"/>
        <v>74131</v>
      </c>
      <c r="H204" s="102">
        <v>47917</v>
      </c>
      <c r="I204" s="102">
        <f t="shared" si="177"/>
        <v>47917</v>
      </c>
      <c r="J204" s="102">
        <f t="shared" si="178"/>
        <v>0</v>
      </c>
      <c r="K204" s="102"/>
      <c r="L204" s="368"/>
      <c r="M204" s="393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>
        <v>26214</v>
      </c>
      <c r="X204" s="102">
        <f t="shared" si="179"/>
        <v>26214</v>
      </c>
      <c r="Y204" s="102">
        <f t="shared" si="180"/>
        <v>0</v>
      </c>
      <c r="Z204" s="393"/>
      <c r="AA204" s="102"/>
      <c r="AB204" s="102"/>
      <c r="AC204" s="102"/>
      <c r="AD204" s="102"/>
      <c r="AE204" s="102"/>
      <c r="AF204" s="102">
        <v>0</v>
      </c>
      <c r="AG204" s="102">
        <f t="shared" si="181"/>
        <v>0</v>
      </c>
      <c r="AH204" s="102">
        <f t="shared" si="182"/>
        <v>0</v>
      </c>
      <c r="AI204" s="393"/>
      <c r="AJ204" s="102"/>
      <c r="AK204" s="102"/>
      <c r="AL204" s="102"/>
      <c r="AM204" s="102"/>
      <c r="AN204" s="102"/>
      <c r="AO204" s="102"/>
      <c r="AP204" s="102">
        <v>0</v>
      </c>
      <c r="AQ204" s="123">
        <f t="shared" si="183"/>
        <v>0</v>
      </c>
      <c r="AR204" s="123">
        <f t="shared" si="184"/>
        <v>0</v>
      </c>
      <c r="AS204" s="123"/>
      <c r="AT204" s="123"/>
      <c r="AU204" s="123"/>
      <c r="AV204" s="123"/>
      <c r="AW204" s="123"/>
      <c r="AX204" s="123"/>
      <c r="AY204" s="123"/>
      <c r="AZ204" s="123"/>
      <c r="BA204" s="102">
        <f t="shared" si="185"/>
        <v>0</v>
      </c>
      <c r="BB204" s="102">
        <f t="shared" si="186"/>
        <v>0</v>
      </c>
      <c r="BC204" s="368"/>
      <c r="BD204" s="393"/>
      <c r="BE204" s="102"/>
      <c r="BF204" s="102"/>
      <c r="BG204" s="102"/>
      <c r="BH204" s="336"/>
      <c r="BI204" s="103" t="s">
        <v>471</v>
      </c>
      <c r="BJ204" s="107"/>
      <c r="BK204" s="36"/>
    </row>
    <row r="205" spans="1:63" ht="27.75" customHeight="1" x14ac:dyDescent="0.2">
      <c r="A205" s="146">
        <v>90000051699</v>
      </c>
      <c r="B205" s="117"/>
      <c r="C205" s="419" t="s">
        <v>217</v>
      </c>
      <c r="D205" s="420"/>
      <c r="E205" s="100" t="s">
        <v>248</v>
      </c>
      <c r="F205" s="348">
        <f t="shared" si="152"/>
        <v>692462</v>
      </c>
      <c r="G205" s="101">
        <f t="shared" si="176"/>
        <v>692462</v>
      </c>
      <c r="H205" s="102">
        <v>471262</v>
      </c>
      <c r="I205" s="102">
        <f t="shared" si="177"/>
        <v>471262</v>
      </c>
      <c r="J205" s="102">
        <f t="shared" si="178"/>
        <v>0</v>
      </c>
      <c r="K205" s="102"/>
      <c r="L205" s="368"/>
      <c r="M205" s="393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>
        <v>190855</v>
      </c>
      <c r="X205" s="102">
        <f t="shared" si="179"/>
        <v>190855</v>
      </c>
      <c r="Y205" s="102">
        <f t="shared" si="180"/>
        <v>0</v>
      </c>
      <c r="Z205" s="393"/>
      <c r="AA205" s="102"/>
      <c r="AB205" s="102"/>
      <c r="AC205" s="102"/>
      <c r="AD205" s="102"/>
      <c r="AE205" s="102"/>
      <c r="AF205" s="102">
        <v>30345</v>
      </c>
      <c r="AG205" s="102">
        <f t="shared" si="181"/>
        <v>30345</v>
      </c>
      <c r="AH205" s="102">
        <f t="shared" si="182"/>
        <v>0</v>
      </c>
      <c r="AI205" s="393"/>
      <c r="AJ205" s="102"/>
      <c r="AK205" s="102"/>
      <c r="AL205" s="102"/>
      <c r="AM205" s="102"/>
      <c r="AN205" s="102"/>
      <c r="AO205" s="102"/>
      <c r="AP205" s="102">
        <v>0</v>
      </c>
      <c r="AQ205" s="123">
        <f t="shared" si="183"/>
        <v>0</v>
      </c>
      <c r="AR205" s="123">
        <f t="shared" si="184"/>
        <v>0</v>
      </c>
      <c r="AS205" s="123"/>
      <c r="AT205" s="123"/>
      <c r="AU205" s="123"/>
      <c r="AV205" s="123"/>
      <c r="AW205" s="123"/>
      <c r="AX205" s="123"/>
      <c r="AY205" s="123"/>
      <c r="AZ205" s="123"/>
      <c r="BA205" s="102">
        <f t="shared" si="185"/>
        <v>0</v>
      </c>
      <c r="BB205" s="102">
        <f t="shared" si="186"/>
        <v>0</v>
      </c>
      <c r="BC205" s="368"/>
      <c r="BD205" s="393"/>
      <c r="BE205" s="102"/>
      <c r="BF205" s="102"/>
      <c r="BG205" s="102"/>
      <c r="BH205" s="336"/>
      <c r="BI205" s="103" t="s">
        <v>472</v>
      </c>
      <c r="BJ205" s="107"/>
      <c r="BK205" s="36"/>
    </row>
    <row r="206" spans="1:63" ht="12.75" x14ac:dyDescent="0.2">
      <c r="A206" s="146"/>
      <c r="B206" s="117"/>
      <c r="C206" s="262"/>
      <c r="D206" s="261"/>
      <c r="E206" s="100" t="s">
        <v>267</v>
      </c>
      <c r="F206" s="348">
        <f t="shared" si="152"/>
        <v>75240</v>
      </c>
      <c r="G206" s="101">
        <f t="shared" si="176"/>
        <v>75240</v>
      </c>
      <c r="H206" s="102">
        <v>53318</v>
      </c>
      <c r="I206" s="102">
        <f t="shared" si="177"/>
        <v>53318</v>
      </c>
      <c r="J206" s="102">
        <f t="shared" si="178"/>
        <v>0</v>
      </c>
      <c r="K206" s="102"/>
      <c r="L206" s="368"/>
      <c r="M206" s="393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>
        <v>21922</v>
      </c>
      <c r="X206" s="102">
        <f t="shared" si="179"/>
        <v>21922</v>
      </c>
      <c r="Y206" s="102">
        <f t="shared" si="180"/>
        <v>0</v>
      </c>
      <c r="Z206" s="393"/>
      <c r="AA206" s="102"/>
      <c r="AB206" s="102"/>
      <c r="AC206" s="102"/>
      <c r="AD206" s="102"/>
      <c r="AE206" s="102"/>
      <c r="AF206" s="102">
        <v>0</v>
      </c>
      <c r="AG206" s="102">
        <f t="shared" si="181"/>
        <v>0</v>
      </c>
      <c r="AH206" s="102">
        <f t="shared" si="182"/>
        <v>0</v>
      </c>
      <c r="AI206" s="393"/>
      <c r="AJ206" s="102"/>
      <c r="AK206" s="102"/>
      <c r="AL206" s="102"/>
      <c r="AM206" s="102"/>
      <c r="AN206" s="102"/>
      <c r="AO206" s="102"/>
      <c r="AP206" s="102">
        <v>0</v>
      </c>
      <c r="AQ206" s="123">
        <f t="shared" si="183"/>
        <v>0</v>
      </c>
      <c r="AR206" s="123">
        <f t="shared" si="184"/>
        <v>0</v>
      </c>
      <c r="AS206" s="123"/>
      <c r="AT206" s="123"/>
      <c r="AU206" s="123"/>
      <c r="AV206" s="123"/>
      <c r="AW206" s="123"/>
      <c r="AX206" s="123"/>
      <c r="AY206" s="123"/>
      <c r="AZ206" s="123"/>
      <c r="BA206" s="102">
        <f t="shared" si="185"/>
        <v>0</v>
      </c>
      <c r="BB206" s="102">
        <f t="shared" si="186"/>
        <v>0</v>
      </c>
      <c r="BC206" s="368"/>
      <c r="BD206" s="393"/>
      <c r="BE206" s="102"/>
      <c r="BF206" s="102"/>
      <c r="BG206" s="102"/>
      <c r="BH206" s="336"/>
      <c r="BI206" s="103" t="s">
        <v>473</v>
      </c>
      <c r="BJ206" s="107"/>
      <c r="BK206" s="36"/>
    </row>
    <row r="207" spans="1:63" ht="27.75" customHeight="1" x14ac:dyDescent="0.2">
      <c r="A207" s="146">
        <v>90000051612</v>
      </c>
      <c r="B207" s="117"/>
      <c r="C207" s="419" t="s">
        <v>218</v>
      </c>
      <c r="D207" s="420"/>
      <c r="E207" s="100" t="s">
        <v>248</v>
      </c>
      <c r="F207" s="348">
        <f t="shared" si="152"/>
        <v>670406</v>
      </c>
      <c r="G207" s="101">
        <f t="shared" si="176"/>
        <v>670406</v>
      </c>
      <c r="H207" s="102">
        <v>335718</v>
      </c>
      <c r="I207" s="102">
        <f t="shared" si="177"/>
        <v>335718</v>
      </c>
      <c r="J207" s="102">
        <f t="shared" si="178"/>
        <v>0</v>
      </c>
      <c r="K207" s="102"/>
      <c r="L207" s="368"/>
      <c r="M207" s="393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>
        <v>323652</v>
      </c>
      <c r="X207" s="102">
        <f t="shared" si="179"/>
        <v>323652</v>
      </c>
      <c r="Y207" s="102">
        <f t="shared" si="180"/>
        <v>0</v>
      </c>
      <c r="Z207" s="393"/>
      <c r="AA207" s="102"/>
      <c r="AB207" s="102"/>
      <c r="AC207" s="102"/>
      <c r="AD207" s="102"/>
      <c r="AE207" s="102"/>
      <c r="AF207" s="102">
        <v>11036</v>
      </c>
      <c r="AG207" s="102">
        <f t="shared" si="181"/>
        <v>11036</v>
      </c>
      <c r="AH207" s="102">
        <f t="shared" si="182"/>
        <v>0</v>
      </c>
      <c r="AI207" s="393"/>
      <c r="AJ207" s="102"/>
      <c r="AK207" s="102"/>
      <c r="AL207" s="102"/>
      <c r="AM207" s="102"/>
      <c r="AN207" s="102"/>
      <c r="AO207" s="102"/>
      <c r="AP207" s="102">
        <v>0</v>
      </c>
      <c r="AQ207" s="123">
        <f t="shared" si="183"/>
        <v>0</v>
      </c>
      <c r="AR207" s="123">
        <f t="shared" si="184"/>
        <v>0</v>
      </c>
      <c r="AS207" s="123"/>
      <c r="AT207" s="123"/>
      <c r="AU207" s="123"/>
      <c r="AV207" s="123"/>
      <c r="AW207" s="123"/>
      <c r="AX207" s="123"/>
      <c r="AY207" s="123"/>
      <c r="AZ207" s="123"/>
      <c r="BA207" s="102">
        <f t="shared" si="185"/>
        <v>0</v>
      </c>
      <c r="BB207" s="102">
        <f t="shared" si="186"/>
        <v>0</v>
      </c>
      <c r="BC207" s="368"/>
      <c r="BD207" s="393"/>
      <c r="BE207" s="102"/>
      <c r="BF207" s="102"/>
      <c r="BG207" s="102"/>
      <c r="BH207" s="336"/>
      <c r="BI207" s="103" t="s">
        <v>474</v>
      </c>
      <c r="BJ207" s="107"/>
      <c r="BK207" s="36"/>
    </row>
    <row r="208" spans="1:63" ht="12.75" x14ac:dyDescent="0.2">
      <c r="A208" s="146"/>
      <c r="B208" s="117"/>
      <c r="C208" s="267"/>
      <c r="D208" s="268"/>
      <c r="E208" s="100" t="s">
        <v>267</v>
      </c>
      <c r="F208" s="348">
        <f t="shared" si="152"/>
        <v>77916</v>
      </c>
      <c r="G208" s="101">
        <f t="shared" si="176"/>
        <v>77916</v>
      </c>
      <c r="H208" s="102">
        <v>47128</v>
      </c>
      <c r="I208" s="102">
        <f t="shared" si="177"/>
        <v>47128</v>
      </c>
      <c r="J208" s="102">
        <f t="shared" si="178"/>
        <v>0</v>
      </c>
      <c r="K208" s="102"/>
      <c r="L208" s="368"/>
      <c r="M208" s="393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>
        <v>30788</v>
      </c>
      <c r="X208" s="102">
        <f t="shared" si="179"/>
        <v>30788</v>
      </c>
      <c r="Y208" s="102">
        <f t="shared" si="180"/>
        <v>0</v>
      </c>
      <c r="Z208" s="393"/>
      <c r="AA208" s="102"/>
      <c r="AB208" s="102"/>
      <c r="AC208" s="102"/>
      <c r="AD208" s="102"/>
      <c r="AE208" s="102"/>
      <c r="AF208" s="102">
        <v>0</v>
      </c>
      <c r="AG208" s="102">
        <f t="shared" si="181"/>
        <v>0</v>
      </c>
      <c r="AH208" s="102">
        <f t="shared" si="182"/>
        <v>0</v>
      </c>
      <c r="AI208" s="393"/>
      <c r="AJ208" s="102"/>
      <c r="AK208" s="102"/>
      <c r="AL208" s="102"/>
      <c r="AM208" s="102"/>
      <c r="AN208" s="102"/>
      <c r="AO208" s="102"/>
      <c r="AP208" s="102">
        <v>0</v>
      </c>
      <c r="AQ208" s="123">
        <f t="shared" si="183"/>
        <v>0</v>
      </c>
      <c r="AR208" s="123">
        <f t="shared" si="184"/>
        <v>0</v>
      </c>
      <c r="AS208" s="123"/>
      <c r="AT208" s="123"/>
      <c r="AU208" s="123"/>
      <c r="AV208" s="123"/>
      <c r="AW208" s="123"/>
      <c r="AX208" s="123"/>
      <c r="AY208" s="123"/>
      <c r="AZ208" s="123"/>
      <c r="BA208" s="102">
        <f t="shared" si="185"/>
        <v>0</v>
      </c>
      <c r="BB208" s="102">
        <f t="shared" si="186"/>
        <v>0</v>
      </c>
      <c r="BC208" s="368"/>
      <c r="BD208" s="393"/>
      <c r="BE208" s="102"/>
      <c r="BF208" s="102"/>
      <c r="BG208" s="102"/>
      <c r="BH208" s="336"/>
      <c r="BI208" s="103" t="s">
        <v>475</v>
      </c>
      <c r="BJ208" s="107"/>
      <c r="BK208" s="36"/>
    </row>
    <row r="209" spans="1:66" s="294" customFormat="1" ht="36" x14ac:dyDescent="0.2">
      <c r="A209" s="146"/>
      <c r="B209" s="117"/>
      <c r="C209" s="292"/>
      <c r="D209" s="293"/>
      <c r="E209" s="100" t="s">
        <v>644</v>
      </c>
      <c r="F209" s="348">
        <f t="shared" si="152"/>
        <v>3326</v>
      </c>
      <c r="G209" s="101">
        <f t="shared" si="176"/>
        <v>3326</v>
      </c>
      <c r="H209" s="102">
        <v>3326</v>
      </c>
      <c r="I209" s="102">
        <f t="shared" si="177"/>
        <v>3326</v>
      </c>
      <c r="J209" s="102">
        <f t="shared" si="178"/>
        <v>0</v>
      </c>
      <c r="K209" s="102"/>
      <c r="L209" s="368"/>
      <c r="M209" s="393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>
        <v>0</v>
      </c>
      <c r="X209" s="102">
        <f t="shared" si="179"/>
        <v>0</v>
      </c>
      <c r="Y209" s="102">
        <f t="shared" si="180"/>
        <v>0</v>
      </c>
      <c r="Z209" s="393"/>
      <c r="AA209" s="102"/>
      <c r="AB209" s="102"/>
      <c r="AC209" s="102"/>
      <c r="AD209" s="102"/>
      <c r="AE209" s="102"/>
      <c r="AF209" s="102">
        <v>0</v>
      </c>
      <c r="AG209" s="102">
        <f t="shared" si="181"/>
        <v>0</v>
      </c>
      <c r="AH209" s="102">
        <f t="shared" si="182"/>
        <v>0</v>
      </c>
      <c r="AI209" s="393"/>
      <c r="AJ209" s="102"/>
      <c r="AK209" s="102"/>
      <c r="AL209" s="102"/>
      <c r="AM209" s="102"/>
      <c r="AN209" s="102"/>
      <c r="AO209" s="102"/>
      <c r="AP209" s="102">
        <v>0</v>
      </c>
      <c r="AQ209" s="123">
        <f t="shared" si="183"/>
        <v>0</v>
      </c>
      <c r="AR209" s="123">
        <f t="shared" si="184"/>
        <v>0</v>
      </c>
      <c r="AS209" s="123"/>
      <c r="AT209" s="123"/>
      <c r="AU209" s="123"/>
      <c r="AV209" s="123"/>
      <c r="AW209" s="123"/>
      <c r="AX209" s="123"/>
      <c r="AY209" s="123"/>
      <c r="AZ209" s="123"/>
      <c r="BA209" s="102">
        <f t="shared" si="185"/>
        <v>0</v>
      </c>
      <c r="BB209" s="102">
        <f t="shared" si="186"/>
        <v>0</v>
      </c>
      <c r="BC209" s="368"/>
      <c r="BD209" s="393"/>
      <c r="BE209" s="102"/>
      <c r="BF209" s="102"/>
      <c r="BG209" s="102"/>
      <c r="BH209" s="336"/>
      <c r="BI209" s="103" t="s">
        <v>667</v>
      </c>
      <c r="BJ209" s="107"/>
      <c r="BK209" s="36"/>
    </row>
    <row r="210" spans="1:66" ht="30.75" customHeight="1" x14ac:dyDescent="0.2">
      <c r="A210" s="146">
        <v>90009251342</v>
      </c>
      <c r="B210" s="117"/>
      <c r="C210" s="419" t="s">
        <v>268</v>
      </c>
      <c r="D210" s="420"/>
      <c r="E210" s="100" t="s">
        <v>248</v>
      </c>
      <c r="F210" s="348">
        <f t="shared" ref="F210:F221" si="187">H210+W210+AF210+AO210+AP210+AZ210</f>
        <v>895121</v>
      </c>
      <c r="G210" s="101">
        <f t="shared" si="176"/>
        <v>895121</v>
      </c>
      <c r="H210" s="102">
        <v>48895</v>
      </c>
      <c r="I210" s="102">
        <f t="shared" si="177"/>
        <v>48895</v>
      </c>
      <c r="J210" s="102">
        <f t="shared" si="178"/>
        <v>0</v>
      </c>
      <c r="K210" s="102"/>
      <c r="L210" s="368"/>
      <c r="M210" s="393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>
        <v>839413</v>
      </c>
      <c r="X210" s="102">
        <f t="shared" si="179"/>
        <v>839413</v>
      </c>
      <c r="Y210" s="102">
        <f t="shared" si="180"/>
        <v>0</v>
      </c>
      <c r="Z210" s="393"/>
      <c r="AA210" s="102"/>
      <c r="AB210" s="102"/>
      <c r="AC210" s="102"/>
      <c r="AD210" s="102"/>
      <c r="AE210" s="102"/>
      <c r="AF210" s="102">
        <v>6813</v>
      </c>
      <c r="AG210" s="102">
        <f t="shared" si="181"/>
        <v>6813</v>
      </c>
      <c r="AH210" s="102">
        <f t="shared" si="182"/>
        <v>0</v>
      </c>
      <c r="AI210" s="393"/>
      <c r="AJ210" s="102"/>
      <c r="AK210" s="102"/>
      <c r="AL210" s="102"/>
      <c r="AM210" s="102"/>
      <c r="AN210" s="102"/>
      <c r="AO210" s="102"/>
      <c r="AP210" s="102">
        <v>0</v>
      </c>
      <c r="AQ210" s="123">
        <f t="shared" si="183"/>
        <v>0</v>
      </c>
      <c r="AR210" s="123">
        <f t="shared" si="184"/>
        <v>0</v>
      </c>
      <c r="AS210" s="123"/>
      <c r="AT210" s="123"/>
      <c r="AU210" s="123"/>
      <c r="AV210" s="123"/>
      <c r="AW210" s="123"/>
      <c r="AX210" s="123"/>
      <c r="AY210" s="123"/>
      <c r="AZ210" s="123"/>
      <c r="BA210" s="102">
        <f t="shared" si="185"/>
        <v>0</v>
      </c>
      <c r="BB210" s="102">
        <f t="shared" si="186"/>
        <v>0</v>
      </c>
      <c r="BC210" s="368"/>
      <c r="BD210" s="393"/>
      <c r="BE210" s="102"/>
      <c r="BF210" s="102"/>
      <c r="BG210" s="102"/>
      <c r="BH210" s="336"/>
      <c r="BI210" s="103" t="s">
        <v>476</v>
      </c>
      <c r="BJ210" s="107"/>
      <c r="BK210" s="36"/>
    </row>
    <row r="211" spans="1:66" ht="41.25" customHeight="1" x14ac:dyDescent="0.2">
      <c r="A211" s="146">
        <v>90009249367</v>
      </c>
      <c r="B211" s="117"/>
      <c r="C211" s="419" t="s">
        <v>332</v>
      </c>
      <c r="D211" s="420"/>
      <c r="E211" s="100" t="s">
        <v>269</v>
      </c>
      <c r="F211" s="348">
        <f t="shared" si="187"/>
        <v>1524480</v>
      </c>
      <c r="G211" s="101">
        <f t="shared" si="176"/>
        <v>1548335</v>
      </c>
      <c r="H211" s="102">
        <v>974766</v>
      </c>
      <c r="I211" s="102">
        <f t="shared" si="177"/>
        <v>974766</v>
      </c>
      <c r="J211" s="102">
        <f t="shared" si="178"/>
        <v>0</v>
      </c>
      <c r="K211" s="102"/>
      <c r="L211" s="368"/>
      <c r="M211" s="393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>
        <v>514087</v>
      </c>
      <c r="X211" s="102">
        <f t="shared" si="179"/>
        <v>537942</v>
      </c>
      <c r="Y211" s="102">
        <f t="shared" si="180"/>
        <v>23855</v>
      </c>
      <c r="Z211" s="393">
        <v>23855</v>
      </c>
      <c r="AA211" s="102"/>
      <c r="AB211" s="102"/>
      <c r="AC211" s="102"/>
      <c r="AD211" s="102"/>
      <c r="AE211" s="102"/>
      <c r="AF211" s="102">
        <v>35627</v>
      </c>
      <c r="AG211" s="102">
        <f t="shared" si="181"/>
        <v>35627</v>
      </c>
      <c r="AH211" s="102">
        <f t="shared" si="182"/>
        <v>0</v>
      </c>
      <c r="AI211" s="393"/>
      <c r="AJ211" s="102"/>
      <c r="AK211" s="102"/>
      <c r="AL211" s="102"/>
      <c r="AM211" s="102"/>
      <c r="AN211" s="102"/>
      <c r="AO211" s="102"/>
      <c r="AP211" s="102">
        <v>0</v>
      </c>
      <c r="AQ211" s="123">
        <f t="shared" si="183"/>
        <v>0</v>
      </c>
      <c r="AR211" s="123">
        <f t="shared" si="184"/>
        <v>0</v>
      </c>
      <c r="AS211" s="123"/>
      <c r="AT211" s="123"/>
      <c r="AU211" s="123"/>
      <c r="AV211" s="123"/>
      <c r="AW211" s="123"/>
      <c r="AX211" s="123"/>
      <c r="AY211" s="123"/>
      <c r="AZ211" s="123"/>
      <c r="BA211" s="102">
        <f t="shared" si="185"/>
        <v>0</v>
      </c>
      <c r="BB211" s="102">
        <f t="shared" si="186"/>
        <v>0</v>
      </c>
      <c r="BC211" s="368"/>
      <c r="BD211" s="393"/>
      <c r="BE211" s="102"/>
      <c r="BF211" s="102"/>
      <c r="BG211" s="102"/>
      <c r="BH211" s="336"/>
      <c r="BI211" s="103" t="s">
        <v>477</v>
      </c>
      <c r="BJ211" s="107"/>
      <c r="BK211" s="36"/>
    </row>
    <row r="212" spans="1:66" s="139" customFormat="1" ht="12.75" x14ac:dyDescent="0.2">
      <c r="A212" s="146"/>
      <c r="B212" s="117"/>
      <c r="C212" s="267"/>
      <c r="D212" s="268"/>
      <c r="E212" s="100" t="s">
        <v>287</v>
      </c>
      <c r="F212" s="348">
        <f t="shared" si="187"/>
        <v>175001</v>
      </c>
      <c r="G212" s="101">
        <f t="shared" si="176"/>
        <v>175001</v>
      </c>
      <c r="H212" s="102">
        <v>175001</v>
      </c>
      <c r="I212" s="102">
        <f t="shared" si="177"/>
        <v>175001</v>
      </c>
      <c r="J212" s="102">
        <f t="shared" si="178"/>
        <v>0</v>
      </c>
      <c r="K212" s="102"/>
      <c r="L212" s="368"/>
      <c r="M212" s="393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>
        <v>0</v>
      </c>
      <c r="X212" s="102">
        <f t="shared" si="179"/>
        <v>0</v>
      </c>
      <c r="Y212" s="102">
        <f t="shared" si="180"/>
        <v>0</v>
      </c>
      <c r="Z212" s="393"/>
      <c r="AA212" s="102"/>
      <c r="AB212" s="102"/>
      <c r="AC212" s="102"/>
      <c r="AD212" s="102"/>
      <c r="AE212" s="102"/>
      <c r="AF212" s="102">
        <v>0</v>
      </c>
      <c r="AG212" s="102">
        <f t="shared" si="181"/>
        <v>0</v>
      </c>
      <c r="AH212" s="102">
        <f t="shared" si="182"/>
        <v>0</v>
      </c>
      <c r="AI212" s="393"/>
      <c r="AJ212" s="102"/>
      <c r="AK212" s="102"/>
      <c r="AL212" s="102"/>
      <c r="AM212" s="102"/>
      <c r="AN212" s="102"/>
      <c r="AO212" s="102"/>
      <c r="AP212" s="102">
        <v>0</v>
      </c>
      <c r="AQ212" s="123">
        <f t="shared" si="183"/>
        <v>0</v>
      </c>
      <c r="AR212" s="123">
        <f t="shared" si="184"/>
        <v>0</v>
      </c>
      <c r="AS212" s="123"/>
      <c r="AT212" s="123"/>
      <c r="AU212" s="123"/>
      <c r="AV212" s="123"/>
      <c r="AW212" s="123"/>
      <c r="AX212" s="123"/>
      <c r="AY212" s="123"/>
      <c r="AZ212" s="123"/>
      <c r="BA212" s="102">
        <f t="shared" si="185"/>
        <v>0</v>
      </c>
      <c r="BB212" s="102">
        <f t="shared" si="186"/>
        <v>0</v>
      </c>
      <c r="BC212" s="368"/>
      <c r="BD212" s="393"/>
      <c r="BE212" s="102"/>
      <c r="BF212" s="102"/>
      <c r="BG212" s="102"/>
      <c r="BH212" s="336"/>
      <c r="BI212" s="103" t="s">
        <v>478</v>
      </c>
      <c r="BJ212" s="107" t="s">
        <v>508</v>
      </c>
      <c r="BK212" s="36"/>
    </row>
    <row r="213" spans="1:66" ht="24" x14ac:dyDescent="0.2">
      <c r="A213" s="146">
        <v>90000783949</v>
      </c>
      <c r="B213" s="117"/>
      <c r="C213" s="419" t="s">
        <v>19</v>
      </c>
      <c r="D213" s="420"/>
      <c r="E213" s="100" t="s">
        <v>248</v>
      </c>
      <c r="F213" s="348">
        <f t="shared" si="187"/>
        <v>637600</v>
      </c>
      <c r="G213" s="101">
        <f t="shared" si="176"/>
        <v>637600</v>
      </c>
      <c r="H213" s="102">
        <v>328628</v>
      </c>
      <c r="I213" s="102">
        <f t="shared" si="177"/>
        <v>328628</v>
      </c>
      <c r="J213" s="102">
        <f t="shared" si="178"/>
        <v>0</v>
      </c>
      <c r="K213" s="102"/>
      <c r="L213" s="368"/>
      <c r="M213" s="393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>
        <v>305412</v>
      </c>
      <c r="X213" s="102">
        <f t="shared" si="179"/>
        <v>305412</v>
      </c>
      <c r="Y213" s="102">
        <f t="shared" si="180"/>
        <v>0</v>
      </c>
      <c r="Z213" s="393"/>
      <c r="AA213" s="102"/>
      <c r="AB213" s="102"/>
      <c r="AC213" s="102"/>
      <c r="AD213" s="102"/>
      <c r="AE213" s="102"/>
      <c r="AF213" s="102">
        <v>3560</v>
      </c>
      <c r="AG213" s="102">
        <f t="shared" si="181"/>
        <v>3560</v>
      </c>
      <c r="AH213" s="102">
        <f t="shared" si="182"/>
        <v>0</v>
      </c>
      <c r="AI213" s="393"/>
      <c r="AJ213" s="102"/>
      <c r="AK213" s="102"/>
      <c r="AL213" s="102"/>
      <c r="AM213" s="102"/>
      <c r="AN213" s="102"/>
      <c r="AO213" s="102"/>
      <c r="AP213" s="102">
        <v>0</v>
      </c>
      <c r="AQ213" s="123">
        <f t="shared" si="183"/>
        <v>0</v>
      </c>
      <c r="AR213" s="123">
        <f t="shared" si="184"/>
        <v>0</v>
      </c>
      <c r="AS213" s="123"/>
      <c r="AT213" s="123"/>
      <c r="AU213" s="123"/>
      <c r="AV213" s="123"/>
      <c r="AW213" s="123"/>
      <c r="AX213" s="123"/>
      <c r="AY213" s="123"/>
      <c r="AZ213" s="123"/>
      <c r="BA213" s="102">
        <f t="shared" si="185"/>
        <v>0</v>
      </c>
      <c r="BB213" s="102">
        <f t="shared" si="186"/>
        <v>0</v>
      </c>
      <c r="BC213" s="368"/>
      <c r="BD213" s="393"/>
      <c r="BE213" s="102"/>
      <c r="BF213" s="102"/>
      <c r="BG213" s="102"/>
      <c r="BH213" s="336"/>
      <c r="BI213" s="103" t="s">
        <v>479</v>
      </c>
      <c r="BJ213" s="107"/>
      <c r="BK213" s="36"/>
    </row>
    <row r="214" spans="1:66" ht="12.75" x14ac:dyDescent="0.2">
      <c r="A214" s="146"/>
      <c r="B214" s="117"/>
      <c r="C214" s="270"/>
      <c r="D214" s="271"/>
      <c r="E214" s="100" t="s">
        <v>267</v>
      </c>
      <c r="F214" s="348">
        <f t="shared" si="187"/>
        <v>51242</v>
      </c>
      <c r="G214" s="101">
        <f t="shared" si="176"/>
        <v>51242</v>
      </c>
      <c r="H214" s="102">
        <v>37139</v>
      </c>
      <c r="I214" s="102">
        <f t="shared" si="177"/>
        <v>37139</v>
      </c>
      <c r="J214" s="102">
        <f t="shared" si="178"/>
        <v>0</v>
      </c>
      <c r="K214" s="102"/>
      <c r="L214" s="368"/>
      <c r="M214" s="393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>
        <v>14103</v>
      </c>
      <c r="X214" s="102">
        <f t="shared" si="179"/>
        <v>14103</v>
      </c>
      <c r="Y214" s="102">
        <f t="shared" si="180"/>
        <v>0</v>
      </c>
      <c r="Z214" s="393"/>
      <c r="AA214" s="102"/>
      <c r="AB214" s="102"/>
      <c r="AC214" s="102"/>
      <c r="AD214" s="102"/>
      <c r="AE214" s="102"/>
      <c r="AF214" s="102">
        <v>0</v>
      </c>
      <c r="AG214" s="123">
        <f t="shared" si="181"/>
        <v>0</v>
      </c>
      <c r="AH214" s="123">
        <f t="shared" si="182"/>
        <v>0</v>
      </c>
      <c r="AI214" s="394"/>
      <c r="AJ214" s="123"/>
      <c r="AK214" s="123"/>
      <c r="AL214" s="123"/>
      <c r="AM214" s="123"/>
      <c r="AN214" s="123"/>
      <c r="AO214" s="123"/>
      <c r="AP214" s="123">
        <v>0</v>
      </c>
      <c r="AQ214" s="123">
        <f t="shared" si="183"/>
        <v>0</v>
      </c>
      <c r="AR214" s="123">
        <f t="shared" si="184"/>
        <v>0</v>
      </c>
      <c r="AS214" s="123"/>
      <c r="AT214" s="123"/>
      <c r="AU214" s="123"/>
      <c r="AV214" s="123"/>
      <c r="AW214" s="123"/>
      <c r="AX214" s="123"/>
      <c r="AY214" s="123"/>
      <c r="AZ214" s="123"/>
      <c r="BA214" s="102">
        <f t="shared" si="185"/>
        <v>0</v>
      </c>
      <c r="BB214" s="102">
        <f t="shared" si="186"/>
        <v>0</v>
      </c>
      <c r="BC214" s="368"/>
      <c r="BD214" s="393"/>
      <c r="BE214" s="102"/>
      <c r="BF214" s="102"/>
      <c r="BG214" s="102"/>
      <c r="BH214" s="336"/>
      <c r="BI214" s="103" t="s">
        <v>480</v>
      </c>
      <c r="BJ214" s="107"/>
      <c r="BK214" s="36"/>
    </row>
    <row r="215" spans="1:66" s="269" customFormat="1" ht="60" x14ac:dyDescent="0.2">
      <c r="A215" s="146"/>
      <c r="B215" s="117"/>
      <c r="C215" s="267"/>
      <c r="D215" s="268"/>
      <c r="E215" s="100" t="s">
        <v>641</v>
      </c>
      <c r="F215" s="348">
        <f t="shared" si="187"/>
        <v>13556</v>
      </c>
      <c r="G215" s="101">
        <f t="shared" si="176"/>
        <v>13556</v>
      </c>
      <c r="H215" s="102">
        <v>13556</v>
      </c>
      <c r="I215" s="102">
        <f t="shared" si="177"/>
        <v>13556</v>
      </c>
      <c r="J215" s="102">
        <f t="shared" si="178"/>
        <v>0</v>
      </c>
      <c r="K215" s="102"/>
      <c r="L215" s="368"/>
      <c r="M215" s="393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>
        <v>0</v>
      </c>
      <c r="X215" s="102">
        <f t="shared" si="179"/>
        <v>0</v>
      </c>
      <c r="Y215" s="102">
        <f t="shared" si="180"/>
        <v>0</v>
      </c>
      <c r="Z215" s="393"/>
      <c r="AA215" s="102"/>
      <c r="AB215" s="102"/>
      <c r="AC215" s="102"/>
      <c r="AD215" s="102"/>
      <c r="AE215" s="102"/>
      <c r="AF215" s="102">
        <v>0</v>
      </c>
      <c r="AG215" s="102">
        <f t="shared" si="181"/>
        <v>0</v>
      </c>
      <c r="AH215" s="102">
        <f t="shared" si="182"/>
        <v>0</v>
      </c>
      <c r="AI215" s="393"/>
      <c r="AJ215" s="102"/>
      <c r="AK215" s="102"/>
      <c r="AL215" s="102"/>
      <c r="AM215" s="102"/>
      <c r="AN215" s="102"/>
      <c r="AO215" s="102"/>
      <c r="AP215" s="102">
        <v>0</v>
      </c>
      <c r="AQ215" s="123">
        <f t="shared" si="183"/>
        <v>0</v>
      </c>
      <c r="AR215" s="123">
        <f t="shared" si="184"/>
        <v>0</v>
      </c>
      <c r="AS215" s="123"/>
      <c r="AT215" s="123"/>
      <c r="AU215" s="123"/>
      <c r="AV215" s="123"/>
      <c r="AW215" s="123"/>
      <c r="AX215" s="123"/>
      <c r="AY215" s="123"/>
      <c r="AZ215" s="123"/>
      <c r="BA215" s="102">
        <f t="shared" si="185"/>
        <v>0</v>
      </c>
      <c r="BB215" s="102">
        <f t="shared" si="186"/>
        <v>0</v>
      </c>
      <c r="BC215" s="368"/>
      <c r="BD215" s="393"/>
      <c r="BE215" s="102"/>
      <c r="BF215" s="102"/>
      <c r="BG215" s="102"/>
      <c r="BH215" s="336"/>
      <c r="BI215" s="103" t="s">
        <v>668</v>
      </c>
      <c r="BJ215" s="107"/>
      <c r="BK215" s="36"/>
    </row>
    <row r="216" spans="1:66" ht="24" x14ac:dyDescent="0.2">
      <c r="A216" s="146">
        <v>90000051646</v>
      </c>
      <c r="B216" s="117"/>
      <c r="C216" s="419" t="s">
        <v>167</v>
      </c>
      <c r="D216" s="420"/>
      <c r="E216" s="100" t="s">
        <v>248</v>
      </c>
      <c r="F216" s="348">
        <f t="shared" si="187"/>
        <v>225999</v>
      </c>
      <c r="G216" s="101">
        <f t="shared" si="176"/>
        <v>225999</v>
      </c>
      <c r="H216" s="102">
        <v>86849</v>
      </c>
      <c r="I216" s="102">
        <f t="shared" si="177"/>
        <v>86849</v>
      </c>
      <c r="J216" s="102">
        <f t="shared" si="178"/>
        <v>0</v>
      </c>
      <c r="K216" s="102"/>
      <c r="L216" s="368"/>
      <c r="M216" s="393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>
        <v>139110</v>
      </c>
      <c r="X216" s="102">
        <f t="shared" si="179"/>
        <v>139110</v>
      </c>
      <c r="Y216" s="102">
        <f t="shared" si="180"/>
        <v>0</v>
      </c>
      <c r="Z216" s="393"/>
      <c r="AA216" s="102"/>
      <c r="AB216" s="102"/>
      <c r="AC216" s="102"/>
      <c r="AD216" s="102"/>
      <c r="AE216" s="102"/>
      <c r="AF216" s="102">
        <v>50</v>
      </c>
      <c r="AG216" s="102">
        <f t="shared" si="181"/>
        <v>50</v>
      </c>
      <c r="AH216" s="102">
        <f t="shared" si="182"/>
        <v>0</v>
      </c>
      <c r="AI216" s="393"/>
      <c r="AJ216" s="102"/>
      <c r="AK216" s="102"/>
      <c r="AL216" s="102"/>
      <c r="AM216" s="102"/>
      <c r="AN216" s="102"/>
      <c r="AO216" s="102"/>
      <c r="AP216" s="102">
        <v>0</v>
      </c>
      <c r="AQ216" s="123">
        <f t="shared" si="183"/>
        <v>0</v>
      </c>
      <c r="AR216" s="123">
        <f t="shared" si="184"/>
        <v>0</v>
      </c>
      <c r="AS216" s="123"/>
      <c r="AT216" s="123"/>
      <c r="AU216" s="123"/>
      <c r="AV216" s="123"/>
      <c r="AW216" s="123"/>
      <c r="AX216" s="123"/>
      <c r="AY216" s="123"/>
      <c r="AZ216" s="123">
        <v>-10</v>
      </c>
      <c r="BA216" s="102">
        <f t="shared" si="185"/>
        <v>-10</v>
      </c>
      <c r="BB216" s="102">
        <f t="shared" si="186"/>
        <v>0</v>
      </c>
      <c r="BC216" s="368"/>
      <c r="BD216" s="393"/>
      <c r="BE216" s="102"/>
      <c r="BF216" s="102"/>
      <c r="BG216" s="102"/>
      <c r="BH216" s="336"/>
      <c r="BI216" s="103" t="s">
        <v>481</v>
      </c>
      <c r="BJ216" s="107"/>
      <c r="BK216" s="36"/>
    </row>
    <row r="217" spans="1:66" s="138" customFormat="1" ht="12.75" x14ac:dyDescent="0.2">
      <c r="A217" s="146"/>
      <c r="B217" s="117"/>
      <c r="C217" s="270"/>
      <c r="D217" s="271"/>
      <c r="E217" s="100" t="s">
        <v>267</v>
      </c>
      <c r="F217" s="348">
        <f t="shared" si="187"/>
        <v>38268</v>
      </c>
      <c r="G217" s="101">
        <f t="shared" si="176"/>
        <v>38268</v>
      </c>
      <c r="H217" s="102">
        <v>38268</v>
      </c>
      <c r="I217" s="102">
        <f t="shared" si="177"/>
        <v>38268</v>
      </c>
      <c r="J217" s="102">
        <f t="shared" si="178"/>
        <v>0</v>
      </c>
      <c r="K217" s="102"/>
      <c r="L217" s="368"/>
      <c r="M217" s="393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>
        <v>0</v>
      </c>
      <c r="X217" s="102">
        <f t="shared" si="179"/>
        <v>0</v>
      </c>
      <c r="Y217" s="102">
        <f t="shared" si="180"/>
        <v>0</v>
      </c>
      <c r="Z217" s="393"/>
      <c r="AA217" s="102"/>
      <c r="AB217" s="102"/>
      <c r="AC217" s="102"/>
      <c r="AD217" s="102"/>
      <c r="AE217" s="102"/>
      <c r="AF217" s="102">
        <v>0</v>
      </c>
      <c r="AG217" s="102">
        <f t="shared" si="181"/>
        <v>0</v>
      </c>
      <c r="AH217" s="102">
        <f t="shared" si="182"/>
        <v>0</v>
      </c>
      <c r="AI217" s="393"/>
      <c r="AJ217" s="102"/>
      <c r="AK217" s="102"/>
      <c r="AL217" s="102"/>
      <c r="AM217" s="102"/>
      <c r="AN217" s="102"/>
      <c r="AO217" s="102"/>
      <c r="AP217" s="102">
        <v>0</v>
      </c>
      <c r="AQ217" s="123">
        <f t="shared" si="183"/>
        <v>0</v>
      </c>
      <c r="AR217" s="123">
        <f t="shared" si="184"/>
        <v>0</v>
      </c>
      <c r="AS217" s="123"/>
      <c r="AT217" s="123"/>
      <c r="AU217" s="123"/>
      <c r="AV217" s="123"/>
      <c r="AW217" s="123"/>
      <c r="AX217" s="123"/>
      <c r="AY217" s="123"/>
      <c r="AZ217" s="123"/>
      <c r="BA217" s="102">
        <f t="shared" si="185"/>
        <v>0</v>
      </c>
      <c r="BB217" s="102">
        <f t="shared" si="186"/>
        <v>0</v>
      </c>
      <c r="BC217" s="368"/>
      <c r="BD217" s="393"/>
      <c r="BE217" s="102"/>
      <c r="BF217" s="102"/>
      <c r="BG217" s="102"/>
      <c r="BH217" s="336"/>
      <c r="BI217" s="103" t="s">
        <v>482</v>
      </c>
      <c r="BJ217" s="107"/>
      <c r="BK217" s="36"/>
    </row>
    <row r="218" spans="1:66" s="142" customFormat="1" ht="36.75" customHeight="1" x14ac:dyDescent="0.2">
      <c r="A218" s="146">
        <v>40008006745</v>
      </c>
      <c r="B218" s="117"/>
      <c r="C218" s="419" t="s">
        <v>354</v>
      </c>
      <c r="D218" s="420"/>
      <c r="E218" s="100" t="s">
        <v>267</v>
      </c>
      <c r="F218" s="348">
        <f t="shared" si="187"/>
        <v>24358</v>
      </c>
      <c r="G218" s="101">
        <f t="shared" si="176"/>
        <v>24358</v>
      </c>
      <c r="H218" s="102">
        <v>0</v>
      </c>
      <c r="I218" s="102">
        <f t="shared" si="177"/>
        <v>0</v>
      </c>
      <c r="J218" s="102">
        <f t="shared" si="178"/>
        <v>0</v>
      </c>
      <c r="K218" s="102"/>
      <c r="L218" s="368"/>
      <c r="M218" s="393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>
        <v>24358</v>
      </c>
      <c r="X218" s="102">
        <f t="shared" si="179"/>
        <v>24358</v>
      </c>
      <c r="Y218" s="102">
        <f t="shared" si="180"/>
        <v>0</v>
      </c>
      <c r="Z218" s="393"/>
      <c r="AA218" s="102"/>
      <c r="AB218" s="102"/>
      <c r="AC218" s="102"/>
      <c r="AD218" s="102"/>
      <c r="AE218" s="102"/>
      <c r="AF218" s="102">
        <v>0</v>
      </c>
      <c r="AG218" s="102">
        <f t="shared" si="181"/>
        <v>0</v>
      </c>
      <c r="AH218" s="102">
        <f t="shared" si="182"/>
        <v>0</v>
      </c>
      <c r="AI218" s="393"/>
      <c r="AJ218" s="102"/>
      <c r="AK218" s="102"/>
      <c r="AL218" s="102"/>
      <c r="AM218" s="102"/>
      <c r="AN218" s="102"/>
      <c r="AO218" s="102"/>
      <c r="AP218" s="102">
        <v>0</v>
      </c>
      <c r="AQ218" s="123">
        <f t="shared" si="183"/>
        <v>0</v>
      </c>
      <c r="AR218" s="123">
        <f t="shared" si="184"/>
        <v>0</v>
      </c>
      <c r="AS218" s="123"/>
      <c r="AT218" s="123"/>
      <c r="AU218" s="123"/>
      <c r="AV218" s="123"/>
      <c r="AW218" s="123"/>
      <c r="AX218" s="123"/>
      <c r="AY218" s="123"/>
      <c r="AZ218" s="123"/>
      <c r="BA218" s="102">
        <f t="shared" si="185"/>
        <v>0</v>
      </c>
      <c r="BB218" s="102">
        <f t="shared" si="186"/>
        <v>0</v>
      </c>
      <c r="BC218" s="368"/>
      <c r="BD218" s="393"/>
      <c r="BE218" s="102"/>
      <c r="BF218" s="102"/>
      <c r="BG218" s="102"/>
      <c r="BH218" s="336"/>
      <c r="BI218" s="103" t="s">
        <v>483</v>
      </c>
      <c r="BJ218" s="107"/>
      <c r="BK218" s="36"/>
    </row>
    <row r="219" spans="1:66" ht="60" x14ac:dyDescent="0.2">
      <c r="A219" s="146"/>
      <c r="B219" s="117"/>
      <c r="C219" s="419" t="s">
        <v>181</v>
      </c>
      <c r="D219" s="420"/>
      <c r="E219" s="304" t="s">
        <v>285</v>
      </c>
      <c r="F219" s="348">
        <f t="shared" si="187"/>
        <v>450500</v>
      </c>
      <c r="G219" s="101">
        <f t="shared" si="176"/>
        <v>450500</v>
      </c>
      <c r="H219" s="178"/>
      <c r="I219" s="102">
        <f t="shared" si="177"/>
        <v>0</v>
      </c>
      <c r="J219" s="102">
        <f t="shared" si="178"/>
        <v>0</v>
      </c>
      <c r="K219" s="178"/>
      <c r="L219" s="374"/>
      <c r="M219" s="411"/>
      <c r="N219" s="178"/>
      <c r="O219" s="178"/>
      <c r="P219" s="178"/>
      <c r="Q219" s="178"/>
      <c r="R219" s="178"/>
      <c r="S219" s="178"/>
      <c r="T219" s="178"/>
      <c r="U219" s="178"/>
      <c r="V219" s="178"/>
      <c r="W219" s="102"/>
      <c r="X219" s="102">
        <f t="shared" si="179"/>
        <v>0</v>
      </c>
      <c r="Y219" s="102">
        <f t="shared" si="180"/>
        <v>0</v>
      </c>
      <c r="Z219" s="393"/>
      <c r="AA219" s="102"/>
      <c r="AB219" s="102"/>
      <c r="AC219" s="102"/>
      <c r="AD219" s="102"/>
      <c r="AE219" s="102"/>
      <c r="AF219" s="102"/>
      <c r="AG219" s="102">
        <f t="shared" si="181"/>
        <v>0</v>
      </c>
      <c r="AH219" s="102">
        <f t="shared" si="182"/>
        <v>0</v>
      </c>
      <c r="AI219" s="393"/>
      <c r="AJ219" s="102"/>
      <c r="AK219" s="102"/>
      <c r="AL219" s="102"/>
      <c r="AM219" s="102"/>
      <c r="AN219" s="102"/>
      <c r="AO219" s="102">
        <v>450500</v>
      </c>
      <c r="AP219" s="123"/>
      <c r="AQ219" s="123">
        <f t="shared" si="183"/>
        <v>0</v>
      </c>
      <c r="AR219" s="123">
        <f t="shared" si="184"/>
        <v>0</v>
      </c>
      <c r="AS219" s="123"/>
      <c r="AT219" s="123"/>
      <c r="AU219" s="123"/>
      <c r="AV219" s="123"/>
      <c r="AW219" s="123"/>
      <c r="AX219" s="123"/>
      <c r="AY219" s="123"/>
      <c r="AZ219" s="123"/>
      <c r="BA219" s="102">
        <f t="shared" si="185"/>
        <v>0</v>
      </c>
      <c r="BB219" s="102">
        <f t="shared" si="186"/>
        <v>0</v>
      </c>
      <c r="BC219" s="368"/>
      <c r="BD219" s="393"/>
      <c r="BE219" s="102"/>
      <c r="BF219" s="102"/>
      <c r="BG219" s="102"/>
      <c r="BH219" s="336"/>
      <c r="BI219" s="103"/>
      <c r="BJ219" s="107"/>
      <c r="BK219" s="36"/>
    </row>
    <row r="220" spans="1:66" s="143" customFormat="1" ht="24" x14ac:dyDescent="0.2">
      <c r="A220" s="146"/>
      <c r="B220" s="117"/>
      <c r="C220" s="301"/>
      <c r="D220" s="303"/>
      <c r="E220" s="304" t="s">
        <v>282</v>
      </c>
      <c r="F220" s="348">
        <f t="shared" si="187"/>
        <v>284577</v>
      </c>
      <c r="G220" s="101">
        <f t="shared" si="176"/>
        <v>284577</v>
      </c>
      <c r="H220" s="102"/>
      <c r="I220" s="102">
        <f t="shared" si="177"/>
        <v>0</v>
      </c>
      <c r="J220" s="102">
        <f t="shared" si="178"/>
        <v>0</v>
      </c>
      <c r="K220" s="102"/>
      <c r="L220" s="368"/>
      <c r="M220" s="393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>
        <f t="shared" si="179"/>
        <v>0</v>
      </c>
      <c r="Y220" s="102">
        <f t="shared" si="180"/>
        <v>0</v>
      </c>
      <c r="Z220" s="393"/>
      <c r="AA220" s="102"/>
      <c r="AB220" s="102"/>
      <c r="AC220" s="102"/>
      <c r="AD220" s="102"/>
      <c r="AE220" s="102"/>
      <c r="AF220" s="102"/>
      <c r="AG220" s="102">
        <f t="shared" si="181"/>
        <v>0</v>
      </c>
      <c r="AH220" s="102">
        <f t="shared" si="182"/>
        <v>0</v>
      </c>
      <c r="AI220" s="393"/>
      <c r="AJ220" s="102"/>
      <c r="AK220" s="102"/>
      <c r="AL220" s="102"/>
      <c r="AM220" s="102"/>
      <c r="AN220" s="102"/>
      <c r="AO220" s="102">
        <v>284577</v>
      </c>
      <c r="AP220" s="123"/>
      <c r="AQ220" s="123">
        <f t="shared" si="183"/>
        <v>0</v>
      </c>
      <c r="AR220" s="123">
        <f t="shared" si="184"/>
        <v>0</v>
      </c>
      <c r="AS220" s="123"/>
      <c r="AT220" s="123"/>
      <c r="AU220" s="123"/>
      <c r="AV220" s="123"/>
      <c r="AW220" s="123"/>
      <c r="AX220" s="123"/>
      <c r="AY220" s="123"/>
      <c r="AZ220" s="123"/>
      <c r="BA220" s="102">
        <f t="shared" si="185"/>
        <v>0</v>
      </c>
      <c r="BB220" s="102">
        <f t="shared" si="186"/>
        <v>0</v>
      </c>
      <c r="BC220" s="368"/>
      <c r="BD220" s="393"/>
      <c r="BE220" s="102"/>
      <c r="BF220" s="102"/>
      <c r="BG220" s="102"/>
      <c r="BH220" s="336"/>
      <c r="BI220" s="103"/>
      <c r="BJ220" s="107"/>
      <c r="BK220" s="36"/>
    </row>
    <row r="221" spans="1:66" s="163" customFormat="1" ht="48" x14ac:dyDescent="0.2">
      <c r="A221" s="146"/>
      <c r="B221" s="164"/>
      <c r="C221" s="301"/>
      <c r="D221" s="303"/>
      <c r="E221" s="304" t="s">
        <v>289</v>
      </c>
      <c r="F221" s="348">
        <f t="shared" si="187"/>
        <v>122000</v>
      </c>
      <c r="G221" s="101">
        <f t="shared" si="176"/>
        <v>122000</v>
      </c>
      <c r="H221" s="102"/>
      <c r="I221" s="102">
        <f t="shared" si="177"/>
        <v>0</v>
      </c>
      <c r="J221" s="102">
        <f t="shared" si="178"/>
        <v>0</v>
      </c>
      <c r="K221" s="102"/>
      <c r="L221" s="368"/>
      <c r="M221" s="393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>
        <f t="shared" si="179"/>
        <v>0</v>
      </c>
      <c r="Y221" s="102">
        <f t="shared" si="180"/>
        <v>0</v>
      </c>
      <c r="Z221" s="393"/>
      <c r="AA221" s="102"/>
      <c r="AB221" s="102"/>
      <c r="AC221" s="102"/>
      <c r="AD221" s="102"/>
      <c r="AE221" s="102"/>
      <c r="AF221" s="102"/>
      <c r="AG221" s="123">
        <f t="shared" si="181"/>
        <v>0</v>
      </c>
      <c r="AH221" s="123">
        <f t="shared" si="182"/>
        <v>0</v>
      </c>
      <c r="AI221" s="394"/>
      <c r="AJ221" s="123"/>
      <c r="AK221" s="123"/>
      <c r="AL221" s="123"/>
      <c r="AM221" s="123"/>
      <c r="AN221" s="123"/>
      <c r="AO221" s="123">
        <v>122000</v>
      </c>
      <c r="AP221" s="123"/>
      <c r="AQ221" s="123">
        <f t="shared" si="183"/>
        <v>0</v>
      </c>
      <c r="AR221" s="123">
        <f t="shared" si="184"/>
        <v>0</v>
      </c>
      <c r="AS221" s="123"/>
      <c r="AT221" s="123"/>
      <c r="AU221" s="123"/>
      <c r="AV221" s="123"/>
      <c r="AW221" s="123"/>
      <c r="AX221" s="123"/>
      <c r="AY221" s="123"/>
      <c r="AZ221" s="123"/>
      <c r="BA221" s="102">
        <f t="shared" si="185"/>
        <v>0</v>
      </c>
      <c r="BB221" s="102">
        <f t="shared" si="186"/>
        <v>0</v>
      </c>
      <c r="BC221" s="368"/>
      <c r="BD221" s="393"/>
      <c r="BE221" s="102"/>
      <c r="BF221" s="102"/>
      <c r="BG221" s="102"/>
      <c r="BH221" s="336"/>
      <c r="BI221" s="103"/>
      <c r="BJ221" s="107"/>
      <c r="BK221" s="36"/>
      <c r="BN221" s="226"/>
    </row>
    <row r="222" spans="1:66" ht="13.5" thickBot="1" x14ac:dyDescent="0.25">
      <c r="A222" s="146"/>
      <c r="B222" s="133"/>
      <c r="C222" s="437"/>
      <c r="D222" s="438"/>
      <c r="E222" s="144"/>
      <c r="F222" s="349"/>
      <c r="G222" s="89"/>
      <c r="H222" s="90"/>
      <c r="I222" s="90"/>
      <c r="J222" s="90"/>
      <c r="K222" s="90"/>
      <c r="L222" s="369"/>
      <c r="M222" s="396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396"/>
      <c r="AA222" s="90"/>
      <c r="AB222" s="90"/>
      <c r="AC222" s="90"/>
      <c r="AD222" s="90"/>
      <c r="AE222" s="90"/>
      <c r="AF222" s="90"/>
      <c r="AG222" s="122"/>
      <c r="AH222" s="122"/>
      <c r="AI222" s="395"/>
      <c r="AJ222" s="122"/>
      <c r="AK222" s="122"/>
      <c r="AL222" s="122"/>
      <c r="AM222" s="122"/>
      <c r="AN222" s="122"/>
      <c r="AO222" s="122"/>
      <c r="AP222" s="122"/>
      <c r="AQ222" s="122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90"/>
      <c r="BB222" s="90"/>
      <c r="BC222" s="369"/>
      <c r="BD222" s="396"/>
      <c r="BE222" s="90"/>
      <c r="BF222" s="90"/>
      <c r="BG222" s="90"/>
      <c r="BH222" s="337"/>
      <c r="BI222" s="91"/>
      <c r="BJ222" s="108"/>
      <c r="BK222" s="36"/>
    </row>
    <row r="223" spans="1:66" ht="12.75" thickBot="1" x14ac:dyDescent="0.25">
      <c r="A223" s="173"/>
      <c r="B223" s="421" t="s">
        <v>21</v>
      </c>
      <c r="C223" s="421"/>
      <c r="D223" s="170" t="s">
        <v>22</v>
      </c>
      <c r="E223" s="16"/>
      <c r="F223" s="350">
        <f t="shared" ref="F223:F248" si="188">H223+W223+AF223+AO223+AP223+AZ223</f>
        <v>7978682</v>
      </c>
      <c r="G223" s="17">
        <f t="shared" ref="G223:G248" si="189">I223+X223+AG223+AO223+AQ223+BA223</f>
        <v>7978682</v>
      </c>
      <c r="H223" s="10">
        <f t="shared" ref="H223:BH223" si="190">SUM(H224:H249)</f>
        <v>6747196</v>
      </c>
      <c r="I223" s="10">
        <f t="shared" si="190"/>
        <v>6747196</v>
      </c>
      <c r="J223" s="10">
        <f t="shared" si="190"/>
        <v>0</v>
      </c>
      <c r="K223" s="10">
        <f t="shared" si="190"/>
        <v>0</v>
      </c>
      <c r="L223" s="367">
        <f t="shared" si="190"/>
        <v>0</v>
      </c>
      <c r="M223" s="392">
        <f t="shared" si="190"/>
        <v>0</v>
      </c>
      <c r="N223" s="10">
        <f t="shared" si="190"/>
        <v>0</v>
      </c>
      <c r="O223" s="10">
        <f t="shared" si="190"/>
        <v>0</v>
      </c>
      <c r="P223" s="10">
        <f t="shared" si="190"/>
        <v>0</v>
      </c>
      <c r="Q223" s="10">
        <f t="shared" si="190"/>
        <v>0</v>
      </c>
      <c r="R223" s="10">
        <f t="shared" si="190"/>
        <v>0</v>
      </c>
      <c r="S223" s="10">
        <f t="shared" si="190"/>
        <v>0</v>
      </c>
      <c r="T223" s="10">
        <f t="shared" si="190"/>
        <v>0</v>
      </c>
      <c r="U223" s="10">
        <f t="shared" si="190"/>
        <v>0</v>
      </c>
      <c r="V223" s="10">
        <f t="shared" si="190"/>
        <v>0</v>
      </c>
      <c r="W223" s="10">
        <f t="shared" si="190"/>
        <v>242196</v>
      </c>
      <c r="X223" s="10">
        <f t="shared" si="190"/>
        <v>242196</v>
      </c>
      <c r="Y223" s="10">
        <f t="shared" si="190"/>
        <v>0</v>
      </c>
      <c r="Z223" s="392">
        <f t="shared" si="190"/>
        <v>0</v>
      </c>
      <c r="AA223" s="10">
        <f t="shared" si="190"/>
        <v>0</v>
      </c>
      <c r="AB223" s="10">
        <f t="shared" si="190"/>
        <v>0</v>
      </c>
      <c r="AC223" s="10">
        <f t="shared" si="190"/>
        <v>0</v>
      </c>
      <c r="AD223" s="10">
        <f t="shared" si="190"/>
        <v>0</v>
      </c>
      <c r="AE223" s="10">
        <f t="shared" si="190"/>
        <v>0</v>
      </c>
      <c r="AF223" s="10">
        <f t="shared" si="190"/>
        <v>636522</v>
      </c>
      <c r="AG223" s="10">
        <f t="shared" si="190"/>
        <v>636522</v>
      </c>
      <c r="AH223" s="10">
        <f t="shared" si="190"/>
        <v>0</v>
      </c>
      <c r="AI223" s="392">
        <f t="shared" si="190"/>
        <v>0</v>
      </c>
      <c r="AJ223" s="10">
        <f t="shared" si="190"/>
        <v>0</v>
      </c>
      <c r="AK223" s="10">
        <f t="shared" si="190"/>
        <v>0</v>
      </c>
      <c r="AL223" s="10">
        <f t="shared" si="190"/>
        <v>0</v>
      </c>
      <c r="AM223" s="10">
        <f t="shared" si="190"/>
        <v>0</v>
      </c>
      <c r="AN223" s="10">
        <f t="shared" si="190"/>
        <v>0</v>
      </c>
      <c r="AO223" s="10">
        <f t="shared" si="190"/>
        <v>355643</v>
      </c>
      <c r="AP223" s="10">
        <f t="shared" si="190"/>
        <v>520</v>
      </c>
      <c r="AQ223" s="10">
        <f t="shared" si="190"/>
        <v>520</v>
      </c>
      <c r="AR223" s="10">
        <f t="shared" si="190"/>
        <v>0</v>
      </c>
      <c r="AS223" s="10">
        <f t="shared" si="190"/>
        <v>0</v>
      </c>
      <c r="AT223" s="10">
        <f t="shared" si="190"/>
        <v>0</v>
      </c>
      <c r="AU223" s="10">
        <f t="shared" si="190"/>
        <v>0</v>
      </c>
      <c r="AV223" s="10">
        <f t="shared" si="190"/>
        <v>0</v>
      </c>
      <c r="AW223" s="10">
        <f t="shared" si="190"/>
        <v>0</v>
      </c>
      <c r="AX223" s="10">
        <f t="shared" si="190"/>
        <v>0</v>
      </c>
      <c r="AY223" s="10">
        <f t="shared" si="190"/>
        <v>0</v>
      </c>
      <c r="AZ223" s="10">
        <f t="shared" si="190"/>
        <v>-3395</v>
      </c>
      <c r="BA223" s="10">
        <f t="shared" si="190"/>
        <v>-3395</v>
      </c>
      <c r="BB223" s="10">
        <f t="shared" si="190"/>
        <v>0</v>
      </c>
      <c r="BC223" s="367">
        <f t="shared" si="190"/>
        <v>0</v>
      </c>
      <c r="BD223" s="392">
        <f t="shared" si="190"/>
        <v>0</v>
      </c>
      <c r="BE223" s="10">
        <f t="shared" si="190"/>
        <v>0</v>
      </c>
      <c r="BF223" s="10">
        <f t="shared" si="190"/>
        <v>0</v>
      </c>
      <c r="BG223" s="10">
        <f t="shared" si="190"/>
        <v>0</v>
      </c>
      <c r="BH223" s="10">
        <f t="shared" si="190"/>
        <v>0</v>
      </c>
      <c r="BI223" s="18"/>
      <c r="BJ223" s="109"/>
      <c r="BK223" s="36"/>
    </row>
    <row r="224" spans="1:66" s="167" customFormat="1" ht="24.75" thickTop="1" x14ac:dyDescent="0.2">
      <c r="A224" s="146">
        <v>90000056357</v>
      </c>
      <c r="B224" s="172"/>
      <c r="C224" s="429" t="s">
        <v>5</v>
      </c>
      <c r="D224" s="430"/>
      <c r="E224" s="288" t="s">
        <v>522</v>
      </c>
      <c r="F224" s="354">
        <f t="shared" si="188"/>
        <v>869741</v>
      </c>
      <c r="G224" s="194">
        <f t="shared" si="189"/>
        <v>869741</v>
      </c>
      <c r="H224" s="231">
        <v>869741</v>
      </c>
      <c r="I224" s="231">
        <f t="shared" ref="I224:I248" si="191">J224+H224</f>
        <v>869741</v>
      </c>
      <c r="J224" s="231">
        <f t="shared" ref="J224:J248" si="192">SUM(K224:V224)</f>
        <v>0</v>
      </c>
      <c r="K224" s="231"/>
      <c r="L224" s="375"/>
      <c r="M224" s="401"/>
      <c r="N224" s="231"/>
      <c r="O224" s="231"/>
      <c r="P224" s="231"/>
      <c r="Q224" s="231"/>
      <c r="R224" s="231"/>
      <c r="S224" s="231"/>
      <c r="T224" s="231"/>
      <c r="U224" s="231"/>
      <c r="V224" s="231"/>
      <c r="W224" s="231">
        <v>0</v>
      </c>
      <c r="X224" s="231">
        <f t="shared" ref="X224:X248" si="193">W224+Y224</f>
        <v>0</v>
      </c>
      <c r="Y224" s="231">
        <f t="shared" ref="Y224:Y248" si="194">SUM(Z224:AE224)</f>
        <v>0</v>
      </c>
      <c r="Z224" s="401"/>
      <c r="AA224" s="231"/>
      <c r="AB224" s="231"/>
      <c r="AC224" s="231"/>
      <c r="AD224" s="231"/>
      <c r="AE224" s="231"/>
      <c r="AF224" s="231">
        <v>0</v>
      </c>
      <c r="AG224" s="231">
        <f t="shared" ref="AG224:AG248" si="195">AH224+AF224</f>
        <v>0</v>
      </c>
      <c r="AH224" s="231">
        <f t="shared" ref="AH224:AH248" si="196">SUM(AI224:AN224)</f>
        <v>0</v>
      </c>
      <c r="AI224" s="401"/>
      <c r="AJ224" s="231"/>
      <c r="AK224" s="231"/>
      <c r="AL224" s="231"/>
      <c r="AM224" s="231"/>
      <c r="AN224" s="231"/>
      <c r="AO224" s="231"/>
      <c r="AP224" s="231">
        <v>0</v>
      </c>
      <c r="AQ224" s="332">
        <f t="shared" ref="AQ224:AQ248" si="197">AP224+AR224</f>
        <v>0</v>
      </c>
      <c r="AR224" s="332">
        <f t="shared" ref="AR224:AR248" si="198">SUM(AS224:AY224)</f>
        <v>0</v>
      </c>
      <c r="AS224" s="332"/>
      <c r="AT224" s="332"/>
      <c r="AU224" s="332"/>
      <c r="AV224" s="332"/>
      <c r="AW224" s="332"/>
      <c r="AX224" s="332"/>
      <c r="AY224" s="332"/>
      <c r="AZ224" s="332"/>
      <c r="BA224" s="231">
        <f t="shared" ref="BA224:BA248" si="199">BB224+AZ224</f>
        <v>0</v>
      </c>
      <c r="BB224" s="231">
        <f t="shared" ref="BB224:BB248" si="200">SUM(BC224:BH224)</f>
        <v>0</v>
      </c>
      <c r="BC224" s="375"/>
      <c r="BD224" s="401"/>
      <c r="BE224" s="231"/>
      <c r="BF224" s="231"/>
      <c r="BG224" s="231"/>
      <c r="BH224" s="342"/>
      <c r="BI224" s="299" t="s">
        <v>688</v>
      </c>
      <c r="BJ224" s="108" t="s">
        <v>500</v>
      </c>
      <c r="BK224" s="36"/>
    </row>
    <row r="225" spans="1:63" ht="25.5" customHeight="1" x14ac:dyDescent="0.2">
      <c r="A225" s="146">
        <v>90000594245</v>
      </c>
      <c r="B225" s="117"/>
      <c r="C225" s="419" t="s">
        <v>607</v>
      </c>
      <c r="D225" s="420"/>
      <c r="E225" s="100" t="s">
        <v>197</v>
      </c>
      <c r="F225" s="348">
        <f t="shared" si="188"/>
        <v>777681</v>
      </c>
      <c r="G225" s="101">
        <f t="shared" si="189"/>
        <v>777681</v>
      </c>
      <c r="H225" s="102">
        <v>777621</v>
      </c>
      <c r="I225" s="102">
        <f t="shared" si="191"/>
        <v>777621</v>
      </c>
      <c r="J225" s="102">
        <f t="shared" si="192"/>
        <v>0</v>
      </c>
      <c r="K225" s="102"/>
      <c r="L225" s="368"/>
      <c r="M225" s="393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>
        <v>0</v>
      </c>
      <c r="X225" s="102">
        <f t="shared" si="193"/>
        <v>0</v>
      </c>
      <c r="Y225" s="102">
        <f t="shared" si="194"/>
        <v>0</v>
      </c>
      <c r="Z225" s="393"/>
      <c r="AA225" s="102"/>
      <c r="AB225" s="102"/>
      <c r="AC225" s="102"/>
      <c r="AD225" s="102"/>
      <c r="AE225" s="102"/>
      <c r="AF225" s="102">
        <v>60</v>
      </c>
      <c r="AG225" s="123">
        <f t="shared" si="195"/>
        <v>60</v>
      </c>
      <c r="AH225" s="123">
        <f t="shared" si="196"/>
        <v>0</v>
      </c>
      <c r="AI225" s="394"/>
      <c r="AJ225" s="123"/>
      <c r="AK225" s="123"/>
      <c r="AL225" s="123"/>
      <c r="AM225" s="123"/>
      <c r="AN225" s="123"/>
      <c r="AO225" s="123"/>
      <c r="AP225" s="123">
        <v>0</v>
      </c>
      <c r="AQ225" s="123">
        <f t="shared" si="197"/>
        <v>0</v>
      </c>
      <c r="AR225" s="123">
        <f t="shared" si="198"/>
        <v>0</v>
      </c>
      <c r="AS225" s="123"/>
      <c r="AT225" s="123"/>
      <c r="AU225" s="123"/>
      <c r="AV225" s="123"/>
      <c r="AW225" s="123"/>
      <c r="AX225" s="123"/>
      <c r="AY225" s="123"/>
      <c r="AZ225" s="123"/>
      <c r="BA225" s="102">
        <f t="shared" si="199"/>
        <v>0</v>
      </c>
      <c r="BB225" s="102">
        <f t="shared" si="200"/>
        <v>0</v>
      </c>
      <c r="BC225" s="368"/>
      <c r="BD225" s="393"/>
      <c r="BE225" s="102"/>
      <c r="BF225" s="102"/>
      <c r="BG225" s="102"/>
      <c r="BH225" s="336"/>
      <c r="BI225" s="103" t="s">
        <v>484</v>
      </c>
      <c r="BJ225" s="107"/>
      <c r="BK225" s="36"/>
    </row>
    <row r="226" spans="1:63" s="167" customFormat="1" ht="27" customHeight="1" x14ac:dyDescent="0.2">
      <c r="A226" s="146"/>
      <c r="B226" s="117"/>
      <c r="C226" s="270"/>
      <c r="D226" s="271"/>
      <c r="E226" s="100" t="s">
        <v>224</v>
      </c>
      <c r="F226" s="348">
        <f t="shared" si="188"/>
        <v>202355</v>
      </c>
      <c r="G226" s="101">
        <f t="shared" si="189"/>
        <v>202355</v>
      </c>
      <c r="H226" s="102">
        <v>11048</v>
      </c>
      <c r="I226" s="102">
        <f t="shared" si="191"/>
        <v>11048</v>
      </c>
      <c r="J226" s="102">
        <f t="shared" si="192"/>
        <v>0</v>
      </c>
      <c r="K226" s="102"/>
      <c r="L226" s="368"/>
      <c r="M226" s="393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>
        <v>191307</v>
      </c>
      <c r="X226" s="102">
        <f t="shared" si="193"/>
        <v>191307</v>
      </c>
      <c r="Y226" s="102">
        <f t="shared" si="194"/>
        <v>0</v>
      </c>
      <c r="Z226" s="393"/>
      <c r="AA226" s="102"/>
      <c r="AB226" s="102"/>
      <c r="AC226" s="102"/>
      <c r="AD226" s="102"/>
      <c r="AE226" s="102"/>
      <c r="AF226" s="102">
        <v>0</v>
      </c>
      <c r="AG226" s="123">
        <f t="shared" si="195"/>
        <v>0</v>
      </c>
      <c r="AH226" s="123">
        <f t="shared" si="196"/>
        <v>0</v>
      </c>
      <c r="AI226" s="394"/>
      <c r="AJ226" s="123"/>
      <c r="AK226" s="123"/>
      <c r="AL226" s="123"/>
      <c r="AM226" s="123"/>
      <c r="AN226" s="123"/>
      <c r="AO226" s="123"/>
      <c r="AP226" s="123">
        <v>0</v>
      </c>
      <c r="AQ226" s="123">
        <f t="shared" si="197"/>
        <v>0</v>
      </c>
      <c r="AR226" s="123">
        <f t="shared" si="198"/>
        <v>0</v>
      </c>
      <c r="AS226" s="123"/>
      <c r="AT226" s="123"/>
      <c r="AU226" s="123"/>
      <c r="AV226" s="123"/>
      <c r="AW226" s="123"/>
      <c r="AX226" s="123"/>
      <c r="AY226" s="123"/>
      <c r="AZ226" s="123"/>
      <c r="BA226" s="102">
        <f t="shared" si="199"/>
        <v>0</v>
      </c>
      <c r="BB226" s="102">
        <f t="shared" si="200"/>
        <v>0</v>
      </c>
      <c r="BC226" s="368"/>
      <c r="BD226" s="393"/>
      <c r="BE226" s="102"/>
      <c r="BF226" s="102"/>
      <c r="BG226" s="102"/>
      <c r="BH226" s="336"/>
      <c r="BI226" s="103" t="s">
        <v>485</v>
      </c>
      <c r="BJ226" s="107" t="s">
        <v>698</v>
      </c>
      <c r="BK226" s="36"/>
    </row>
    <row r="227" spans="1:63" ht="24" x14ac:dyDescent="0.2">
      <c r="A227" s="146"/>
      <c r="B227" s="117"/>
      <c r="C227" s="270"/>
      <c r="D227" s="271"/>
      <c r="E227" s="100" t="s">
        <v>225</v>
      </c>
      <c r="F227" s="348">
        <f t="shared" si="188"/>
        <v>736690</v>
      </c>
      <c r="G227" s="101">
        <f t="shared" si="189"/>
        <v>736690</v>
      </c>
      <c r="H227" s="102">
        <v>732420</v>
      </c>
      <c r="I227" s="102">
        <f t="shared" si="191"/>
        <v>732420</v>
      </c>
      <c r="J227" s="102">
        <f t="shared" si="192"/>
        <v>0</v>
      </c>
      <c r="K227" s="102"/>
      <c r="L227" s="368"/>
      <c r="M227" s="393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>
        <v>4270</v>
      </c>
      <c r="X227" s="102">
        <f t="shared" si="193"/>
        <v>4270</v>
      </c>
      <c r="Y227" s="102">
        <f t="shared" si="194"/>
        <v>0</v>
      </c>
      <c r="Z227" s="393"/>
      <c r="AA227" s="102"/>
      <c r="AB227" s="102"/>
      <c r="AC227" s="102"/>
      <c r="AD227" s="102"/>
      <c r="AE227" s="102"/>
      <c r="AF227" s="102">
        <v>0</v>
      </c>
      <c r="AG227" s="123">
        <f t="shared" si="195"/>
        <v>0</v>
      </c>
      <c r="AH227" s="123">
        <f t="shared" si="196"/>
        <v>0</v>
      </c>
      <c r="AI227" s="394"/>
      <c r="AJ227" s="123"/>
      <c r="AK227" s="123"/>
      <c r="AL227" s="123"/>
      <c r="AM227" s="123"/>
      <c r="AN227" s="123"/>
      <c r="AO227" s="123"/>
      <c r="AP227" s="123">
        <v>0</v>
      </c>
      <c r="AQ227" s="123">
        <f t="shared" si="197"/>
        <v>0</v>
      </c>
      <c r="AR227" s="123">
        <f t="shared" si="198"/>
        <v>0</v>
      </c>
      <c r="AS227" s="123"/>
      <c r="AT227" s="123"/>
      <c r="AU227" s="123"/>
      <c r="AV227" s="123"/>
      <c r="AW227" s="123"/>
      <c r="AX227" s="123"/>
      <c r="AY227" s="123"/>
      <c r="AZ227" s="123"/>
      <c r="BA227" s="102">
        <f t="shared" si="199"/>
        <v>0</v>
      </c>
      <c r="BB227" s="102">
        <f t="shared" si="200"/>
        <v>0</v>
      </c>
      <c r="BC227" s="368"/>
      <c r="BD227" s="393"/>
      <c r="BE227" s="102"/>
      <c r="BF227" s="102"/>
      <c r="BG227" s="102"/>
      <c r="BH227" s="336"/>
      <c r="BI227" s="103" t="s">
        <v>486</v>
      </c>
      <c r="BJ227" s="107" t="s">
        <v>698</v>
      </c>
      <c r="BK227" s="36"/>
    </row>
    <row r="228" spans="1:63" ht="24" x14ac:dyDescent="0.2">
      <c r="A228" s="146"/>
      <c r="B228" s="117"/>
      <c r="C228" s="270"/>
      <c r="D228" s="271"/>
      <c r="E228" s="100" t="s">
        <v>226</v>
      </c>
      <c r="F228" s="348">
        <f t="shared" si="188"/>
        <v>325239</v>
      </c>
      <c r="G228" s="101">
        <f t="shared" si="189"/>
        <v>325239</v>
      </c>
      <c r="H228" s="102">
        <v>322961</v>
      </c>
      <c r="I228" s="102">
        <f t="shared" si="191"/>
        <v>322961</v>
      </c>
      <c r="J228" s="102">
        <f t="shared" si="192"/>
        <v>0</v>
      </c>
      <c r="K228" s="102"/>
      <c r="L228" s="368"/>
      <c r="M228" s="393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>
        <v>0</v>
      </c>
      <c r="X228" s="102">
        <f t="shared" si="193"/>
        <v>0</v>
      </c>
      <c r="Y228" s="102">
        <f t="shared" si="194"/>
        <v>0</v>
      </c>
      <c r="Z228" s="393"/>
      <c r="AA228" s="102"/>
      <c r="AB228" s="102"/>
      <c r="AC228" s="102"/>
      <c r="AD228" s="102"/>
      <c r="AE228" s="102"/>
      <c r="AF228" s="102">
        <v>2278</v>
      </c>
      <c r="AG228" s="123">
        <f t="shared" si="195"/>
        <v>2278</v>
      </c>
      <c r="AH228" s="123">
        <f t="shared" si="196"/>
        <v>0</v>
      </c>
      <c r="AI228" s="394"/>
      <c r="AJ228" s="123"/>
      <c r="AK228" s="123"/>
      <c r="AL228" s="123"/>
      <c r="AM228" s="123"/>
      <c r="AN228" s="123"/>
      <c r="AO228" s="123"/>
      <c r="AP228" s="123">
        <v>0</v>
      </c>
      <c r="AQ228" s="123">
        <f t="shared" si="197"/>
        <v>0</v>
      </c>
      <c r="AR228" s="123">
        <f t="shared" si="198"/>
        <v>0</v>
      </c>
      <c r="AS228" s="123"/>
      <c r="AT228" s="123"/>
      <c r="AU228" s="123"/>
      <c r="AV228" s="123"/>
      <c r="AW228" s="123"/>
      <c r="AX228" s="123"/>
      <c r="AY228" s="123"/>
      <c r="AZ228" s="123"/>
      <c r="BA228" s="102">
        <f t="shared" si="199"/>
        <v>0</v>
      </c>
      <c r="BB228" s="102">
        <f t="shared" si="200"/>
        <v>0</v>
      </c>
      <c r="BC228" s="368"/>
      <c r="BD228" s="393"/>
      <c r="BE228" s="102"/>
      <c r="BF228" s="102"/>
      <c r="BG228" s="102"/>
      <c r="BH228" s="336"/>
      <c r="BI228" s="103" t="s">
        <v>487</v>
      </c>
      <c r="BJ228" s="107" t="s">
        <v>699</v>
      </c>
      <c r="BK228" s="36"/>
    </row>
    <row r="229" spans="1:63" ht="24" x14ac:dyDescent="0.2">
      <c r="A229" s="146"/>
      <c r="B229" s="117"/>
      <c r="C229" s="270"/>
      <c r="D229" s="271"/>
      <c r="E229" s="100" t="s">
        <v>227</v>
      </c>
      <c r="F229" s="348">
        <f t="shared" si="188"/>
        <v>284400</v>
      </c>
      <c r="G229" s="101">
        <f t="shared" si="189"/>
        <v>284400</v>
      </c>
      <c r="H229" s="102">
        <v>284400</v>
      </c>
      <c r="I229" s="102">
        <f t="shared" si="191"/>
        <v>284400</v>
      </c>
      <c r="J229" s="102">
        <f t="shared" si="192"/>
        <v>0</v>
      </c>
      <c r="K229" s="102"/>
      <c r="L229" s="368"/>
      <c r="M229" s="393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>
        <v>0</v>
      </c>
      <c r="X229" s="102">
        <f t="shared" si="193"/>
        <v>0</v>
      </c>
      <c r="Y229" s="102">
        <f t="shared" si="194"/>
        <v>0</v>
      </c>
      <c r="Z229" s="393"/>
      <c r="AA229" s="102"/>
      <c r="AB229" s="102"/>
      <c r="AC229" s="102"/>
      <c r="AD229" s="102"/>
      <c r="AE229" s="102"/>
      <c r="AF229" s="102">
        <v>0</v>
      </c>
      <c r="AG229" s="123">
        <f t="shared" si="195"/>
        <v>0</v>
      </c>
      <c r="AH229" s="123">
        <f t="shared" si="196"/>
        <v>0</v>
      </c>
      <c r="AI229" s="394"/>
      <c r="AJ229" s="123"/>
      <c r="AK229" s="123"/>
      <c r="AL229" s="123"/>
      <c r="AM229" s="123"/>
      <c r="AN229" s="123"/>
      <c r="AO229" s="123"/>
      <c r="AP229" s="123">
        <v>0</v>
      </c>
      <c r="AQ229" s="123">
        <f t="shared" si="197"/>
        <v>0</v>
      </c>
      <c r="AR229" s="123">
        <f t="shared" si="198"/>
        <v>0</v>
      </c>
      <c r="AS229" s="123"/>
      <c r="AT229" s="123"/>
      <c r="AU229" s="123"/>
      <c r="AV229" s="123"/>
      <c r="AW229" s="123"/>
      <c r="AX229" s="123"/>
      <c r="AY229" s="123"/>
      <c r="AZ229" s="123"/>
      <c r="BA229" s="102">
        <f t="shared" si="199"/>
        <v>0</v>
      </c>
      <c r="BB229" s="102">
        <f t="shared" si="200"/>
        <v>0</v>
      </c>
      <c r="BC229" s="368"/>
      <c r="BD229" s="393"/>
      <c r="BE229" s="102"/>
      <c r="BF229" s="102"/>
      <c r="BG229" s="102"/>
      <c r="BH229" s="336"/>
      <c r="BI229" s="103" t="s">
        <v>488</v>
      </c>
      <c r="BJ229" s="107" t="s">
        <v>700</v>
      </c>
      <c r="BK229" s="36"/>
    </row>
    <row r="230" spans="1:63" ht="24" x14ac:dyDescent="0.2">
      <c r="A230" s="146"/>
      <c r="B230" s="117"/>
      <c r="C230" s="270"/>
      <c r="D230" s="271"/>
      <c r="E230" s="100" t="s">
        <v>317</v>
      </c>
      <c r="F230" s="348">
        <f t="shared" si="188"/>
        <v>356766</v>
      </c>
      <c r="G230" s="101">
        <f t="shared" si="189"/>
        <v>356766</v>
      </c>
      <c r="H230" s="102">
        <v>356766</v>
      </c>
      <c r="I230" s="102">
        <f t="shared" si="191"/>
        <v>356766</v>
      </c>
      <c r="J230" s="102">
        <f t="shared" si="192"/>
        <v>0</v>
      </c>
      <c r="K230" s="102"/>
      <c r="L230" s="368"/>
      <c r="M230" s="393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>
        <v>0</v>
      </c>
      <c r="X230" s="102">
        <f t="shared" si="193"/>
        <v>0</v>
      </c>
      <c r="Y230" s="102">
        <f t="shared" si="194"/>
        <v>0</v>
      </c>
      <c r="Z230" s="393"/>
      <c r="AA230" s="102"/>
      <c r="AB230" s="102"/>
      <c r="AC230" s="102"/>
      <c r="AD230" s="102"/>
      <c r="AE230" s="102"/>
      <c r="AF230" s="102">
        <v>0</v>
      </c>
      <c r="AG230" s="123">
        <f t="shared" si="195"/>
        <v>0</v>
      </c>
      <c r="AH230" s="123">
        <f t="shared" si="196"/>
        <v>0</v>
      </c>
      <c r="AI230" s="394"/>
      <c r="AJ230" s="123"/>
      <c r="AK230" s="123"/>
      <c r="AL230" s="123"/>
      <c r="AM230" s="123"/>
      <c r="AN230" s="123"/>
      <c r="AO230" s="123"/>
      <c r="AP230" s="123">
        <v>0</v>
      </c>
      <c r="AQ230" s="123">
        <f t="shared" si="197"/>
        <v>0</v>
      </c>
      <c r="AR230" s="123">
        <f t="shared" si="198"/>
        <v>0</v>
      </c>
      <c r="AS230" s="123"/>
      <c r="AT230" s="123"/>
      <c r="AU230" s="123"/>
      <c r="AV230" s="123"/>
      <c r="AW230" s="123"/>
      <c r="AX230" s="123"/>
      <c r="AY230" s="123"/>
      <c r="AZ230" s="123"/>
      <c r="BA230" s="102">
        <f t="shared" si="199"/>
        <v>0</v>
      </c>
      <c r="BB230" s="102">
        <f t="shared" si="200"/>
        <v>0</v>
      </c>
      <c r="BC230" s="368"/>
      <c r="BD230" s="393"/>
      <c r="BE230" s="102"/>
      <c r="BF230" s="102"/>
      <c r="BG230" s="102"/>
      <c r="BH230" s="336"/>
      <c r="BI230" s="103" t="s">
        <v>489</v>
      </c>
      <c r="BJ230" s="107" t="s">
        <v>586</v>
      </c>
      <c r="BK230" s="36"/>
    </row>
    <row r="231" spans="1:63" s="167" customFormat="1" ht="24" x14ac:dyDescent="0.2">
      <c r="A231" s="146"/>
      <c r="B231" s="117"/>
      <c r="C231" s="270"/>
      <c r="D231" s="271"/>
      <c r="E231" s="100" t="s">
        <v>316</v>
      </c>
      <c r="F231" s="348">
        <f t="shared" si="188"/>
        <v>644133</v>
      </c>
      <c r="G231" s="101">
        <f t="shared" si="189"/>
        <v>644133</v>
      </c>
      <c r="H231" s="102">
        <v>642373</v>
      </c>
      <c r="I231" s="102">
        <f t="shared" si="191"/>
        <v>642373</v>
      </c>
      <c r="J231" s="102">
        <f t="shared" si="192"/>
        <v>0</v>
      </c>
      <c r="K231" s="102"/>
      <c r="L231" s="368"/>
      <c r="M231" s="393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>
        <v>0</v>
      </c>
      <c r="X231" s="102">
        <f t="shared" si="193"/>
        <v>0</v>
      </c>
      <c r="Y231" s="102">
        <f t="shared" si="194"/>
        <v>0</v>
      </c>
      <c r="Z231" s="393"/>
      <c r="AA231" s="102"/>
      <c r="AB231" s="102"/>
      <c r="AC231" s="102"/>
      <c r="AD231" s="102"/>
      <c r="AE231" s="102"/>
      <c r="AF231" s="102">
        <v>1760</v>
      </c>
      <c r="AG231" s="123">
        <f t="shared" si="195"/>
        <v>1760</v>
      </c>
      <c r="AH231" s="123">
        <f t="shared" si="196"/>
        <v>0</v>
      </c>
      <c r="AI231" s="394"/>
      <c r="AJ231" s="123"/>
      <c r="AK231" s="123"/>
      <c r="AL231" s="123"/>
      <c r="AM231" s="123"/>
      <c r="AN231" s="123"/>
      <c r="AO231" s="123"/>
      <c r="AP231" s="123">
        <v>0</v>
      </c>
      <c r="AQ231" s="123">
        <f t="shared" si="197"/>
        <v>0</v>
      </c>
      <c r="AR231" s="123">
        <f t="shared" si="198"/>
        <v>0</v>
      </c>
      <c r="AS231" s="123"/>
      <c r="AT231" s="123"/>
      <c r="AU231" s="123"/>
      <c r="AV231" s="123"/>
      <c r="AW231" s="123"/>
      <c r="AX231" s="123"/>
      <c r="AY231" s="123"/>
      <c r="AZ231" s="123"/>
      <c r="BA231" s="102">
        <f t="shared" si="199"/>
        <v>0</v>
      </c>
      <c r="BB231" s="102">
        <f t="shared" si="200"/>
        <v>0</v>
      </c>
      <c r="BC231" s="368"/>
      <c r="BD231" s="393"/>
      <c r="BE231" s="102"/>
      <c r="BF231" s="102"/>
      <c r="BG231" s="102"/>
      <c r="BH231" s="336"/>
      <c r="BI231" s="103" t="s">
        <v>490</v>
      </c>
      <c r="BJ231" s="107" t="s">
        <v>700</v>
      </c>
      <c r="BK231" s="36"/>
    </row>
    <row r="232" spans="1:63" ht="27" customHeight="1" x14ac:dyDescent="0.2">
      <c r="A232" s="146"/>
      <c r="B232" s="117"/>
      <c r="C232" s="270"/>
      <c r="D232" s="271"/>
      <c r="E232" s="100" t="s">
        <v>557</v>
      </c>
      <c r="F232" s="348">
        <f t="shared" si="188"/>
        <v>115280</v>
      </c>
      <c r="G232" s="101">
        <f t="shared" si="189"/>
        <v>115280</v>
      </c>
      <c r="H232" s="102">
        <v>115280</v>
      </c>
      <c r="I232" s="102">
        <f t="shared" si="191"/>
        <v>115280</v>
      </c>
      <c r="J232" s="102">
        <f t="shared" si="192"/>
        <v>0</v>
      </c>
      <c r="K232" s="102"/>
      <c r="L232" s="368"/>
      <c r="M232" s="393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>
        <v>0</v>
      </c>
      <c r="X232" s="102">
        <f t="shared" si="193"/>
        <v>0</v>
      </c>
      <c r="Y232" s="102">
        <f t="shared" si="194"/>
        <v>0</v>
      </c>
      <c r="Z232" s="393"/>
      <c r="AA232" s="102"/>
      <c r="AB232" s="102"/>
      <c r="AC232" s="102"/>
      <c r="AD232" s="102"/>
      <c r="AE232" s="102"/>
      <c r="AF232" s="102">
        <v>0</v>
      </c>
      <c r="AG232" s="123">
        <f t="shared" si="195"/>
        <v>0</v>
      </c>
      <c r="AH232" s="123">
        <f t="shared" si="196"/>
        <v>0</v>
      </c>
      <c r="AI232" s="394"/>
      <c r="AJ232" s="123"/>
      <c r="AK232" s="123"/>
      <c r="AL232" s="123"/>
      <c r="AM232" s="123"/>
      <c r="AN232" s="123"/>
      <c r="AO232" s="123"/>
      <c r="AP232" s="123">
        <v>0</v>
      </c>
      <c r="AQ232" s="123">
        <f t="shared" si="197"/>
        <v>0</v>
      </c>
      <c r="AR232" s="123">
        <f t="shared" si="198"/>
        <v>0</v>
      </c>
      <c r="AS232" s="123"/>
      <c r="AT232" s="123"/>
      <c r="AU232" s="123"/>
      <c r="AV232" s="123"/>
      <c r="AW232" s="123"/>
      <c r="AX232" s="123"/>
      <c r="AY232" s="123"/>
      <c r="AZ232" s="123"/>
      <c r="BA232" s="102">
        <f t="shared" si="199"/>
        <v>0</v>
      </c>
      <c r="BB232" s="102">
        <f t="shared" si="200"/>
        <v>0</v>
      </c>
      <c r="BC232" s="368"/>
      <c r="BD232" s="393"/>
      <c r="BE232" s="102"/>
      <c r="BF232" s="102"/>
      <c r="BG232" s="102"/>
      <c r="BH232" s="336"/>
      <c r="BI232" s="103" t="s">
        <v>491</v>
      </c>
      <c r="BJ232" s="107"/>
      <c r="BK232" s="36"/>
    </row>
    <row r="233" spans="1:63" s="269" customFormat="1" ht="36" x14ac:dyDescent="0.2">
      <c r="A233" s="146"/>
      <c r="B233" s="117"/>
      <c r="C233" s="267"/>
      <c r="D233" s="268"/>
      <c r="E233" s="100" t="s">
        <v>642</v>
      </c>
      <c r="F233" s="348">
        <f t="shared" si="188"/>
        <v>257562</v>
      </c>
      <c r="G233" s="101">
        <f t="shared" si="189"/>
        <v>257562</v>
      </c>
      <c r="H233" s="102">
        <v>257562</v>
      </c>
      <c r="I233" s="102">
        <f t="shared" si="191"/>
        <v>257562</v>
      </c>
      <c r="J233" s="102">
        <f t="shared" si="192"/>
        <v>0</v>
      </c>
      <c r="K233" s="102"/>
      <c r="L233" s="368"/>
      <c r="M233" s="393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>
        <v>0</v>
      </c>
      <c r="X233" s="102">
        <f t="shared" si="193"/>
        <v>0</v>
      </c>
      <c r="Y233" s="102">
        <f t="shared" si="194"/>
        <v>0</v>
      </c>
      <c r="Z233" s="393"/>
      <c r="AA233" s="102"/>
      <c r="AB233" s="102"/>
      <c r="AC233" s="102"/>
      <c r="AD233" s="102"/>
      <c r="AE233" s="102"/>
      <c r="AF233" s="102">
        <v>0</v>
      </c>
      <c r="AG233" s="102">
        <f t="shared" si="195"/>
        <v>0</v>
      </c>
      <c r="AH233" s="102">
        <f t="shared" si="196"/>
        <v>0</v>
      </c>
      <c r="AI233" s="393"/>
      <c r="AJ233" s="102"/>
      <c r="AK233" s="102"/>
      <c r="AL233" s="102"/>
      <c r="AM233" s="102"/>
      <c r="AN233" s="102"/>
      <c r="AO233" s="102"/>
      <c r="AP233" s="102">
        <v>0</v>
      </c>
      <c r="AQ233" s="123">
        <f t="shared" si="197"/>
        <v>0</v>
      </c>
      <c r="AR233" s="123">
        <f t="shared" si="198"/>
        <v>0</v>
      </c>
      <c r="AS233" s="123"/>
      <c r="AT233" s="123"/>
      <c r="AU233" s="123"/>
      <c r="AV233" s="123"/>
      <c r="AW233" s="123"/>
      <c r="AX233" s="123"/>
      <c r="AY233" s="123"/>
      <c r="AZ233" s="123"/>
      <c r="BA233" s="102">
        <f t="shared" si="199"/>
        <v>0</v>
      </c>
      <c r="BB233" s="102">
        <f t="shared" si="200"/>
        <v>0</v>
      </c>
      <c r="BC233" s="368"/>
      <c r="BD233" s="393"/>
      <c r="BE233" s="102"/>
      <c r="BF233" s="102"/>
      <c r="BG233" s="102"/>
      <c r="BH233" s="336"/>
      <c r="BI233" s="103" t="s">
        <v>583</v>
      </c>
      <c r="BJ233" s="107"/>
      <c r="BK233" s="36"/>
    </row>
    <row r="234" spans="1:63" s="218" customFormat="1" ht="29.25" customHeight="1" x14ac:dyDescent="0.2">
      <c r="A234" s="146"/>
      <c r="B234" s="117"/>
      <c r="C234" s="267"/>
      <c r="D234" s="268"/>
      <c r="E234" s="100" t="s">
        <v>543</v>
      </c>
      <c r="F234" s="348">
        <f t="shared" si="188"/>
        <v>1213</v>
      </c>
      <c r="G234" s="101">
        <f t="shared" si="189"/>
        <v>1213</v>
      </c>
      <c r="H234" s="102">
        <v>1608</v>
      </c>
      <c r="I234" s="102">
        <f t="shared" si="191"/>
        <v>1608</v>
      </c>
      <c r="J234" s="102">
        <f t="shared" si="192"/>
        <v>0</v>
      </c>
      <c r="K234" s="102"/>
      <c r="L234" s="368"/>
      <c r="M234" s="393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>
        <v>0</v>
      </c>
      <c r="X234" s="102">
        <f t="shared" si="193"/>
        <v>0</v>
      </c>
      <c r="Y234" s="102">
        <f t="shared" si="194"/>
        <v>0</v>
      </c>
      <c r="Z234" s="393"/>
      <c r="AA234" s="102"/>
      <c r="AB234" s="102"/>
      <c r="AC234" s="102"/>
      <c r="AD234" s="102"/>
      <c r="AE234" s="102"/>
      <c r="AF234" s="102">
        <v>0</v>
      </c>
      <c r="AG234" s="102">
        <f t="shared" si="195"/>
        <v>0</v>
      </c>
      <c r="AH234" s="102">
        <f t="shared" si="196"/>
        <v>0</v>
      </c>
      <c r="AI234" s="393"/>
      <c r="AJ234" s="102"/>
      <c r="AK234" s="102"/>
      <c r="AL234" s="102"/>
      <c r="AM234" s="102"/>
      <c r="AN234" s="102"/>
      <c r="AO234" s="102"/>
      <c r="AP234" s="102">
        <v>0</v>
      </c>
      <c r="AQ234" s="123">
        <f t="shared" si="197"/>
        <v>0</v>
      </c>
      <c r="AR234" s="123">
        <f t="shared" si="198"/>
        <v>0</v>
      </c>
      <c r="AS234" s="123"/>
      <c r="AT234" s="123"/>
      <c r="AU234" s="123"/>
      <c r="AV234" s="123"/>
      <c r="AW234" s="123"/>
      <c r="AX234" s="123"/>
      <c r="AY234" s="123"/>
      <c r="AZ234" s="123">
        <v>-395</v>
      </c>
      <c r="BA234" s="102">
        <f t="shared" si="199"/>
        <v>-395</v>
      </c>
      <c r="BB234" s="102">
        <f t="shared" si="200"/>
        <v>0</v>
      </c>
      <c r="BC234" s="368"/>
      <c r="BD234" s="393"/>
      <c r="BE234" s="102"/>
      <c r="BF234" s="102"/>
      <c r="BG234" s="102"/>
      <c r="BH234" s="336"/>
      <c r="BI234" s="103" t="s">
        <v>669</v>
      </c>
      <c r="BJ234" s="107"/>
      <c r="BK234" s="36"/>
    </row>
    <row r="235" spans="1:63" s="269" customFormat="1" ht="29.25" customHeight="1" x14ac:dyDescent="0.2">
      <c r="A235" s="146"/>
      <c r="B235" s="117"/>
      <c r="C235" s="267"/>
      <c r="D235" s="268"/>
      <c r="E235" s="100" t="s">
        <v>643</v>
      </c>
      <c r="F235" s="348">
        <f t="shared" si="188"/>
        <v>4792</v>
      </c>
      <c r="G235" s="101">
        <f t="shared" si="189"/>
        <v>4792</v>
      </c>
      <c r="H235" s="102">
        <v>4792</v>
      </c>
      <c r="I235" s="102">
        <f t="shared" si="191"/>
        <v>4792</v>
      </c>
      <c r="J235" s="102">
        <f t="shared" si="192"/>
        <v>0</v>
      </c>
      <c r="K235" s="102"/>
      <c r="L235" s="368"/>
      <c r="M235" s="393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>
        <v>0</v>
      </c>
      <c r="X235" s="102">
        <f t="shared" si="193"/>
        <v>0</v>
      </c>
      <c r="Y235" s="102">
        <f t="shared" si="194"/>
        <v>0</v>
      </c>
      <c r="Z235" s="393"/>
      <c r="AA235" s="102"/>
      <c r="AB235" s="102"/>
      <c r="AC235" s="102"/>
      <c r="AD235" s="102"/>
      <c r="AE235" s="102"/>
      <c r="AF235" s="102">
        <v>0</v>
      </c>
      <c r="AG235" s="102">
        <f t="shared" si="195"/>
        <v>0</v>
      </c>
      <c r="AH235" s="102">
        <f t="shared" si="196"/>
        <v>0</v>
      </c>
      <c r="AI235" s="393"/>
      <c r="AJ235" s="102"/>
      <c r="AK235" s="102"/>
      <c r="AL235" s="102"/>
      <c r="AM235" s="102"/>
      <c r="AN235" s="102"/>
      <c r="AO235" s="102"/>
      <c r="AP235" s="102">
        <v>0</v>
      </c>
      <c r="AQ235" s="123">
        <f t="shared" si="197"/>
        <v>0</v>
      </c>
      <c r="AR235" s="123">
        <f t="shared" si="198"/>
        <v>0</v>
      </c>
      <c r="AS235" s="123"/>
      <c r="AT235" s="123"/>
      <c r="AU235" s="123"/>
      <c r="AV235" s="123"/>
      <c r="AW235" s="123"/>
      <c r="AX235" s="123"/>
      <c r="AY235" s="123"/>
      <c r="AZ235" s="123"/>
      <c r="BA235" s="102">
        <f t="shared" si="199"/>
        <v>0</v>
      </c>
      <c r="BB235" s="102">
        <f t="shared" si="200"/>
        <v>0</v>
      </c>
      <c r="BC235" s="368"/>
      <c r="BD235" s="393"/>
      <c r="BE235" s="102"/>
      <c r="BF235" s="102"/>
      <c r="BG235" s="102"/>
      <c r="BH235" s="336"/>
      <c r="BI235" s="103" t="s">
        <v>670</v>
      </c>
      <c r="BJ235" s="107"/>
      <c r="BK235" s="36"/>
    </row>
    <row r="236" spans="1:63" ht="61.5" customHeight="1" x14ac:dyDescent="0.2">
      <c r="A236" s="146">
        <v>90010991438</v>
      </c>
      <c r="B236" s="117"/>
      <c r="C236" s="419" t="s">
        <v>539</v>
      </c>
      <c r="D236" s="420"/>
      <c r="E236" s="100" t="s">
        <v>229</v>
      </c>
      <c r="F236" s="348">
        <f t="shared" si="188"/>
        <v>1373245</v>
      </c>
      <c r="G236" s="101">
        <f t="shared" si="189"/>
        <v>1373245</v>
      </c>
      <c r="H236" s="102">
        <v>715344</v>
      </c>
      <c r="I236" s="102">
        <f t="shared" si="191"/>
        <v>715344</v>
      </c>
      <c r="J236" s="102">
        <f t="shared" si="192"/>
        <v>0</v>
      </c>
      <c r="K236" s="102"/>
      <c r="L236" s="368"/>
      <c r="M236" s="393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>
        <v>46619</v>
      </c>
      <c r="X236" s="102">
        <f t="shared" si="193"/>
        <v>46619</v>
      </c>
      <c r="Y236" s="102">
        <f t="shared" si="194"/>
        <v>0</v>
      </c>
      <c r="Z236" s="393"/>
      <c r="AA236" s="102"/>
      <c r="AB236" s="102"/>
      <c r="AC236" s="102"/>
      <c r="AD236" s="102"/>
      <c r="AE236" s="102"/>
      <c r="AF236" s="102">
        <v>611090</v>
      </c>
      <c r="AG236" s="102">
        <f t="shared" si="195"/>
        <v>611090</v>
      </c>
      <c r="AH236" s="102">
        <f t="shared" si="196"/>
        <v>0</v>
      </c>
      <c r="AI236" s="393"/>
      <c r="AJ236" s="102"/>
      <c r="AK236" s="102"/>
      <c r="AL236" s="102"/>
      <c r="AM236" s="102"/>
      <c r="AN236" s="102"/>
      <c r="AO236" s="102"/>
      <c r="AP236" s="102">
        <v>192</v>
      </c>
      <c r="AQ236" s="123">
        <f t="shared" si="197"/>
        <v>192</v>
      </c>
      <c r="AR236" s="123">
        <f t="shared" si="198"/>
        <v>0</v>
      </c>
      <c r="AS236" s="123"/>
      <c r="AT236" s="123"/>
      <c r="AU236" s="123"/>
      <c r="AV236" s="123"/>
      <c r="AW236" s="123"/>
      <c r="AX236" s="123"/>
      <c r="AY236" s="123"/>
      <c r="AZ236" s="123"/>
      <c r="BA236" s="102">
        <f t="shared" si="199"/>
        <v>0</v>
      </c>
      <c r="BB236" s="102">
        <f t="shared" si="200"/>
        <v>0</v>
      </c>
      <c r="BC236" s="368"/>
      <c r="BD236" s="393"/>
      <c r="BE236" s="102"/>
      <c r="BF236" s="102"/>
      <c r="BG236" s="102"/>
      <c r="BH236" s="336"/>
      <c r="BI236" s="103" t="s">
        <v>672</v>
      </c>
      <c r="BJ236" s="107"/>
      <c r="BK236" s="36"/>
    </row>
    <row r="237" spans="1:63" ht="24" x14ac:dyDescent="0.2">
      <c r="A237" s="146"/>
      <c r="B237" s="117"/>
      <c r="C237" s="270"/>
      <c r="D237" s="271"/>
      <c r="E237" s="100" t="s">
        <v>558</v>
      </c>
      <c r="F237" s="348">
        <f t="shared" si="188"/>
        <v>41424</v>
      </c>
      <c r="G237" s="101">
        <f t="shared" si="189"/>
        <v>41424</v>
      </c>
      <c r="H237" s="102">
        <v>41424</v>
      </c>
      <c r="I237" s="102">
        <f t="shared" si="191"/>
        <v>41424</v>
      </c>
      <c r="J237" s="102">
        <f t="shared" si="192"/>
        <v>0</v>
      </c>
      <c r="K237" s="102"/>
      <c r="L237" s="368"/>
      <c r="M237" s="393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>
        <v>0</v>
      </c>
      <c r="X237" s="102">
        <f t="shared" si="193"/>
        <v>0</v>
      </c>
      <c r="Y237" s="102">
        <f t="shared" si="194"/>
        <v>0</v>
      </c>
      <c r="Z237" s="393"/>
      <c r="AA237" s="102"/>
      <c r="AB237" s="102"/>
      <c r="AC237" s="102"/>
      <c r="AD237" s="102"/>
      <c r="AE237" s="102"/>
      <c r="AF237" s="102">
        <v>0</v>
      </c>
      <c r="AG237" s="123">
        <f t="shared" si="195"/>
        <v>0</v>
      </c>
      <c r="AH237" s="123">
        <f t="shared" si="196"/>
        <v>0</v>
      </c>
      <c r="AI237" s="394"/>
      <c r="AJ237" s="123"/>
      <c r="AK237" s="123"/>
      <c r="AL237" s="123"/>
      <c r="AM237" s="123"/>
      <c r="AN237" s="123"/>
      <c r="AO237" s="123"/>
      <c r="AP237" s="123">
        <v>0</v>
      </c>
      <c r="AQ237" s="123">
        <f t="shared" si="197"/>
        <v>0</v>
      </c>
      <c r="AR237" s="123">
        <f t="shared" si="198"/>
        <v>0</v>
      </c>
      <c r="AS237" s="123"/>
      <c r="AT237" s="123"/>
      <c r="AU237" s="123"/>
      <c r="AV237" s="123"/>
      <c r="AW237" s="123"/>
      <c r="AX237" s="123"/>
      <c r="AY237" s="123"/>
      <c r="AZ237" s="123"/>
      <c r="BA237" s="102">
        <f t="shared" si="199"/>
        <v>0</v>
      </c>
      <c r="BB237" s="102">
        <f t="shared" si="200"/>
        <v>0</v>
      </c>
      <c r="BC237" s="368"/>
      <c r="BD237" s="393"/>
      <c r="BE237" s="102"/>
      <c r="BF237" s="102"/>
      <c r="BG237" s="102"/>
      <c r="BH237" s="336"/>
      <c r="BI237" s="103" t="s">
        <v>584</v>
      </c>
      <c r="BJ237" s="107"/>
      <c r="BK237" s="36"/>
    </row>
    <row r="238" spans="1:63" ht="24" x14ac:dyDescent="0.2">
      <c r="A238" s="146"/>
      <c r="B238" s="117"/>
      <c r="C238" s="270"/>
      <c r="D238" s="271"/>
      <c r="E238" s="100" t="s">
        <v>231</v>
      </c>
      <c r="F238" s="348">
        <f t="shared" si="188"/>
        <v>13490</v>
      </c>
      <c r="G238" s="101">
        <f t="shared" si="189"/>
        <v>13490</v>
      </c>
      <c r="H238" s="102">
        <v>13490</v>
      </c>
      <c r="I238" s="102">
        <f t="shared" si="191"/>
        <v>13490</v>
      </c>
      <c r="J238" s="102">
        <f t="shared" si="192"/>
        <v>0</v>
      </c>
      <c r="K238" s="102"/>
      <c r="L238" s="368"/>
      <c r="M238" s="393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>
        <v>0</v>
      </c>
      <c r="X238" s="102">
        <f t="shared" si="193"/>
        <v>0</v>
      </c>
      <c r="Y238" s="102">
        <f t="shared" si="194"/>
        <v>0</v>
      </c>
      <c r="Z238" s="393"/>
      <c r="AA238" s="102"/>
      <c r="AB238" s="102"/>
      <c r="AC238" s="102"/>
      <c r="AD238" s="102"/>
      <c r="AE238" s="102"/>
      <c r="AF238" s="102">
        <v>0</v>
      </c>
      <c r="AG238" s="123">
        <f t="shared" si="195"/>
        <v>0</v>
      </c>
      <c r="AH238" s="123">
        <f t="shared" si="196"/>
        <v>0</v>
      </c>
      <c r="AI238" s="394"/>
      <c r="AJ238" s="123"/>
      <c r="AK238" s="123"/>
      <c r="AL238" s="123"/>
      <c r="AM238" s="123"/>
      <c r="AN238" s="123"/>
      <c r="AO238" s="123"/>
      <c r="AP238" s="123">
        <v>0</v>
      </c>
      <c r="AQ238" s="123">
        <f t="shared" si="197"/>
        <v>0</v>
      </c>
      <c r="AR238" s="123">
        <f t="shared" si="198"/>
        <v>0</v>
      </c>
      <c r="AS238" s="123"/>
      <c r="AT238" s="123"/>
      <c r="AU238" s="123"/>
      <c r="AV238" s="123"/>
      <c r="AW238" s="123"/>
      <c r="AX238" s="123"/>
      <c r="AY238" s="123"/>
      <c r="AZ238" s="123"/>
      <c r="BA238" s="102">
        <f t="shared" si="199"/>
        <v>0</v>
      </c>
      <c r="BB238" s="102">
        <f t="shared" si="200"/>
        <v>0</v>
      </c>
      <c r="BC238" s="368"/>
      <c r="BD238" s="393"/>
      <c r="BE238" s="102"/>
      <c r="BF238" s="102"/>
      <c r="BG238" s="102"/>
      <c r="BH238" s="336"/>
      <c r="BI238" s="103" t="s">
        <v>492</v>
      </c>
      <c r="BJ238" s="107"/>
      <c r="BK238" s="36"/>
    </row>
    <row r="239" spans="1:63" ht="12.75" x14ac:dyDescent="0.2">
      <c r="A239" s="146"/>
      <c r="B239" s="117"/>
      <c r="C239" s="270"/>
      <c r="D239" s="271"/>
      <c r="E239" s="100" t="s">
        <v>230</v>
      </c>
      <c r="F239" s="348">
        <f t="shared" si="188"/>
        <v>112555</v>
      </c>
      <c r="G239" s="101">
        <f t="shared" si="189"/>
        <v>112555</v>
      </c>
      <c r="H239" s="102">
        <v>112555</v>
      </c>
      <c r="I239" s="102">
        <f t="shared" si="191"/>
        <v>112555</v>
      </c>
      <c r="J239" s="102">
        <f t="shared" si="192"/>
        <v>0</v>
      </c>
      <c r="K239" s="102"/>
      <c r="L239" s="368"/>
      <c r="M239" s="393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>
        <v>0</v>
      </c>
      <c r="X239" s="102">
        <f t="shared" si="193"/>
        <v>0</v>
      </c>
      <c r="Y239" s="102">
        <f t="shared" si="194"/>
        <v>0</v>
      </c>
      <c r="Z239" s="393"/>
      <c r="AA239" s="102"/>
      <c r="AB239" s="102"/>
      <c r="AC239" s="102"/>
      <c r="AD239" s="102"/>
      <c r="AE239" s="102"/>
      <c r="AF239" s="102">
        <v>0</v>
      </c>
      <c r="AG239" s="123">
        <f t="shared" si="195"/>
        <v>0</v>
      </c>
      <c r="AH239" s="123">
        <f t="shared" si="196"/>
        <v>0</v>
      </c>
      <c r="AI239" s="394"/>
      <c r="AJ239" s="123"/>
      <c r="AK239" s="123"/>
      <c r="AL239" s="123"/>
      <c r="AM239" s="123"/>
      <c r="AN239" s="123"/>
      <c r="AO239" s="123"/>
      <c r="AP239" s="123">
        <v>0</v>
      </c>
      <c r="AQ239" s="123">
        <f t="shared" si="197"/>
        <v>0</v>
      </c>
      <c r="AR239" s="123">
        <f t="shared" si="198"/>
        <v>0</v>
      </c>
      <c r="AS239" s="123"/>
      <c r="AT239" s="123"/>
      <c r="AU239" s="123"/>
      <c r="AV239" s="123"/>
      <c r="AW239" s="123"/>
      <c r="AX239" s="123"/>
      <c r="AY239" s="123"/>
      <c r="AZ239" s="123"/>
      <c r="BA239" s="102">
        <f t="shared" si="199"/>
        <v>0</v>
      </c>
      <c r="BB239" s="102">
        <f t="shared" si="200"/>
        <v>0</v>
      </c>
      <c r="BC239" s="368"/>
      <c r="BD239" s="393"/>
      <c r="BE239" s="102"/>
      <c r="BF239" s="102"/>
      <c r="BG239" s="102"/>
      <c r="BH239" s="336"/>
      <c r="BI239" s="103" t="s">
        <v>493</v>
      </c>
      <c r="BJ239" s="107"/>
      <c r="BK239" s="36"/>
    </row>
    <row r="240" spans="1:63" ht="24" x14ac:dyDescent="0.2">
      <c r="A240" s="146"/>
      <c r="B240" s="117"/>
      <c r="C240" s="270"/>
      <c r="D240" s="271"/>
      <c r="E240" s="100" t="s">
        <v>325</v>
      </c>
      <c r="F240" s="348">
        <f t="shared" si="188"/>
        <v>397309</v>
      </c>
      <c r="G240" s="101">
        <f t="shared" si="189"/>
        <v>397309</v>
      </c>
      <c r="H240" s="102">
        <v>384279</v>
      </c>
      <c r="I240" s="102">
        <f t="shared" si="191"/>
        <v>384279</v>
      </c>
      <c r="J240" s="102">
        <f t="shared" si="192"/>
        <v>0</v>
      </c>
      <c r="K240" s="102"/>
      <c r="L240" s="368"/>
      <c r="M240" s="393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>
        <v>0</v>
      </c>
      <c r="X240" s="102">
        <f t="shared" si="193"/>
        <v>0</v>
      </c>
      <c r="Y240" s="102">
        <f t="shared" si="194"/>
        <v>0</v>
      </c>
      <c r="Z240" s="393"/>
      <c r="AA240" s="102"/>
      <c r="AB240" s="102"/>
      <c r="AC240" s="102"/>
      <c r="AD240" s="102"/>
      <c r="AE240" s="102"/>
      <c r="AF240" s="102">
        <v>13030</v>
      </c>
      <c r="AG240" s="123">
        <f t="shared" si="195"/>
        <v>13030</v>
      </c>
      <c r="AH240" s="123">
        <f t="shared" si="196"/>
        <v>0</v>
      </c>
      <c r="AI240" s="394"/>
      <c r="AJ240" s="123"/>
      <c r="AK240" s="123"/>
      <c r="AL240" s="123"/>
      <c r="AM240" s="123"/>
      <c r="AN240" s="123"/>
      <c r="AO240" s="123"/>
      <c r="AP240" s="123">
        <v>0</v>
      </c>
      <c r="AQ240" s="123">
        <f t="shared" si="197"/>
        <v>0</v>
      </c>
      <c r="AR240" s="123">
        <f t="shared" si="198"/>
        <v>0</v>
      </c>
      <c r="AS240" s="123"/>
      <c r="AT240" s="123"/>
      <c r="AU240" s="123"/>
      <c r="AV240" s="123"/>
      <c r="AW240" s="123"/>
      <c r="AX240" s="123"/>
      <c r="AY240" s="123"/>
      <c r="AZ240" s="123"/>
      <c r="BA240" s="102">
        <f t="shared" si="199"/>
        <v>0</v>
      </c>
      <c r="BB240" s="102">
        <f t="shared" si="200"/>
        <v>0</v>
      </c>
      <c r="BC240" s="368"/>
      <c r="BD240" s="393"/>
      <c r="BE240" s="102"/>
      <c r="BF240" s="102"/>
      <c r="BG240" s="102"/>
      <c r="BH240" s="336"/>
      <c r="BI240" s="103" t="s">
        <v>494</v>
      </c>
      <c r="BJ240" s="107"/>
      <c r="BK240" s="36"/>
    </row>
    <row r="241" spans="1:63" ht="24" x14ac:dyDescent="0.2">
      <c r="A241" s="146"/>
      <c r="B241" s="117"/>
      <c r="C241" s="270"/>
      <c r="D241" s="271"/>
      <c r="E241" s="100" t="s">
        <v>559</v>
      </c>
      <c r="F241" s="348">
        <f t="shared" si="188"/>
        <v>66157</v>
      </c>
      <c r="G241" s="101">
        <f t="shared" si="189"/>
        <v>66157</v>
      </c>
      <c r="H241" s="102">
        <v>66157</v>
      </c>
      <c r="I241" s="102">
        <f t="shared" si="191"/>
        <v>66157</v>
      </c>
      <c r="J241" s="102">
        <f t="shared" si="192"/>
        <v>0</v>
      </c>
      <c r="K241" s="102"/>
      <c r="L241" s="368"/>
      <c r="M241" s="393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>
        <v>0</v>
      </c>
      <c r="X241" s="102">
        <f t="shared" si="193"/>
        <v>0</v>
      </c>
      <c r="Y241" s="102">
        <f t="shared" si="194"/>
        <v>0</v>
      </c>
      <c r="Z241" s="393"/>
      <c r="AA241" s="102"/>
      <c r="AB241" s="102"/>
      <c r="AC241" s="102"/>
      <c r="AD241" s="102"/>
      <c r="AE241" s="102"/>
      <c r="AF241" s="102">
        <v>0</v>
      </c>
      <c r="AG241" s="123">
        <f t="shared" si="195"/>
        <v>0</v>
      </c>
      <c r="AH241" s="123">
        <f t="shared" si="196"/>
        <v>0</v>
      </c>
      <c r="AI241" s="394"/>
      <c r="AJ241" s="123"/>
      <c r="AK241" s="123"/>
      <c r="AL241" s="123"/>
      <c r="AM241" s="123"/>
      <c r="AN241" s="123"/>
      <c r="AO241" s="123"/>
      <c r="AP241" s="123">
        <v>0</v>
      </c>
      <c r="AQ241" s="123">
        <f t="shared" si="197"/>
        <v>0</v>
      </c>
      <c r="AR241" s="123">
        <f t="shared" si="198"/>
        <v>0</v>
      </c>
      <c r="AS241" s="123"/>
      <c r="AT241" s="123"/>
      <c r="AU241" s="123"/>
      <c r="AV241" s="123"/>
      <c r="AW241" s="123"/>
      <c r="AX241" s="123"/>
      <c r="AY241" s="123"/>
      <c r="AZ241" s="123"/>
      <c r="BA241" s="102">
        <f t="shared" si="199"/>
        <v>0</v>
      </c>
      <c r="BB241" s="102">
        <f t="shared" si="200"/>
        <v>0</v>
      </c>
      <c r="BC241" s="368"/>
      <c r="BD241" s="393"/>
      <c r="BE241" s="102"/>
      <c r="BF241" s="102"/>
      <c r="BG241" s="102"/>
      <c r="BH241" s="336"/>
      <c r="BI241" s="103" t="s">
        <v>495</v>
      </c>
      <c r="BJ241" s="107"/>
      <c r="BK241" s="36"/>
    </row>
    <row r="242" spans="1:63" s="140" customFormat="1" ht="24" x14ac:dyDescent="0.2">
      <c r="A242" s="146"/>
      <c r="B242" s="117"/>
      <c r="C242" s="270"/>
      <c r="D242" s="271"/>
      <c r="E242" s="100" t="s">
        <v>591</v>
      </c>
      <c r="F242" s="348">
        <f t="shared" si="188"/>
        <v>336919</v>
      </c>
      <c r="G242" s="101">
        <f t="shared" si="189"/>
        <v>336919</v>
      </c>
      <c r="H242" s="102">
        <v>336919</v>
      </c>
      <c r="I242" s="102">
        <f t="shared" si="191"/>
        <v>336919</v>
      </c>
      <c r="J242" s="102">
        <f t="shared" si="192"/>
        <v>0</v>
      </c>
      <c r="K242" s="102"/>
      <c r="L242" s="368"/>
      <c r="M242" s="393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>
        <v>0</v>
      </c>
      <c r="X242" s="102">
        <f t="shared" si="193"/>
        <v>0</v>
      </c>
      <c r="Y242" s="102">
        <f t="shared" si="194"/>
        <v>0</v>
      </c>
      <c r="Z242" s="393"/>
      <c r="AA242" s="102"/>
      <c r="AB242" s="102"/>
      <c r="AC242" s="102"/>
      <c r="AD242" s="102"/>
      <c r="AE242" s="102"/>
      <c r="AF242" s="102">
        <v>0</v>
      </c>
      <c r="AG242" s="123">
        <f t="shared" si="195"/>
        <v>0</v>
      </c>
      <c r="AH242" s="123">
        <f t="shared" si="196"/>
        <v>0</v>
      </c>
      <c r="AI242" s="394"/>
      <c r="AJ242" s="123"/>
      <c r="AK242" s="123"/>
      <c r="AL242" s="123"/>
      <c r="AM242" s="123"/>
      <c r="AN242" s="123"/>
      <c r="AO242" s="123"/>
      <c r="AP242" s="123">
        <v>0</v>
      </c>
      <c r="AQ242" s="123">
        <f t="shared" si="197"/>
        <v>0</v>
      </c>
      <c r="AR242" s="123">
        <f t="shared" si="198"/>
        <v>0</v>
      </c>
      <c r="AS242" s="123"/>
      <c r="AT242" s="123"/>
      <c r="AU242" s="123"/>
      <c r="AV242" s="123"/>
      <c r="AW242" s="123"/>
      <c r="AX242" s="123"/>
      <c r="AY242" s="123"/>
      <c r="AZ242" s="123"/>
      <c r="BA242" s="102">
        <f t="shared" si="199"/>
        <v>0</v>
      </c>
      <c r="BB242" s="102">
        <f t="shared" si="200"/>
        <v>0</v>
      </c>
      <c r="BC242" s="368"/>
      <c r="BD242" s="393"/>
      <c r="BE242" s="102"/>
      <c r="BF242" s="102"/>
      <c r="BG242" s="102"/>
      <c r="BH242" s="336"/>
      <c r="BI242" s="103" t="s">
        <v>671</v>
      </c>
      <c r="BJ242" s="107"/>
      <c r="BK242" s="36"/>
    </row>
    <row r="243" spans="1:63" ht="39" customHeight="1" x14ac:dyDescent="0.2">
      <c r="A243" s="146">
        <v>90001868844</v>
      </c>
      <c r="B243" s="117"/>
      <c r="C243" s="419" t="s">
        <v>355</v>
      </c>
      <c r="D243" s="420"/>
      <c r="E243" s="100" t="s">
        <v>206</v>
      </c>
      <c r="F243" s="348">
        <f t="shared" si="188"/>
        <v>516992</v>
      </c>
      <c r="G243" s="101">
        <f t="shared" si="189"/>
        <v>516992</v>
      </c>
      <c r="H243" s="102">
        <v>512364</v>
      </c>
      <c r="I243" s="102">
        <f t="shared" si="191"/>
        <v>512364</v>
      </c>
      <c r="J243" s="102">
        <f t="shared" si="192"/>
        <v>0</v>
      </c>
      <c r="K243" s="102"/>
      <c r="L243" s="368"/>
      <c r="M243" s="393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>
        <v>0</v>
      </c>
      <c r="X243" s="102">
        <f t="shared" si="193"/>
        <v>0</v>
      </c>
      <c r="Y243" s="102">
        <f t="shared" si="194"/>
        <v>0</v>
      </c>
      <c r="Z243" s="393"/>
      <c r="AA243" s="102"/>
      <c r="AB243" s="102"/>
      <c r="AC243" s="102"/>
      <c r="AD243" s="102"/>
      <c r="AE243" s="102"/>
      <c r="AF243" s="102">
        <v>4300</v>
      </c>
      <c r="AG243" s="123">
        <f t="shared" si="195"/>
        <v>4300</v>
      </c>
      <c r="AH243" s="123">
        <f t="shared" si="196"/>
        <v>0</v>
      </c>
      <c r="AI243" s="394"/>
      <c r="AJ243" s="123"/>
      <c r="AK243" s="123"/>
      <c r="AL243" s="123"/>
      <c r="AM243" s="123"/>
      <c r="AN243" s="123"/>
      <c r="AO243" s="123"/>
      <c r="AP243" s="102">
        <v>328</v>
      </c>
      <c r="AQ243" s="123">
        <f t="shared" si="197"/>
        <v>328</v>
      </c>
      <c r="AR243" s="123">
        <f t="shared" si="198"/>
        <v>0</v>
      </c>
      <c r="AS243" s="123"/>
      <c r="AT243" s="123"/>
      <c r="AU243" s="123"/>
      <c r="AV243" s="123"/>
      <c r="AW243" s="123"/>
      <c r="AX243" s="123"/>
      <c r="AY243" s="123"/>
      <c r="AZ243" s="123"/>
      <c r="BA243" s="102">
        <f t="shared" si="199"/>
        <v>0</v>
      </c>
      <c r="BB243" s="102">
        <f t="shared" si="200"/>
        <v>0</v>
      </c>
      <c r="BC243" s="368"/>
      <c r="BD243" s="393"/>
      <c r="BE243" s="102"/>
      <c r="BF243" s="102"/>
      <c r="BG243" s="102"/>
      <c r="BH243" s="336"/>
      <c r="BI243" s="103" t="s">
        <v>496</v>
      </c>
      <c r="BJ243" s="107"/>
      <c r="BK243" s="36"/>
    </row>
    <row r="244" spans="1:63" ht="24" x14ac:dyDescent="0.2">
      <c r="A244" s="146"/>
      <c r="B244" s="117"/>
      <c r="C244" s="270"/>
      <c r="D244" s="271"/>
      <c r="E244" s="100" t="s">
        <v>231</v>
      </c>
      <c r="F244" s="348">
        <f t="shared" si="188"/>
        <v>484</v>
      </c>
      <c r="G244" s="101">
        <f t="shared" si="189"/>
        <v>484</v>
      </c>
      <c r="H244" s="102">
        <v>484</v>
      </c>
      <c r="I244" s="102">
        <f t="shared" si="191"/>
        <v>484</v>
      </c>
      <c r="J244" s="102">
        <f t="shared" si="192"/>
        <v>0</v>
      </c>
      <c r="K244" s="102"/>
      <c r="L244" s="368"/>
      <c r="M244" s="393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>
        <v>0</v>
      </c>
      <c r="X244" s="102">
        <f t="shared" si="193"/>
        <v>0</v>
      </c>
      <c r="Y244" s="102">
        <f t="shared" si="194"/>
        <v>0</v>
      </c>
      <c r="Z244" s="393"/>
      <c r="AA244" s="102"/>
      <c r="AB244" s="102"/>
      <c r="AC244" s="102"/>
      <c r="AD244" s="102"/>
      <c r="AE244" s="102"/>
      <c r="AF244" s="102">
        <v>0</v>
      </c>
      <c r="AG244" s="102">
        <f t="shared" si="195"/>
        <v>0</v>
      </c>
      <c r="AH244" s="102">
        <f t="shared" si="196"/>
        <v>0</v>
      </c>
      <c r="AI244" s="393"/>
      <c r="AJ244" s="102"/>
      <c r="AK244" s="102"/>
      <c r="AL244" s="102"/>
      <c r="AM244" s="102"/>
      <c r="AN244" s="102"/>
      <c r="AO244" s="102"/>
      <c r="AP244" s="123">
        <v>0</v>
      </c>
      <c r="AQ244" s="123">
        <f t="shared" si="197"/>
        <v>0</v>
      </c>
      <c r="AR244" s="123">
        <f t="shared" si="198"/>
        <v>0</v>
      </c>
      <c r="AS244" s="123"/>
      <c r="AT244" s="123"/>
      <c r="AU244" s="123"/>
      <c r="AV244" s="123"/>
      <c r="AW244" s="123"/>
      <c r="AX244" s="123"/>
      <c r="AY244" s="123"/>
      <c r="AZ244" s="123"/>
      <c r="BA244" s="102">
        <f t="shared" si="199"/>
        <v>0</v>
      </c>
      <c r="BB244" s="102">
        <f t="shared" si="200"/>
        <v>0</v>
      </c>
      <c r="BC244" s="368"/>
      <c r="BD244" s="393"/>
      <c r="BE244" s="102"/>
      <c r="BF244" s="102"/>
      <c r="BG244" s="102"/>
      <c r="BH244" s="336"/>
      <c r="BI244" s="103" t="s">
        <v>497</v>
      </c>
      <c r="BJ244" s="107"/>
      <c r="BK244" s="36"/>
    </row>
    <row r="245" spans="1:63" ht="24" x14ac:dyDescent="0.2">
      <c r="A245" s="146">
        <v>90000091456</v>
      </c>
      <c r="B245" s="117"/>
      <c r="C245" s="419" t="s">
        <v>213</v>
      </c>
      <c r="D245" s="420"/>
      <c r="E245" s="100" t="s">
        <v>207</v>
      </c>
      <c r="F245" s="348">
        <f t="shared" si="188"/>
        <v>176612</v>
      </c>
      <c r="G245" s="101">
        <f t="shared" si="189"/>
        <v>176612</v>
      </c>
      <c r="H245" s="102">
        <v>175608</v>
      </c>
      <c r="I245" s="102">
        <f t="shared" si="191"/>
        <v>175608</v>
      </c>
      <c r="J245" s="102">
        <f t="shared" si="192"/>
        <v>0</v>
      </c>
      <c r="K245" s="102"/>
      <c r="L245" s="368"/>
      <c r="M245" s="393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>
        <v>0</v>
      </c>
      <c r="X245" s="102">
        <f t="shared" si="193"/>
        <v>0</v>
      </c>
      <c r="Y245" s="102">
        <f t="shared" si="194"/>
        <v>0</v>
      </c>
      <c r="Z245" s="393"/>
      <c r="AA245" s="102"/>
      <c r="AB245" s="102"/>
      <c r="AC245" s="102"/>
      <c r="AD245" s="102"/>
      <c r="AE245" s="102"/>
      <c r="AF245" s="102">
        <v>4004</v>
      </c>
      <c r="AG245" s="123">
        <f t="shared" si="195"/>
        <v>4004</v>
      </c>
      <c r="AH245" s="123">
        <f t="shared" si="196"/>
        <v>0</v>
      </c>
      <c r="AI245" s="394"/>
      <c r="AJ245" s="123"/>
      <c r="AK245" s="123"/>
      <c r="AL245" s="123"/>
      <c r="AM245" s="123"/>
      <c r="AN245" s="123"/>
      <c r="AO245" s="123"/>
      <c r="AP245" s="102">
        <v>0</v>
      </c>
      <c r="AQ245" s="123">
        <f t="shared" si="197"/>
        <v>0</v>
      </c>
      <c r="AR245" s="123">
        <f t="shared" si="198"/>
        <v>0</v>
      </c>
      <c r="AS245" s="123"/>
      <c r="AT245" s="123"/>
      <c r="AU245" s="123"/>
      <c r="AV245" s="123"/>
      <c r="AW245" s="123"/>
      <c r="AX245" s="123"/>
      <c r="AY245" s="123"/>
      <c r="AZ245" s="123">
        <v>-3000</v>
      </c>
      <c r="BA245" s="102">
        <f t="shared" si="199"/>
        <v>-3000</v>
      </c>
      <c r="BB245" s="102">
        <f t="shared" si="200"/>
        <v>0</v>
      </c>
      <c r="BC245" s="368"/>
      <c r="BD245" s="393"/>
      <c r="BE245" s="102"/>
      <c r="BF245" s="102"/>
      <c r="BG245" s="102"/>
      <c r="BH245" s="336"/>
      <c r="BI245" s="103" t="s">
        <v>498</v>
      </c>
      <c r="BJ245" s="107"/>
      <c r="BK245" s="36"/>
    </row>
    <row r="246" spans="1:63" s="232" customFormat="1" ht="51.75" customHeight="1" x14ac:dyDescent="0.2">
      <c r="A246" s="146">
        <v>50003220021</v>
      </c>
      <c r="B246" s="117"/>
      <c r="C246" s="419" t="s">
        <v>590</v>
      </c>
      <c r="D246" s="420"/>
      <c r="E246" s="100" t="s">
        <v>523</v>
      </c>
      <c r="F246" s="348">
        <f t="shared" si="188"/>
        <v>12000</v>
      </c>
      <c r="G246" s="101">
        <f t="shared" si="189"/>
        <v>12000</v>
      </c>
      <c r="H246" s="102">
        <v>12000</v>
      </c>
      <c r="I246" s="102">
        <f t="shared" si="191"/>
        <v>12000</v>
      </c>
      <c r="J246" s="102">
        <f t="shared" si="192"/>
        <v>0</v>
      </c>
      <c r="K246" s="102"/>
      <c r="L246" s="368"/>
      <c r="M246" s="393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>
        <f t="shared" si="193"/>
        <v>0</v>
      </c>
      <c r="Y246" s="102">
        <f t="shared" si="194"/>
        <v>0</v>
      </c>
      <c r="Z246" s="393"/>
      <c r="AA246" s="102"/>
      <c r="AB246" s="102"/>
      <c r="AC246" s="102"/>
      <c r="AD246" s="102"/>
      <c r="AE246" s="102"/>
      <c r="AF246" s="102"/>
      <c r="AG246" s="123">
        <f t="shared" si="195"/>
        <v>0</v>
      </c>
      <c r="AH246" s="123">
        <f t="shared" si="196"/>
        <v>0</v>
      </c>
      <c r="AI246" s="394"/>
      <c r="AJ246" s="123"/>
      <c r="AK246" s="123"/>
      <c r="AL246" s="123"/>
      <c r="AM246" s="123"/>
      <c r="AN246" s="123"/>
      <c r="AO246" s="123"/>
      <c r="AP246" s="123"/>
      <c r="AQ246" s="123">
        <f t="shared" si="197"/>
        <v>0</v>
      </c>
      <c r="AR246" s="123">
        <f t="shared" si="198"/>
        <v>0</v>
      </c>
      <c r="AS246" s="123"/>
      <c r="AT246" s="123"/>
      <c r="AU246" s="123"/>
      <c r="AV246" s="123"/>
      <c r="AW246" s="123"/>
      <c r="AX246" s="123"/>
      <c r="AY246" s="123"/>
      <c r="AZ246" s="123"/>
      <c r="BA246" s="102">
        <f t="shared" si="199"/>
        <v>0</v>
      </c>
      <c r="BB246" s="102">
        <f t="shared" si="200"/>
        <v>0</v>
      </c>
      <c r="BC246" s="368"/>
      <c r="BD246" s="393"/>
      <c r="BE246" s="102"/>
      <c r="BF246" s="102"/>
      <c r="BG246" s="102"/>
      <c r="BH246" s="336"/>
      <c r="BI246" s="103" t="s">
        <v>589</v>
      </c>
      <c r="BJ246" s="107"/>
      <c r="BK246" s="36"/>
    </row>
    <row r="247" spans="1:63" ht="64.5" customHeight="1" x14ac:dyDescent="0.2">
      <c r="A247" s="146"/>
      <c r="B247" s="117"/>
      <c r="C247" s="419" t="s">
        <v>181</v>
      </c>
      <c r="D247" s="420"/>
      <c r="E247" s="304" t="s">
        <v>283</v>
      </c>
      <c r="F247" s="348">
        <f t="shared" si="188"/>
        <v>241889</v>
      </c>
      <c r="G247" s="101">
        <f t="shared" si="189"/>
        <v>241889</v>
      </c>
      <c r="H247" s="102"/>
      <c r="I247" s="102">
        <f t="shared" si="191"/>
        <v>0</v>
      </c>
      <c r="J247" s="102">
        <f t="shared" si="192"/>
        <v>0</v>
      </c>
      <c r="K247" s="102"/>
      <c r="L247" s="368"/>
      <c r="M247" s="393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>
        <f t="shared" si="193"/>
        <v>0</v>
      </c>
      <c r="Y247" s="102">
        <f t="shared" si="194"/>
        <v>0</v>
      </c>
      <c r="Z247" s="393"/>
      <c r="AA247" s="102"/>
      <c r="AB247" s="102"/>
      <c r="AC247" s="102"/>
      <c r="AD247" s="102"/>
      <c r="AE247" s="102"/>
      <c r="AF247" s="102"/>
      <c r="AG247" s="102">
        <f t="shared" si="195"/>
        <v>0</v>
      </c>
      <c r="AH247" s="102">
        <f t="shared" si="196"/>
        <v>0</v>
      </c>
      <c r="AI247" s="393"/>
      <c r="AJ247" s="102"/>
      <c r="AK247" s="102"/>
      <c r="AL247" s="102"/>
      <c r="AM247" s="102"/>
      <c r="AN247" s="102"/>
      <c r="AO247" s="102">
        <v>241889</v>
      </c>
      <c r="AP247" s="123"/>
      <c r="AQ247" s="123">
        <f t="shared" si="197"/>
        <v>0</v>
      </c>
      <c r="AR247" s="123">
        <f t="shared" si="198"/>
        <v>0</v>
      </c>
      <c r="AS247" s="123"/>
      <c r="AT247" s="123"/>
      <c r="AU247" s="123"/>
      <c r="AV247" s="123"/>
      <c r="AW247" s="123"/>
      <c r="AX247" s="123"/>
      <c r="AY247" s="123"/>
      <c r="AZ247" s="123"/>
      <c r="BA247" s="102">
        <f t="shared" si="199"/>
        <v>0</v>
      </c>
      <c r="BB247" s="102">
        <f t="shared" si="200"/>
        <v>0</v>
      </c>
      <c r="BC247" s="368"/>
      <c r="BD247" s="393"/>
      <c r="BE247" s="102"/>
      <c r="BF247" s="102"/>
      <c r="BG247" s="102"/>
      <c r="BH247" s="336"/>
      <c r="BI247" s="103"/>
      <c r="BJ247" s="107"/>
    </row>
    <row r="248" spans="1:63" s="143" customFormat="1" ht="48" x14ac:dyDescent="0.2">
      <c r="A248" s="146"/>
      <c r="B248" s="117"/>
      <c r="C248" s="301"/>
      <c r="D248" s="302"/>
      <c r="E248" s="304" t="s">
        <v>274</v>
      </c>
      <c r="F248" s="348">
        <f t="shared" si="188"/>
        <v>113754</v>
      </c>
      <c r="G248" s="101">
        <f t="shared" si="189"/>
        <v>113754</v>
      </c>
      <c r="H248" s="102"/>
      <c r="I248" s="102">
        <f t="shared" si="191"/>
        <v>0</v>
      </c>
      <c r="J248" s="102">
        <f t="shared" si="192"/>
        <v>0</v>
      </c>
      <c r="K248" s="102"/>
      <c r="L248" s="368"/>
      <c r="M248" s="393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>
        <f t="shared" si="193"/>
        <v>0</v>
      </c>
      <c r="Y248" s="102">
        <f t="shared" si="194"/>
        <v>0</v>
      </c>
      <c r="Z248" s="393"/>
      <c r="AA248" s="102"/>
      <c r="AB248" s="102"/>
      <c r="AC248" s="102"/>
      <c r="AD248" s="102"/>
      <c r="AE248" s="102"/>
      <c r="AF248" s="102"/>
      <c r="AG248" s="102">
        <f t="shared" si="195"/>
        <v>0</v>
      </c>
      <c r="AH248" s="102">
        <f t="shared" si="196"/>
        <v>0</v>
      </c>
      <c r="AI248" s="393"/>
      <c r="AJ248" s="102"/>
      <c r="AK248" s="102"/>
      <c r="AL248" s="102"/>
      <c r="AM248" s="102"/>
      <c r="AN248" s="102"/>
      <c r="AO248" s="102">
        <v>113754</v>
      </c>
      <c r="AP248" s="123"/>
      <c r="AQ248" s="123">
        <f t="shared" si="197"/>
        <v>0</v>
      </c>
      <c r="AR248" s="123">
        <f t="shared" si="198"/>
        <v>0</v>
      </c>
      <c r="AS248" s="123"/>
      <c r="AT248" s="123"/>
      <c r="AU248" s="123"/>
      <c r="AV248" s="123"/>
      <c r="AW248" s="123"/>
      <c r="AX248" s="123"/>
      <c r="AY248" s="123"/>
      <c r="AZ248" s="123"/>
      <c r="BA248" s="102">
        <f t="shared" si="199"/>
        <v>0</v>
      </c>
      <c r="BB248" s="102">
        <f t="shared" si="200"/>
        <v>0</v>
      </c>
      <c r="BC248" s="368"/>
      <c r="BD248" s="393"/>
      <c r="BE248" s="102"/>
      <c r="BF248" s="102"/>
      <c r="BG248" s="102"/>
      <c r="BH248" s="336"/>
      <c r="BI248" s="103"/>
      <c r="BJ248" s="107"/>
    </row>
    <row r="249" spans="1:63" ht="12.75" thickBot="1" x14ac:dyDescent="0.25">
      <c r="A249" s="135"/>
      <c r="B249" s="131"/>
      <c r="C249" s="443"/>
      <c r="D249" s="444"/>
      <c r="E249" s="25"/>
      <c r="F249" s="349"/>
      <c r="G249" s="89"/>
      <c r="H249" s="90"/>
      <c r="I249" s="90"/>
      <c r="J249" s="90"/>
      <c r="K249" s="90"/>
      <c r="L249" s="369"/>
      <c r="M249" s="396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396"/>
      <c r="AA249" s="90"/>
      <c r="AB249" s="90"/>
      <c r="AC249" s="90"/>
      <c r="AD249" s="90"/>
      <c r="AE249" s="90"/>
      <c r="AF249" s="90"/>
      <c r="AG249" s="122"/>
      <c r="AH249" s="122"/>
      <c r="AI249" s="395"/>
      <c r="AJ249" s="122"/>
      <c r="AK249" s="122"/>
      <c r="AL249" s="122"/>
      <c r="AM249" s="122"/>
      <c r="AN249" s="122"/>
      <c r="AO249" s="122"/>
      <c r="AP249" s="122"/>
      <c r="AQ249" s="122"/>
      <c r="AR249" s="122"/>
      <c r="AS249" s="122"/>
      <c r="AT249" s="122"/>
      <c r="AU249" s="122"/>
      <c r="AV249" s="122"/>
      <c r="AW249" s="122"/>
      <c r="AX249" s="122"/>
      <c r="AY249" s="122"/>
      <c r="AZ249" s="122"/>
      <c r="BA249" s="90"/>
      <c r="BB249" s="90"/>
      <c r="BC249" s="369"/>
      <c r="BD249" s="396"/>
      <c r="BE249" s="90"/>
      <c r="BF249" s="90"/>
      <c r="BG249" s="90"/>
      <c r="BH249" s="337"/>
      <c r="BI249" s="91"/>
      <c r="BJ249" s="110"/>
    </row>
    <row r="250" spans="1:63" ht="13.5" thickTop="1" thickBot="1" x14ac:dyDescent="0.25">
      <c r="A250" s="136"/>
      <c r="B250" s="439" t="s">
        <v>135</v>
      </c>
      <c r="C250" s="439"/>
      <c r="D250" s="440"/>
      <c r="E250" s="20"/>
      <c r="F250" s="355">
        <f>H250+W250+AF250+AO250+AP250+AZ250</f>
        <v>511936</v>
      </c>
      <c r="G250" s="21">
        <f t="shared" ref="G250:G253" si="201">I250+X250+AG250+AO250+AQ250+BA250</f>
        <v>3285930</v>
      </c>
      <c r="H250" s="22">
        <f>SUM(H251)</f>
        <v>760733</v>
      </c>
      <c r="I250" s="22">
        <f t="shared" ref="I250:BH250" si="202">SUM(I251)</f>
        <v>3174969</v>
      </c>
      <c r="J250" s="22">
        <f t="shared" si="202"/>
        <v>2414236</v>
      </c>
      <c r="K250" s="22">
        <f t="shared" si="202"/>
        <v>0</v>
      </c>
      <c r="L250" s="376">
        <f t="shared" si="202"/>
        <v>15185</v>
      </c>
      <c r="M250" s="402">
        <f t="shared" si="202"/>
        <v>2399051</v>
      </c>
      <c r="N250" s="22">
        <f t="shared" si="202"/>
        <v>0</v>
      </c>
      <c r="O250" s="22">
        <f t="shared" si="202"/>
        <v>0</v>
      </c>
      <c r="P250" s="22">
        <f t="shared" si="202"/>
        <v>0</v>
      </c>
      <c r="Q250" s="22">
        <f t="shared" si="202"/>
        <v>0</v>
      </c>
      <c r="R250" s="22">
        <f t="shared" si="202"/>
        <v>0</v>
      </c>
      <c r="S250" s="22">
        <f t="shared" si="202"/>
        <v>0</v>
      </c>
      <c r="T250" s="22">
        <f t="shared" si="202"/>
        <v>0</v>
      </c>
      <c r="U250" s="22">
        <f t="shared" si="202"/>
        <v>0</v>
      </c>
      <c r="V250" s="22">
        <f t="shared" si="202"/>
        <v>0</v>
      </c>
      <c r="W250" s="22">
        <f t="shared" si="202"/>
        <v>86193</v>
      </c>
      <c r="X250" s="22">
        <f t="shared" si="202"/>
        <v>344887</v>
      </c>
      <c r="Y250" s="22">
        <f t="shared" si="202"/>
        <v>258694</v>
      </c>
      <c r="Z250" s="402">
        <f t="shared" si="202"/>
        <v>258694</v>
      </c>
      <c r="AA250" s="22">
        <f t="shared" si="202"/>
        <v>0</v>
      </c>
      <c r="AB250" s="22">
        <f t="shared" si="202"/>
        <v>0</v>
      </c>
      <c r="AC250" s="22">
        <f t="shared" si="202"/>
        <v>0</v>
      </c>
      <c r="AD250" s="22">
        <f t="shared" si="202"/>
        <v>0</v>
      </c>
      <c r="AE250" s="22">
        <f t="shared" si="202"/>
        <v>0</v>
      </c>
      <c r="AF250" s="22">
        <f t="shared" si="202"/>
        <v>4271</v>
      </c>
      <c r="AG250" s="22">
        <f t="shared" si="202"/>
        <v>112545</v>
      </c>
      <c r="AH250" s="22">
        <f t="shared" si="202"/>
        <v>108274</v>
      </c>
      <c r="AI250" s="402">
        <f t="shared" si="202"/>
        <v>108274</v>
      </c>
      <c r="AJ250" s="22">
        <f t="shared" si="202"/>
        <v>0</v>
      </c>
      <c r="AK250" s="22">
        <f t="shared" si="202"/>
        <v>0</v>
      </c>
      <c r="AL250" s="22">
        <f t="shared" si="202"/>
        <v>0</v>
      </c>
      <c r="AM250" s="22">
        <f t="shared" si="202"/>
        <v>0</v>
      </c>
      <c r="AN250" s="22">
        <f t="shared" si="202"/>
        <v>0</v>
      </c>
      <c r="AO250" s="22">
        <f t="shared" si="202"/>
        <v>0</v>
      </c>
      <c r="AP250" s="22">
        <f t="shared" si="202"/>
        <v>0</v>
      </c>
      <c r="AQ250" s="22">
        <f t="shared" si="202"/>
        <v>0</v>
      </c>
      <c r="AR250" s="22">
        <f t="shared" si="202"/>
        <v>0</v>
      </c>
      <c r="AS250" s="22">
        <f t="shared" si="202"/>
        <v>0</v>
      </c>
      <c r="AT250" s="22">
        <f t="shared" si="202"/>
        <v>0</v>
      </c>
      <c r="AU250" s="22">
        <f t="shared" si="202"/>
        <v>0</v>
      </c>
      <c r="AV250" s="22">
        <f t="shared" si="202"/>
        <v>0</v>
      </c>
      <c r="AW250" s="22">
        <f t="shared" si="202"/>
        <v>0</v>
      </c>
      <c r="AX250" s="22">
        <f t="shared" si="202"/>
        <v>0</v>
      </c>
      <c r="AY250" s="22">
        <f t="shared" si="202"/>
        <v>0</v>
      </c>
      <c r="AZ250" s="22">
        <f t="shared" si="202"/>
        <v>-339261</v>
      </c>
      <c r="BA250" s="22">
        <f t="shared" si="202"/>
        <v>-346471</v>
      </c>
      <c r="BB250" s="22">
        <f t="shared" si="202"/>
        <v>-7210</v>
      </c>
      <c r="BC250" s="376">
        <f t="shared" si="202"/>
        <v>-7210</v>
      </c>
      <c r="BD250" s="402">
        <f t="shared" si="202"/>
        <v>0</v>
      </c>
      <c r="BE250" s="22">
        <f t="shared" si="202"/>
        <v>0</v>
      </c>
      <c r="BF250" s="22">
        <f t="shared" si="202"/>
        <v>0</v>
      </c>
      <c r="BG250" s="22">
        <f t="shared" si="202"/>
        <v>0</v>
      </c>
      <c r="BH250" s="22">
        <f t="shared" si="202"/>
        <v>0</v>
      </c>
      <c r="BI250" s="23"/>
      <c r="BJ250" s="111"/>
    </row>
    <row r="251" spans="1:63" ht="14.25" thickTop="1" thickBot="1" x14ac:dyDescent="0.25">
      <c r="A251" s="137"/>
      <c r="B251" s="134"/>
      <c r="C251" s="441" t="s">
        <v>131</v>
      </c>
      <c r="D251" s="442"/>
      <c r="E251" s="12"/>
      <c r="F251" s="356">
        <f>H251+W251+AF251+AO251+AP251+AZ251</f>
        <v>511936</v>
      </c>
      <c r="G251" s="15">
        <f t="shared" si="201"/>
        <v>3285930</v>
      </c>
      <c r="H251" s="13">
        <f>339261+175000+149723+96749</f>
        <v>760733</v>
      </c>
      <c r="I251" s="13">
        <f>J251+H251</f>
        <v>3174969</v>
      </c>
      <c r="J251" s="13">
        <f>SUM(K251:V251)</f>
        <v>2414236</v>
      </c>
      <c r="K251" s="13"/>
      <c r="L251" s="377">
        <f>765+7210+7210</f>
        <v>15185</v>
      </c>
      <c r="M251" s="412">
        <f>1+900+18432-118195-16616-53425+2288091+72135+191307-1065+68029-55903+5360</f>
        <v>2399051</v>
      </c>
      <c r="N251" s="13"/>
      <c r="O251" s="13"/>
      <c r="P251" s="13"/>
      <c r="Q251" s="13"/>
      <c r="R251" s="13"/>
      <c r="S251" s="13"/>
      <c r="T251" s="13"/>
      <c r="U251" s="13"/>
      <c r="V251" s="13"/>
      <c r="W251" s="13">
        <f>30147+54762+1284</f>
        <v>86193</v>
      </c>
      <c r="X251" s="13">
        <f>W251+Y251</f>
        <v>344887</v>
      </c>
      <c r="Y251" s="13">
        <f>SUM(Z251:AE251)</f>
        <v>258694</v>
      </c>
      <c r="Z251" s="412">
        <f>-23855+282549</f>
        <v>258694</v>
      </c>
      <c r="AA251" s="13"/>
      <c r="AB251" s="13"/>
      <c r="AC251" s="13"/>
      <c r="AD251" s="13"/>
      <c r="AE251" s="13"/>
      <c r="AF251" s="13">
        <v>4271</v>
      </c>
      <c r="AG251" s="124">
        <f>AH251+AF251</f>
        <v>112545</v>
      </c>
      <c r="AH251" s="124">
        <f>SUM(AI251:AN251)</f>
        <v>108274</v>
      </c>
      <c r="AI251" s="403">
        <f>109901-1353-274</f>
        <v>108274</v>
      </c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>
        <v>-339261</v>
      </c>
      <c r="BA251" s="13">
        <f>BB251+AZ251</f>
        <v>-346471</v>
      </c>
      <c r="BB251" s="13">
        <f>SUM(BC251:BH251)</f>
        <v>-7210</v>
      </c>
      <c r="BC251" s="377">
        <v>-7210</v>
      </c>
      <c r="BD251" s="412"/>
      <c r="BE251" s="13"/>
      <c r="BF251" s="13"/>
      <c r="BG251" s="13"/>
      <c r="BH251" s="343"/>
      <c r="BI251" s="14"/>
      <c r="BJ251" s="111"/>
    </row>
    <row r="252" spans="1:63" ht="28.5" customHeight="1" thickTop="1" thickBot="1" x14ac:dyDescent="0.25">
      <c r="A252" s="136"/>
      <c r="B252" s="439" t="s">
        <v>132</v>
      </c>
      <c r="C252" s="439"/>
      <c r="D252" s="440"/>
      <c r="E252" s="20"/>
      <c r="F252" s="355">
        <f>H252+W252+AF252+AO252+AP252+AZ252</f>
        <v>90447780.920000002</v>
      </c>
      <c r="G252" s="21">
        <f t="shared" si="201"/>
        <v>93184571.920000002</v>
      </c>
      <c r="H252" s="22">
        <f t="shared" ref="H252:AM252" si="203">H11+H25+H33-SUM(H54:H57)+H59+H68-SUM(H80:H83)+H85+H92-SUM(H126:H127)+H129-SUM(H219:H221)+H223-SUM(H247:H248)</f>
        <v>78330443.920000002</v>
      </c>
      <c r="I252" s="22">
        <f t="shared" si="203"/>
        <v>81018416.920000002</v>
      </c>
      <c r="J252" s="22">
        <f t="shared" si="203"/>
        <v>2687973</v>
      </c>
      <c r="K252" s="22">
        <f t="shared" si="203"/>
        <v>8760</v>
      </c>
      <c r="L252" s="376">
        <f t="shared" si="203"/>
        <v>39138</v>
      </c>
      <c r="M252" s="402">
        <f t="shared" si="203"/>
        <v>2640075</v>
      </c>
      <c r="N252" s="22">
        <f t="shared" si="203"/>
        <v>0</v>
      </c>
      <c r="O252" s="22">
        <f t="shared" si="203"/>
        <v>0</v>
      </c>
      <c r="P252" s="22">
        <f t="shared" si="203"/>
        <v>0</v>
      </c>
      <c r="Q252" s="22">
        <f t="shared" si="203"/>
        <v>0</v>
      </c>
      <c r="R252" s="22">
        <f t="shared" si="203"/>
        <v>0</v>
      </c>
      <c r="S252" s="22">
        <f t="shared" si="203"/>
        <v>0</v>
      </c>
      <c r="T252" s="22">
        <f t="shared" si="203"/>
        <v>0</v>
      </c>
      <c r="U252" s="22">
        <f t="shared" si="203"/>
        <v>0</v>
      </c>
      <c r="V252" s="22">
        <f t="shared" si="203"/>
        <v>0</v>
      </c>
      <c r="W252" s="22">
        <f t="shared" si="203"/>
        <v>10379537</v>
      </c>
      <c r="X252" s="22">
        <f t="shared" si="203"/>
        <v>10407263</v>
      </c>
      <c r="Y252" s="22">
        <f t="shared" si="203"/>
        <v>27726</v>
      </c>
      <c r="Z252" s="402">
        <f t="shared" si="203"/>
        <v>27726</v>
      </c>
      <c r="AA252" s="22">
        <f t="shared" si="203"/>
        <v>0</v>
      </c>
      <c r="AB252" s="22">
        <f t="shared" si="203"/>
        <v>0</v>
      </c>
      <c r="AC252" s="22">
        <f t="shared" si="203"/>
        <v>0</v>
      </c>
      <c r="AD252" s="22">
        <f t="shared" si="203"/>
        <v>0</v>
      </c>
      <c r="AE252" s="22">
        <f t="shared" si="203"/>
        <v>0</v>
      </c>
      <c r="AF252" s="22">
        <f t="shared" si="203"/>
        <v>1762416</v>
      </c>
      <c r="AG252" s="22">
        <f t="shared" si="203"/>
        <v>1784408</v>
      </c>
      <c r="AH252" s="22">
        <f t="shared" si="203"/>
        <v>21992</v>
      </c>
      <c r="AI252" s="402">
        <f t="shared" si="203"/>
        <v>21992</v>
      </c>
      <c r="AJ252" s="22">
        <f t="shared" si="203"/>
        <v>0</v>
      </c>
      <c r="AK252" s="22">
        <f t="shared" si="203"/>
        <v>0</v>
      </c>
      <c r="AL252" s="22">
        <f t="shared" si="203"/>
        <v>0</v>
      </c>
      <c r="AM252" s="22">
        <f t="shared" si="203"/>
        <v>0</v>
      </c>
      <c r="AN252" s="22">
        <f t="shared" ref="AN252:BH252" si="204">AN11+AN25+AN33-SUM(AN54:AN57)+AN59+AN68-SUM(AN80:AN83)+AN85+AN92-SUM(AN126:AN127)+AN129-SUM(AN219:AN221)+AN223-SUM(AN247:AN248)</f>
        <v>0</v>
      </c>
      <c r="AO252" s="22">
        <f t="shared" si="204"/>
        <v>0</v>
      </c>
      <c r="AP252" s="22">
        <f t="shared" si="204"/>
        <v>625</v>
      </c>
      <c r="AQ252" s="22">
        <f t="shared" si="204"/>
        <v>625</v>
      </c>
      <c r="AR252" s="22">
        <f t="shared" si="204"/>
        <v>0</v>
      </c>
      <c r="AS252" s="22">
        <f t="shared" si="204"/>
        <v>0</v>
      </c>
      <c r="AT252" s="22">
        <f t="shared" si="204"/>
        <v>0</v>
      </c>
      <c r="AU252" s="22">
        <f t="shared" si="204"/>
        <v>0</v>
      </c>
      <c r="AV252" s="22">
        <f t="shared" si="204"/>
        <v>0</v>
      </c>
      <c r="AW252" s="22">
        <f t="shared" si="204"/>
        <v>0</v>
      </c>
      <c r="AX252" s="22">
        <f t="shared" si="204"/>
        <v>0</v>
      </c>
      <c r="AY252" s="22">
        <f t="shared" si="204"/>
        <v>0</v>
      </c>
      <c r="AZ252" s="22">
        <f t="shared" si="204"/>
        <v>-25241</v>
      </c>
      <c r="BA252" s="22">
        <f t="shared" si="204"/>
        <v>-26141</v>
      </c>
      <c r="BB252" s="22">
        <f t="shared" si="204"/>
        <v>-900</v>
      </c>
      <c r="BC252" s="376">
        <f t="shared" si="204"/>
        <v>0</v>
      </c>
      <c r="BD252" s="402">
        <f t="shared" si="204"/>
        <v>-900</v>
      </c>
      <c r="BE252" s="22">
        <f t="shared" si="204"/>
        <v>0</v>
      </c>
      <c r="BF252" s="22">
        <f t="shared" si="204"/>
        <v>0</v>
      </c>
      <c r="BG252" s="22">
        <f t="shared" si="204"/>
        <v>0</v>
      </c>
      <c r="BH252" s="22">
        <f t="shared" si="204"/>
        <v>0</v>
      </c>
      <c r="BI252" s="23"/>
      <c r="BJ252" s="112"/>
    </row>
    <row r="253" spans="1:63" ht="36" customHeight="1" thickTop="1" thickBot="1" x14ac:dyDescent="0.25">
      <c r="A253" s="136"/>
      <c r="B253" s="439" t="s">
        <v>133</v>
      </c>
      <c r="C253" s="439"/>
      <c r="D253" s="440"/>
      <c r="E253" s="8"/>
      <c r="F253" s="350">
        <f>H253+W253+AF253+AO253+AP253+AZ253</f>
        <v>95805678.920000002</v>
      </c>
      <c r="G253" s="17">
        <f t="shared" si="201"/>
        <v>101316463.92</v>
      </c>
      <c r="H253" s="10">
        <f t="shared" ref="H253:AM253" si="205">SUM(H11,H25,H33,H59,H68,H85,H92,H129,H223,H250)</f>
        <v>79091176.920000002</v>
      </c>
      <c r="I253" s="10">
        <f t="shared" si="205"/>
        <v>84193385.920000002</v>
      </c>
      <c r="J253" s="10">
        <f t="shared" si="205"/>
        <v>5102209</v>
      </c>
      <c r="K253" s="10">
        <f t="shared" si="205"/>
        <v>8760</v>
      </c>
      <c r="L253" s="367">
        <f t="shared" si="205"/>
        <v>54323</v>
      </c>
      <c r="M253" s="392">
        <f t="shared" si="205"/>
        <v>5039126</v>
      </c>
      <c r="N253" s="10">
        <f t="shared" si="205"/>
        <v>0</v>
      </c>
      <c r="O253" s="10">
        <f t="shared" si="205"/>
        <v>0</v>
      </c>
      <c r="P253" s="10">
        <f t="shared" si="205"/>
        <v>0</v>
      </c>
      <c r="Q253" s="10">
        <f t="shared" si="205"/>
        <v>0</v>
      </c>
      <c r="R253" s="10">
        <f t="shared" si="205"/>
        <v>0</v>
      </c>
      <c r="S253" s="10">
        <f t="shared" si="205"/>
        <v>0</v>
      </c>
      <c r="T253" s="10">
        <f t="shared" si="205"/>
        <v>0</v>
      </c>
      <c r="U253" s="10">
        <f t="shared" si="205"/>
        <v>0</v>
      </c>
      <c r="V253" s="10">
        <f t="shared" si="205"/>
        <v>0</v>
      </c>
      <c r="W253" s="10">
        <f t="shared" si="205"/>
        <v>10465730</v>
      </c>
      <c r="X253" s="10">
        <f t="shared" si="205"/>
        <v>10752150</v>
      </c>
      <c r="Y253" s="10">
        <f t="shared" si="205"/>
        <v>286420</v>
      </c>
      <c r="Z253" s="392">
        <f t="shared" si="205"/>
        <v>286420</v>
      </c>
      <c r="AA253" s="10">
        <f t="shared" si="205"/>
        <v>0</v>
      </c>
      <c r="AB253" s="10">
        <f t="shared" si="205"/>
        <v>0</v>
      </c>
      <c r="AC253" s="10">
        <f t="shared" si="205"/>
        <v>0</v>
      </c>
      <c r="AD253" s="10">
        <f t="shared" si="205"/>
        <v>0</v>
      </c>
      <c r="AE253" s="10">
        <f t="shared" si="205"/>
        <v>0</v>
      </c>
      <c r="AF253" s="10">
        <f t="shared" si="205"/>
        <v>1766687</v>
      </c>
      <c r="AG253" s="10">
        <f t="shared" si="205"/>
        <v>1896953</v>
      </c>
      <c r="AH253" s="10">
        <f t="shared" si="205"/>
        <v>130266</v>
      </c>
      <c r="AI253" s="392">
        <f t="shared" si="205"/>
        <v>130266</v>
      </c>
      <c r="AJ253" s="10">
        <f t="shared" si="205"/>
        <v>0</v>
      </c>
      <c r="AK253" s="10">
        <f t="shared" si="205"/>
        <v>0</v>
      </c>
      <c r="AL253" s="10">
        <f t="shared" si="205"/>
        <v>0</v>
      </c>
      <c r="AM253" s="10">
        <f t="shared" si="205"/>
        <v>0</v>
      </c>
      <c r="AN253" s="10">
        <f t="shared" ref="AN253:BH253" si="206">SUM(AN11,AN25,AN33,AN59,AN68,AN85,AN92,AN129,AN223,AN250)</f>
        <v>0</v>
      </c>
      <c r="AO253" s="10">
        <f t="shared" si="206"/>
        <v>4845962</v>
      </c>
      <c r="AP253" s="10">
        <f t="shared" si="206"/>
        <v>625</v>
      </c>
      <c r="AQ253" s="10">
        <f t="shared" si="206"/>
        <v>625</v>
      </c>
      <c r="AR253" s="10">
        <f t="shared" si="206"/>
        <v>0</v>
      </c>
      <c r="AS253" s="10">
        <f t="shared" si="206"/>
        <v>0</v>
      </c>
      <c r="AT253" s="10">
        <f t="shared" si="206"/>
        <v>0</v>
      </c>
      <c r="AU253" s="10">
        <f t="shared" si="206"/>
        <v>0</v>
      </c>
      <c r="AV253" s="10">
        <f t="shared" si="206"/>
        <v>0</v>
      </c>
      <c r="AW253" s="10">
        <f t="shared" si="206"/>
        <v>0</v>
      </c>
      <c r="AX253" s="10">
        <f t="shared" si="206"/>
        <v>0</v>
      </c>
      <c r="AY253" s="10">
        <f t="shared" si="206"/>
        <v>0</v>
      </c>
      <c r="AZ253" s="10">
        <f t="shared" si="206"/>
        <v>-364502</v>
      </c>
      <c r="BA253" s="10">
        <f t="shared" si="206"/>
        <v>-372612</v>
      </c>
      <c r="BB253" s="10">
        <f t="shared" si="206"/>
        <v>-8110</v>
      </c>
      <c r="BC253" s="367">
        <f t="shared" si="206"/>
        <v>-7210</v>
      </c>
      <c r="BD253" s="392">
        <f t="shared" si="206"/>
        <v>-900</v>
      </c>
      <c r="BE253" s="10">
        <f t="shared" si="206"/>
        <v>0</v>
      </c>
      <c r="BF253" s="10">
        <f t="shared" si="206"/>
        <v>0</v>
      </c>
      <c r="BG253" s="10">
        <f t="shared" si="206"/>
        <v>0</v>
      </c>
      <c r="BH253" s="10">
        <f t="shared" si="206"/>
        <v>0</v>
      </c>
      <c r="BI253" s="24"/>
      <c r="BJ253" s="112"/>
    </row>
    <row r="254" spans="1:63" ht="12.75" hidden="1" outlineLevel="1" thickTop="1" x14ac:dyDescent="0.2">
      <c r="C254" s="25"/>
      <c r="D254" s="26" t="s">
        <v>23</v>
      </c>
      <c r="E254" s="26"/>
      <c r="F254" s="27">
        <f t="shared" ref="F254:AK254" si="207">SUM(F12:F24,F26:F32,F34:F58,F60:F67,F69:F79,F86:F91,F93:F128,F130:F218,F224:F249,F250,F80:F84,F219:F222)</f>
        <v>95805678.920000002</v>
      </c>
      <c r="G254" s="27">
        <f t="shared" si="207"/>
        <v>101316463.92</v>
      </c>
      <c r="H254" s="27">
        <f t="shared" si="207"/>
        <v>79091176.920000002</v>
      </c>
      <c r="I254" s="27">
        <f t="shared" si="207"/>
        <v>84193385.920000002</v>
      </c>
      <c r="J254" s="27">
        <f t="shared" si="207"/>
        <v>5102209</v>
      </c>
      <c r="K254" s="27">
        <f t="shared" si="207"/>
        <v>8760</v>
      </c>
      <c r="L254" s="378">
        <f t="shared" si="207"/>
        <v>54323</v>
      </c>
      <c r="M254" s="404">
        <f t="shared" si="207"/>
        <v>5039126</v>
      </c>
      <c r="N254" s="27">
        <f t="shared" si="207"/>
        <v>0</v>
      </c>
      <c r="O254" s="27">
        <f t="shared" si="207"/>
        <v>0</v>
      </c>
      <c r="P254" s="27">
        <f t="shared" si="207"/>
        <v>0</v>
      </c>
      <c r="Q254" s="27">
        <f t="shared" si="207"/>
        <v>0</v>
      </c>
      <c r="R254" s="27">
        <f t="shared" si="207"/>
        <v>0</v>
      </c>
      <c r="S254" s="27">
        <f t="shared" si="207"/>
        <v>0</v>
      </c>
      <c r="T254" s="27">
        <f t="shared" si="207"/>
        <v>0</v>
      </c>
      <c r="U254" s="27">
        <f t="shared" si="207"/>
        <v>0</v>
      </c>
      <c r="V254" s="27">
        <f t="shared" si="207"/>
        <v>0</v>
      </c>
      <c r="W254" s="27">
        <f t="shared" si="207"/>
        <v>10465730</v>
      </c>
      <c r="X254" s="27">
        <f t="shared" si="207"/>
        <v>10752150</v>
      </c>
      <c r="Y254" s="27">
        <f t="shared" si="207"/>
        <v>286420</v>
      </c>
      <c r="Z254" s="404">
        <f t="shared" si="207"/>
        <v>286420</v>
      </c>
      <c r="AA254" s="27">
        <f t="shared" si="207"/>
        <v>0</v>
      </c>
      <c r="AB254" s="27">
        <f t="shared" si="207"/>
        <v>0</v>
      </c>
      <c r="AC254" s="27">
        <f t="shared" si="207"/>
        <v>0</v>
      </c>
      <c r="AD254" s="27">
        <f t="shared" si="207"/>
        <v>0</v>
      </c>
      <c r="AE254" s="27">
        <f t="shared" si="207"/>
        <v>0</v>
      </c>
      <c r="AF254" s="27">
        <f t="shared" si="207"/>
        <v>1766687</v>
      </c>
      <c r="AG254" s="27">
        <f t="shared" si="207"/>
        <v>1896953</v>
      </c>
      <c r="AH254" s="27">
        <f t="shared" si="207"/>
        <v>130266</v>
      </c>
      <c r="AI254" s="404">
        <f t="shared" si="207"/>
        <v>130266</v>
      </c>
      <c r="AJ254" s="27">
        <f t="shared" si="207"/>
        <v>0</v>
      </c>
      <c r="AK254" s="27">
        <f t="shared" si="207"/>
        <v>0</v>
      </c>
      <c r="AL254" s="27">
        <f t="shared" ref="AL254:BH254" si="208">SUM(AL12:AL24,AL26:AL32,AL34:AL58,AL60:AL67,AL69:AL79,AL86:AL91,AL93:AL128,AL130:AL218,AL224:AL249,AL250,AL80:AL84,AL219:AL222)</f>
        <v>0</v>
      </c>
      <c r="AM254" s="27">
        <f t="shared" si="208"/>
        <v>0</v>
      </c>
      <c r="AN254" s="27">
        <f t="shared" si="208"/>
        <v>0</v>
      </c>
      <c r="AO254" s="27">
        <f t="shared" si="208"/>
        <v>4845962</v>
      </c>
      <c r="AP254" s="27">
        <f t="shared" si="208"/>
        <v>625</v>
      </c>
      <c r="AQ254" s="27">
        <f t="shared" si="208"/>
        <v>625</v>
      </c>
      <c r="AR254" s="27">
        <f t="shared" si="208"/>
        <v>0</v>
      </c>
      <c r="AS254" s="27">
        <f t="shared" si="208"/>
        <v>0</v>
      </c>
      <c r="AT254" s="27">
        <f t="shared" si="208"/>
        <v>0</v>
      </c>
      <c r="AU254" s="27">
        <f t="shared" si="208"/>
        <v>0</v>
      </c>
      <c r="AV254" s="27">
        <f t="shared" si="208"/>
        <v>0</v>
      </c>
      <c r="AW254" s="27">
        <f t="shared" si="208"/>
        <v>0</v>
      </c>
      <c r="AX254" s="27">
        <f t="shared" si="208"/>
        <v>0</v>
      </c>
      <c r="AY254" s="27">
        <f t="shared" si="208"/>
        <v>0</v>
      </c>
      <c r="AZ254" s="27">
        <f t="shared" si="208"/>
        <v>-364502</v>
      </c>
      <c r="BA254" s="27">
        <f t="shared" si="208"/>
        <v>-372612</v>
      </c>
      <c r="BB254" s="27">
        <f t="shared" si="208"/>
        <v>-8110</v>
      </c>
      <c r="BC254" s="378">
        <f t="shared" si="208"/>
        <v>-7210</v>
      </c>
      <c r="BD254" s="404">
        <f t="shared" si="208"/>
        <v>-900</v>
      </c>
      <c r="BE254" s="27">
        <f t="shared" si="208"/>
        <v>0</v>
      </c>
      <c r="BF254" s="27">
        <f t="shared" si="208"/>
        <v>0</v>
      </c>
      <c r="BG254" s="27">
        <f t="shared" si="208"/>
        <v>0</v>
      </c>
      <c r="BH254" s="27">
        <f t="shared" si="208"/>
        <v>0</v>
      </c>
      <c r="BI254" s="28"/>
    </row>
    <row r="255" spans="1:63" hidden="1" outlineLevel="1" x14ac:dyDescent="0.2">
      <c r="C255" s="25"/>
      <c r="D255" s="26" t="s">
        <v>24</v>
      </c>
      <c r="E255" s="26"/>
      <c r="F255" s="27">
        <f t="shared" ref="F255:AK255" si="209">SUM(F11,F25,F33,F59,F68,F85,F92,F129,F223,F250)</f>
        <v>95805678.920000002</v>
      </c>
      <c r="G255" s="27">
        <f t="shared" si="209"/>
        <v>101316463.92</v>
      </c>
      <c r="H255" s="27">
        <f t="shared" si="209"/>
        <v>79091176.920000002</v>
      </c>
      <c r="I255" s="27">
        <f t="shared" si="209"/>
        <v>84193385.920000002</v>
      </c>
      <c r="J255" s="27">
        <f t="shared" si="209"/>
        <v>5102209</v>
      </c>
      <c r="K255" s="27">
        <f t="shared" si="209"/>
        <v>8760</v>
      </c>
      <c r="L255" s="378">
        <f t="shared" si="209"/>
        <v>54323</v>
      </c>
      <c r="M255" s="404">
        <f t="shared" si="209"/>
        <v>5039126</v>
      </c>
      <c r="N255" s="27">
        <f t="shared" si="209"/>
        <v>0</v>
      </c>
      <c r="O255" s="27">
        <f t="shared" si="209"/>
        <v>0</v>
      </c>
      <c r="P255" s="27">
        <f t="shared" si="209"/>
        <v>0</v>
      </c>
      <c r="Q255" s="27">
        <f t="shared" si="209"/>
        <v>0</v>
      </c>
      <c r="R255" s="27">
        <f t="shared" si="209"/>
        <v>0</v>
      </c>
      <c r="S255" s="27">
        <f t="shared" si="209"/>
        <v>0</v>
      </c>
      <c r="T255" s="27">
        <f t="shared" si="209"/>
        <v>0</v>
      </c>
      <c r="U255" s="27">
        <f t="shared" si="209"/>
        <v>0</v>
      </c>
      <c r="V255" s="27">
        <f t="shared" si="209"/>
        <v>0</v>
      </c>
      <c r="W255" s="27">
        <f t="shared" si="209"/>
        <v>10465730</v>
      </c>
      <c r="X255" s="27">
        <f t="shared" si="209"/>
        <v>10752150</v>
      </c>
      <c r="Y255" s="27">
        <f t="shared" si="209"/>
        <v>286420</v>
      </c>
      <c r="Z255" s="404">
        <f t="shared" si="209"/>
        <v>286420</v>
      </c>
      <c r="AA255" s="27">
        <f t="shared" si="209"/>
        <v>0</v>
      </c>
      <c r="AB255" s="27">
        <f t="shared" si="209"/>
        <v>0</v>
      </c>
      <c r="AC255" s="27">
        <f t="shared" si="209"/>
        <v>0</v>
      </c>
      <c r="AD255" s="27">
        <f t="shared" si="209"/>
        <v>0</v>
      </c>
      <c r="AE255" s="27">
        <f t="shared" si="209"/>
        <v>0</v>
      </c>
      <c r="AF255" s="27">
        <f t="shared" si="209"/>
        <v>1766687</v>
      </c>
      <c r="AG255" s="27">
        <f t="shared" si="209"/>
        <v>1896953</v>
      </c>
      <c r="AH255" s="27">
        <f t="shared" si="209"/>
        <v>130266</v>
      </c>
      <c r="AI255" s="404">
        <f t="shared" si="209"/>
        <v>130266</v>
      </c>
      <c r="AJ255" s="27">
        <f t="shared" si="209"/>
        <v>0</v>
      </c>
      <c r="AK255" s="27">
        <f t="shared" si="209"/>
        <v>0</v>
      </c>
      <c r="AL255" s="27">
        <f t="shared" ref="AL255:BH255" si="210">SUM(AL11,AL25,AL33,AL59,AL68,AL85,AL92,AL129,AL223,AL250)</f>
        <v>0</v>
      </c>
      <c r="AM255" s="27">
        <f t="shared" si="210"/>
        <v>0</v>
      </c>
      <c r="AN255" s="27">
        <f t="shared" si="210"/>
        <v>0</v>
      </c>
      <c r="AO255" s="27">
        <f t="shared" si="210"/>
        <v>4845962</v>
      </c>
      <c r="AP255" s="27">
        <f t="shared" si="210"/>
        <v>625</v>
      </c>
      <c r="AQ255" s="27">
        <f t="shared" si="210"/>
        <v>625</v>
      </c>
      <c r="AR255" s="27">
        <f t="shared" si="210"/>
        <v>0</v>
      </c>
      <c r="AS255" s="27">
        <f t="shared" si="210"/>
        <v>0</v>
      </c>
      <c r="AT255" s="27">
        <f t="shared" si="210"/>
        <v>0</v>
      </c>
      <c r="AU255" s="27">
        <f t="shared" si="210"/>
        <v>0</v>
      </c>
      <c r="AV255" s="27">
        <f t="shared" si="210"/>
        <v>0</v>
      </c>
      <c r="AW255" s="27">
        <f t="shared" si="210"/>
        <v>0</v>
      </c>
      <c r="AX255" s="27">
        <f t="shared" si="210"/>
        <v>0</v>
      </c>
      <c r="AY255" s="27">
        <f t="shared" si="210"/>
        <v>0</v>
      </c>
      <c r="AZ255" s="27">
        <f t="shared" si="210"/>
        <v>-364502</v>
      </c>
      <c r="BA255" s="27">
        <f t="shared" si="210"/>
        <v>-372612</v>
      </c>
      <c r="BB255" s="27">
        <f t="shared" si="210"/>
        <v>-8110</v>
      </c>
      <c r="BC255" s="378">
        <f t="shared" si="210"/>
        <v>-7210</v>
      </c>
      <c r="BD255" s="404">
        <f t="shared" si="210"/>
        <v>-900</v>
      </c>
      <c r="BE255" s="27">
        <f t="shared" si="210"/>
        <v>0</v>
      </c>
      <c r="BF255" s="27">
        <f t="shared" si="210"/>
        <v>0</v>
      </c>
      <c r="BG255" s="27">
        <f t="shared" si="210"/>
        <v>0</v>
      </c>
      <c r="BH255" s="27">
        <f t="shared" si="210"/>
        <v>0</v>
      </c>
      <c r="BI255" s="28"/>
    </row>
    <row r="256" spans="1:63" hidden="1" outlineLevel="1" x14ac:dyDescent="0.2">
      <c r="C256" s="25"/>
      <c r="D256" s="26" t="s">
        <v>25</v>
      </c>
      <c r="E256" s="26"/>
      <c r="F256" s="29" t="str">
        <f t="shared" ref="F256:BI256" si="211">IF(F253=F254=F255,"PROBLEM","")</f>
        <v/>
      </c>
      <c r="G256" s="29"/>
      <c r="H256" s="29" t="str">
        <f t="shared" si="211"/>
        <v/>
      </c>
      <c r="I256" s="29"/>
      <c r="J256" s="29"/>
      <c r="K256" s="29"/>
      <c r="L256" s="379"/>
      <c r="M256" s="405"/>
      <c r="N256" s="29"/>
      <c r="O256" s="29"/>
      <c r="P256" s="29"/>
      <c r="Q256" s="29"/>
      <c r="R256" s="29"/>
      <c r="S256" s="29"/>
      <c r="T256" s="29"/>
      <c r="U256" s="29"/>
      <c r="V256" s="29"/>
      <c r="W256" s="29" t="str">
        <f t="shared" si="211"/>
        <v/>
      </c>
      <c r="X256" s="29"/>
      <c r="Y256" s="29"/>
      <c r="Z256" s="405"/>
      <c r="AA256" s="29"/>
      <c r="AB256" s="29"/>
      <c r="AC256" s="29"/>
      <c r="AD256" s="29"/>
      <c r="AE256" s="29"/>
      <c r="AF256" s="29" t="str">
        <f t="shared" si="211"/>
        <v/>
      </c>
      <c r="AG256" s="29"/>
      <c r="AH256" s="29"/>
      <c r="AI256" s="405"/>
      <c r="AJ256" s="29"/>
      <c r="AK256" s="29"/>
      <c r="AL256" s="29"/>
      <c r="AM256" s="29"/>
      <c r="AN256" s="29"/>
      <c r="AO256" s="29" t="str">
        <f t="shared" si="211"/>
        <v/>
      </c>
      <c r="AP256" s="29" t="str">
        <f t="shared" si="211"/>
        <v/>
      </c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379"/>
      <c r="BD256" s="405"/>
      <c r="BE256" s="29"/>
      <c r="BF256" s="29"/>
      <c r="BG256" s="29"/>
      <c r="BH256" s="29"/>
      <c r="BI256" s="30" t="str">
        <f t="shared" si="211"/>
        <v/>
      </c>
    </row>
    <row r="257" spans="3:61" hidden="1" outlineLevel="1" x14ac:dyDescent="0.2">
      <c r="C257" s="25"/>
      <c r="D257" s="19"/>
      <c r="E257" s="19"/>
    </row>
    <row r="258" spans="3:61" s="33" customFormat="1" hidden="1" outlineLevel="1" x14ac:dyDescent="0.2">
      <c r="C258" s="31"/>
      <c r="D258" s="32"/>
      <c r="E258" s="32" t="s">
        <v>318</v>
      </c>
      <c r="F258" s="34"/>
      <c r="G258" s="34"/>
      <c r="H258" s="34"/>
      <c r="I258" s="34"/>
      <c r="J258" s="34"/>
      <c r="K258" s="34"/>
      <c r="L258" s="380"/>
      <c r="M258" s="406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406"/>
      <c r="AA258" s="34"/>
      <c r="AB258" s="34"/>
      <c r="AC258" s="34"/>
      <c r="AD258" s="34"/>
      <c r="AE258" s="34"/>
      <c r="AF258" s="34"/>
      <c r="AG258" s="34"/>
      <c r="AH258" s="34"/>
      <c r="AI258" s="406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80"/>
      <c r="BD258" s="406"/>
      <c r="BE258" s="34"/>
      <c r="BF258" s="34"/>
      <c r="BG258" s="34"/>
      <c r="BH258" s="34"/>
      <c r="BI258" s="35"/>
    </row>
    <row r="259" spans="3:61" hidden="1" outlineLevel="1" x14ac:dyDescent="0.2">
      <c r="C259" s="25"/>
      <c r="D259" s="19"/>
      <c r="E259" s="19"/>
      <c r="F259" s="174">
        <f>Ienemumi!AJ159-G253</f>
        <v>7.9999998211860657E-2</v>
      </c>
      <c r="G259" s="174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84"/>
      <c r="BD259" s="415"/>
      <c r="BE259" s="36"/>
      <c r="BF259" s="36"/>
      <c r="BG259" s="36"/>
      <c r="BH259" s="36"/>
    </row>
    <row r="260" spans="3:61" ht="12.75" collapsed="1" thickTop="1" x14ac:dyDescent="0.2">
      <c r="C260" s="25"/>
      <c r="D260" s="19"/>
      <c r="E260" s="19"/>
      <c r="F260" s="174"/>
      <c r="G260" s="174"/>
      <c r="H260" s="202"/>
      <c r="I260" s="202"/>
      <c r="J260" s="202"/>
      <c r="K260" s="202"/>
      <c r="L260" s="381"/>
      <c r="M260" s="413"/>
      <c r="N260" s="202"/>
      <c r="O260" s="202"/>
      <c r="P260" s="202"/>
      <c r="Q260" s="202"/>
      <c r="R260" s="202"/>
      <c r="S260" s="202"/>
      <c r="T260" s="202"/>
      <c r="U260" s="202"/>
      <c r="V260" s="202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84"/>
      <c r="BD260" s="415"/>
      <c r="BE260" s="36"/>
      <c r="BF260" s="36"/>
      <c r="BG260" s="36"/>
      <c r="BH260" s="36"/>
    </row>
    <row r="261" spans="3:61" x14ac:dyDescent="0.2">
      <c r="C261" s="25"/>
      <c r="D261" s="19"/>
      <c r="E261" s="19"/>
    </row>
    <row r="262" spans="3:61" x14ac:dyDescent="0.2">
      <c r="C262" s="25"/>
      <c r="D262" s="19"/>
      <c r="E262" s="19"/>
      <c r="F262" s="174"/>
      <c r="G262" s="174"/>
    </row>
    <row r="263" spans="3:61" x14ac:dyDescent="0.2">
      <c r="C263" s="25"/>
      <c r="D263" s="19"/>
      <c r="E263" s="19"/>
    </row>
    <row r="264" spans="3:61" x14ac:dyDescent="0.2">
      <c r="C264" s="25"/>
      <c r="D264" s="19"/>
      <c r="E264" s="19"/>
    </row>
    <row r="265" spans="3:61" x14ac:dyDescent="0.2">
      <c r="C265" s="25"/>
      <c r="D265" s="19"/>
      <c r="E265" s="19"/>
    </row>
    <row r="266" spans="3:61" x14ac:dyDescent="0.2">
      <c r="C266" s="25"/>
      <c r="D266" s="19"/>
      <c r="E266" s="19"/>
    </row>
    <row r="267" spans="3:61" x14ac:dyDescent="0.2">
      <c r="C267" s="25"/>
      <c r="D267" s="19"/>
      <c r="E267" s="19"/>
    </row>
    <row r="268" spans="3:61" x14ac:dyDescent="0.2">
      <c r="C268" s="25"/>
      <c r="D268" s="19"/>
      <c r="E268" s="19"/>
    </row>
    <row r="269" spans="3:61" x14ac:dyDescent="0.2">
      <c r="C269" s="25"/>
      <c r="D269" s="19"/>
      <c r="E269" s="19"/>
    </row>
    <row r="270" spans="3:61" x14ac:dyDescent="0.2">
      <c r="C270" s="25"/>
      <c r="D270" s="19"/>
      <c r="E270" s="19"/>
    </row>
    <row r="271" spans="3:61" x14ac:dyDescent="0.2">
      <c r="C271" s="25"/>
      <c r="D271" s="19"/>
      <c r="E271" s="19"/>
    </row>
    <row r="272" spans="3:61" x14ac:dyDescent="0.2">
      <c r="C272" s="25"/>
      <c r="D272" s="19"/>
      <c r="E272" s="19"/>
    </row>
    <row r="273" spans="3:5" x14ac:dyDescent="0.2">
      <c r="C273" s="25"/>
      <c r="D273" s="19"/>
      <c r="E273" s="19"/>
    </row>
    <row r="274" spans="3:5" x14ac:dyDescent="0.2">
      <c r="C274" s="25"/>
      <c r="D274" s="19"/>
      <c r="E274" s="19"/>
    </row>
    <row r="275" spans="3:5" x14ac:dyDescent="0.2">
      <c r="C275" s="25"/>
      <c r="D275" s="19"/>
      <c r="E275" s="19"/>
    </row>
    <row r="276" spans="3:5" x14ac:dyDescent="0.2">
      <c r="C276" s="25"/>
      <c r="D276" s="19"/>
      <c r="E276" s="19"/>
    </row>
    <row r="277" spans="3:5" x14ac:dyDescent="0.2">
      <c r="C277" s="25"/>
      <c r="D277" s="19"/>
      <c r="E277" s="19"/>
    </row>
    <row r="278" spans="3:5" x14ac:dyDescent="0.2">
      <c r="C278" s="25"/>
      <c r="D278" s="19"/>
      <c r="E278" s="19"/>
    </row>
    <row r="279" spans="3:5" x14ac:dyDescent="0.2">
      <c r="C279" s="25"/>
      <c r="D279" s="19"/>
      <c r="E279" s="19"/>
    </row>
    <row r="280" spans="3:5" x14ac:dyDescent="0.2">
      <c r="C280" s="25"/>
      <c r="D280" s="19"/>
      <c r="E280" s="19"/>
    </row>
    <row r="281" spans="3:5" x14ac:dyDescent="0.2">
      <c r="C281" s="25"/>
      <c r="D281" s="19"/>
      <c r="E281" s="19"/>
    </row>
    <row r="282" spans="3:5" x14ac:dyDescent="0.2">
      <c r="C282" s="25"/>
      <c r="D282" s="19"/>
      <c r="E282" s="19"/>
    </row>
    <row r="283" spans="3:5" x14ac:dyDescent="0.2">
      <c r="C283" s="25"/>
      <c r="D283" s="19"/>
      <c r="E283" s="19"/>
    </row>
    <row r="284" spans="3:5" x14ac:dyDescent="0.2">
      <c r="C284" s="25"/>
      <c r="D284" s="19"/>
      <c r="E284" s="19"/>
    </row>
    <row r="285" spans="3:5" x14ac:dyDescent="0.2">
      <c r="C285" s="25"/>
      <c r="D285" s="19"/>
      <c r="E285" s="19"/>
    </row>
    <row r="286" spans="3:5" x14ac:dyDescent="0.2">
      <c r="C286" s="25"/>
      <c r="D286" s="19"/>
      <c r="E286" s="19"/>
    </row>
    <row r="287" spans="3:5" x14ac:dyDescent="0.2">
      <c r="C287" s="25"/>
      <c r="D287" s="19"/>
      <c r="E287" s="19"/>
    </row>
    <row r="288" spans="3:5" x14ac:dyDescent="0.2">
      <c r="C288" s="25"/>
      <c r="D288" s="19"/>
      <c r="E288" s="19"/>
    </row>
    <row r="289" spans="3:5" x14ac:dyDescent="0.2">
      <c r="C289" s="25"/>
      <c r="D289" s="19"/>
      <c r="E289" s="19"/>
    </row>
    <row r="290" spans="3:5" x14ac:dyDescent="0.2">
      <c r="C290" s="25"/>
      <c r="D290" s="19"/>
      <c r="E290" s="19"/>
    </row>
    <row r="291" spans="3:5" x14ac:dyDescent="0.2">
      <c r="C291" s="25"/>
      <c r="D291" s="19"/>
      <c r="E291" s="19"/>
    </row>
    <row r="292" spans="3:5" x14ac:dyDescent="0.2">
      <c r="C292" s="25"/>
      <c r="D292" s="19"/>
      <c r="E292" s="19"/>
    </row>
    <row r="293" spans="3:5" x14ac:dyDescent="0.2">
      <c r="C293" s="25"/>
      <c r="D293" s="19"/>
      <c r="E293" s="19"/>
    </row>
    <row r="294" spans="3:5" x14ac:dyDescent="0.2">
      <c r="C294" s="25"/>
      <c r="D294" s="19"/>
      <c r="E294" s="19"/>
    </row>
    <row r="295" spans="3:5" x14ac:dyDescent="0.2">
      <c r="C295" s="25"/>
      <c r="D295" s="19"/>
      <c r="E295" s="19"/>
    </row>
    <row r="296" spans="3:5" x14ac:dyDescent="0.2">
      <c r="C296" s="25"/>
      <c r="D296" s="19"/>
      <c r="E296" s="19"/>
    </row>
    <row r="297" spans="3:5" x14ac:dyDescent="0.2">
      <c r="C297" s="25"/>
      <c r="D297" s="19"/>
      <c r="E297" s="19"/>
    </row>
    <row r="298" spans="3:5" x14ac:dyDescent="0.2">
      <c r="C298" s="25"/>
      <c r="D298" s="19"/>
      <c r="E298" s="19"/>
    </row>
    <row r="299" spans="3:5" x14ac:dyDescent="0.2">
      <c r="C299" s="25"/>
      <c r="D299" s="19"/>
      <c r="E299" s="19"/>
    </row>
    <row r="300" spans="3:5" x14ac:dyDescent="0.2">
      <c r="C300" s="25"/>
      <c r="D300" s="19"/>
      <c r="E300" s="19"/>
    </row>
    <row r="301" spans="3:5" x14ac:dyDescent="0.2">
      <c r="C301" s="25"/>
      <c r="D301" s="19"/>
      <c r="E301" s="19"/>
    </row>
    <row r="302" spans="3:5" x14ac:dyDescent="0.2">
      <c r="C302" s="25"/>
      <c r="D302" s="19"/>
      <c r="E302" s="19"/>
    </row>
    <row r="303" spans="3:5" x14ac:dyDescent="0.2">
      <c r="C303" s="25"/>
      <c r="D303" s="19"/>
      <c r="E303" s="19"/>
    </row>
    <row r="304" spans="3:5" x14ac:dyDescent="0.2">
      <c r="C304" s="25"/>
      <c r="D304" s="19"/>
      <c r="E304" s="19"/>
    </row>
    <row r="305" spans="3:5" x14ac:dyDescent="0.2">
      <c r="C305" s="25"/>
      <c r="D305" s="19"/>
      <c r="E305" s="19"/>
    </row>
    <row r="306" spans="3:5" x14ac:dyDescent="0.2">
      <c r="C306" s="25"/>
      <c r="D306" s="19"/>
      <c r="E306" s="19"/>
    </row>
    <row r="307" spans="3:5" x14ac:dyDescent="0.2">
      <c r="C307" s="25"/>
      <c r="D307" s="19"/>
      <c r="E307" s="19"/>
    </row>
    <row r="308" spans="3:5" x14ac:dyDescent="0.2">
      <c r="C308" s="25"/>
      <c r="D308" s="19"/>
      <c r="E308" s="19"/>
    </row>
    <row r="309" spans="3:5" x14ac:dyDescent="0.2">
      <c r="C309" s="25"/>
      <c r="D309" s="19"/>
      <c r="E309" s="19"/>
    </row>
    <row r="310" spans="3:5" x14ac:dyDescent="0.2">
      <c r="C310" s="25"/>
      <c r="D310" s="19"/>
      <c r="E310" s="19"/>
    </row>
    <row r="311" spans="3:5" x14ac:dyDescent="0.2">
      <c r="C311" s="25"/>
      <c r="D311" s="19"/>
      <c r="E311" s="19"/>
    </row>
    <row r="312" spans="3:5" x14ac:dyDescent="0.2">
      <c r="C312" s="25"/>
      <c r="D312" s="19"/>
      <c r="E312" s="19"/>
    </row>
    <row r="313" spans="3:5" x14ac:dyDescent="0.2">
      <c r="C313" s="25"/>
      <c r="D313" s="19"/>
      <c r="E313" s="19"/>
    </row>
    <row r="314" spans="3:5" x14ac:dyDescent="0.2">
      <c r="C314" s="25"/>
      <c r="D314" s="19"/>
      <c r="E314" s="19"/>
    </row>
    <row r="315" spans="3:5" x14ac:dyDescent="0.2">
      <c r="C315" s="25"/>
      <c r="D315" s="19"/>
      <c r="E315" s="19"/>
    </row>
    <row r="316" spans="3:5" x14ac:dyDescent="0.2">
      <c r="C316" s="25"/>
      <c r="D316" s="19"/>
      <c r="E316" s="19"/>
    </row>
    <row r="317" spans="3:5" x14ac:dyDescent="0.2">
      <c r="C317" s="25"/>
      <c r="D317" s="19"/>
      <c r="E317" s="19"/>
    </row>
    <row r="318" spans="3:5" x14ac:dyDescent="0.2">
      <c r="C318" s="25"/>
      <c r="D318" s="19"/>
      <c r="E318" s="19"/>
    </row>
    <row r="319" spans="3:5" x14ac:dyDescent="0.2">
      <c r="C319" s="25"/>
      <c r="D319" s="19"/>
      <c r="E319" s="19"/>
    </row>
    <row r="320" spans="3:5" x14ac:dyDescent="0.2">
      <c r="C320" s="25"/>
      <c r="D320" s="19"/>
      <c r="E320" s="19"/>
    </row>
    <row r="321" spans="3:5" x14ac:dyDescent="0.2">
      <c r="C321" s="25"/>
      <c r="D321" s="19"/>
      <c r="E321" s="19"/>
    </row>
    <row r="322" spans="3:5" x14ac:dyDescent="0.2">
      <c r="C322" s="25"/>
      <c r="D322" s="19"/>
      <c r="E322" s="19"/>
    </row>
    <row r="323" spans="3:5" x14ac:dyDescent="0.2">
      <c r="C323" s="25"/>
      <c r="D323" s="19"/>
      <c r="E323" s="19"/>
    </row>
    <row r="324" spans="3:5" x14ac:dyDescent="0.2">
      <c r="C324" s="25"/>
      <c r="D324" s="19"/>
      <c r="E324" s="19"/>
    </row>
    <row r="325" spans="3:5" x14ac:dyDescent="0.2">
      <c r="C325" s="25"/>
      <c r="D325" s="19"/>
      <c r="E325" s="19"/>
    </row>
    <row r="326" spans="3:5" x14ac:dyDescent="0.2">
      <c r="C326" s="25"/>
      <c r="D326" s="19"/>
      <c r="E326" s="19"/>
    </row>
    <row r="327" spans="3:5" x14ac:dyDescent="0.2">
      <c r="C327" s="25"/>
      <c r="D327" s="19"/>
      <c r="E327" s="19"/>
    </row>
    <row r="328" spans="3:5" x14ac:dyDescent="0.2">
      <c r="C328" s="25"/>
      <c r="D328" s="19"/>
      <c r="E328" s="19"/>
    </row>
    <row r="329" spans="3:5" x14ac:dyDescent="0.2">
      <c r="C329" s="25"/>
      <c r="D329" s="19"/>
      <c r="E329" s="19"/>
    </row>
    <row r="330" spans="3:5" x14ac:dyDescent="0.2">
      <c r="C330" s="25"/>
      <c r="D330" s="19"/>
      <c r="E330" s="19"/>
    </row>
    <row r="331" spans="3:5" x14ac:dyDescent="0.2">
      <c r="C331" s="25"/>
      <c r="D331" s="19"/>
      <c r="E331" s="19"/>
    </row>
    <row r="332" spans="3:5" x14ac:dyDescent="0.2">
      <c r="C332" s="25"/>
      <c r="D332" s="19"/>
      <c r="E332" s="19"/>
    </row>
    <row r="333" spans="3:5" x14ac:dyDescent="0.2">
      <c r="C333" s="25"/>
      <c r="D333" s="19"/>
      <c r="E333" s="19"/>
    </row>
    <row r="334" spans="3:5" x14ac:dyDescent="0.2">
      <c r="C334" s="25"/>
      <c r="D334" s="19"/>
      <c r="E334" s="19"/>
    </row>
    <row r="335" spans="3:5" x14ac:dyDescent="0.2">
      <c r="C335" s="25"/>
      <c r="D335" s="19"/>
      <c r="E335" s="19"/>
    </row>
    <row r="336" spans="3:5" x14ac:dyDescent="0.2">
      <c r="C336" s="25"/>
      <c r="D336" s="19"/>
      <c r="E336" s="19"/>
    </row>
    <row r="337" spans="3:5" x14ac:dyDescent="0.2">
      <c r="C337" s="25"/>
      <c r="D337" s="19"/>
      <c r="E337" s="19"/>
    </row>
    <row r="338" spans="3:5" x14ac:dyDescent="0.2">
      <c r="C338" s="25"/>
      <c r="D338" s="19"/>
      <c r="E338" s="19"/>
    </row>
    <row r="339" spans="3:5" x14ac:dyDescent="0.2">
      <c r="C339" s="25"/>
      <c r="D339" s="19"/>
      <c r="E339" s="19"/>
    </row>
    <row r="340" spans="3:5" x14ac:dyDescent="0.2">
      <c r="C340" s="25"/>
      <c r="D340" s="19"/>
      <c r="E340" s="19"/>
    </row>
    <row r="341" spans="3:5" x14ac:dyDescent="0.2">
      <c r="C341" s="25"/>
      <c r="D341" s="19"/>
      <c r="E341" s="19"/>
    </row>
    <row r="342" spans="3:5" x14ac:dyDescent="0.2">
      <c r="C342" s="25"/>
      <c r="D342" s="19"/>
      <c r="E342" s="19"/>
    </row>
    <row r="343" spans="3:5" x14ac:dyDescent="0.2">
      <c r="C343" s="25"/>
      <c r="D343" s="19"/>
      <c r="E343" s="19"/>
    </row>
    <row r="344" spans="3:5" x14ac:dyDescent="0.2">
      <c r="C344" s="25"/>
      <c r="D344" s="19"/>
      <c r="E344" s="19"/>
    </row>
    <row r="345" spans="3:5" x14ac:dyDescent="0.2">
      <c r="C345" s="25"/>
      <c r="D345" s="19"/>
      <c r="E345" s="19"/>
    </row>
    <row r="346" spans="3:5" x14ac:dyDescent="0.2">
      <c r="C346" s="25"/>
      <c r="D346" s="19"/>
      <c r="E346" s="19"/>
    </row>
    <row r="347" spans="3:5" x14ac:dyDescent="0.2">
      <c r="C347" s="25"/>
      <c r="D347" s="19"/>
      <c r="E347" s="19"/>
    </row>
    <row r="348" spans="3:5" x14ac:dyDescent="0.2">
      <c r="C348" s="25"/>
      <c r="D348" s="19"/>
      <c r="E348" s="19"/>
    </row>
    <row r="349" spans="3:5" x14ac:dyDescent="0.2">
      <c r="C349" s="25"/>
      <c r="D349" s="19"/>
      <c r="E349" s="19"/>
    </row>
    <row r="350" spans="3:5" x14ac:dyDescent="0.2">
      <c r="C350" s="25"/>
      <c r="D350" s="19"/>
      <c r="E350" s="19"/>
    </row>
    <row r="351" spans="3:5" x14ac:dyDescent="0.2">
      <c r="C351" s="25"/>
      <c r="D351" s="19"/>
      <c r="E351" s="19"/>
    </row>
    <row r="352" spans="3:5" x14ac:dyDescent="0.2">
      <c r="C352" s="25"/>
      <c r="D352" s="19"/>
      <c r="E352" s="19"/>
    </row>
    <row r="353" spans="3:5" x14ac:dyDescent="0.2">
      <c r="C353" s="25"/>
      <c r="D353" s="19"/>
      <c r="E353" s="19"/>
    </row>
    <row r="354" spans="3:5" x14ac:dyDescent="0.2">
      <c r="C354" s="25"/>
      <c r="D354" s="19"/>
      <c r="E354" s="19"/>
    </row>
    <row r="355" spans="3:5" x14ac:dyDescent="0.2">
      <c r="C355" s="25"/>
      <c r="D355" s="19"/>
      <c r="E355" s="19"/>
    </row>
    <row r="356" spans="3:5" x14ac:dyDescent="0.2">
      <c r="C356" s="25"/>
      <c r="D356" s="19"/>
      <c r="E356" s="19"/>
    </row>
    <row r="357" spans="3:5" x14ac:dyDescent="0.2">
      <c r="C357" s="25"/>
      <c r="D357" s="19"/>
      <c r="E357" s="19"/>
    </row>
    <row r="358" spans="3:5" x14ac:dyDescent="0.2">
      <c r="C358" s="25"/>
      <c r="D358" s="19"/>
      <c r="E358" s="19"/>
    </row>
    <row r="359" spans="3:5" x14ac:dyDescent="0.2">
      <c r="C359" s="25"/>
      <c r="D359" s="19"/>
      <c r="E359" s="19"/>
    </row>
    <row r="360" spans="3:5" x14ac:dyDescent="0.2">
      <c r="C360" s="25"/>
      <c r="D360" s="19"/>
      <c r="E360" s="19"/>
    </row>
    <row r="361" spans="3:5" x14ac:dyDescent="0.2">
      <c r="C361" s="25"/>
      <c r="D361" s="19"/>
      <c r="E361" s="19"/>
    </row>
    <row r="362" spans="3:5" x14ac:dyDescent="0.2">
      <c r="C362" s="25"/>
      <c r="D362" s="19"/>
      <c r="E362" s="19"/>
    </row>
    <row r="363" spans="3:5" x14ac:dyDescent="0.2">
      <c r="C363" s="25"/>
      <c r="D363" s="19"/>
      <c r="E363" s="19"/>
    </row>
    <row r="364" spans="3:5" x14ac:dyDescent="0.2">
      <c r="C364" s="25"/>
      <c r="D364" s="19"/>
      <c r="E364" s="19"/>
    </row>
    <row r="365" spans="3:5" x14ac:dyDescent="0.2">
      <c r="C365" s="25"/>
      <c r="D365" s="19"/>
      <c r="E365" s="19"/>
    </row>
    <row r="366" spans="3:5" x14ac:dyDescent="0.2">
      <c r="C366" s="25"/>
      <c r="D366" s="19"/>
      <c r="E366" s="19"/>
    </row>
    <row r="367" spans="3:5" x14ac:dyDescent="0.2">
      <c r="C367" s="25"/>
      <c r="D367" s="19"/>
      <c r="E367" s="19"/>
    </row>
    <row r="368" spans="3:5" x14ac:dyDescent="0.2">
      <c r="C368" s="25"/>
      <c r="D368" s="19"/>
      <c r="E368" s="19"/>
    </row>
    <row r="369" spans="3:5" x14ac:dyDescent="0.2">
      <c r="C369" s="25"/>
      <c r="D369" s="19"/>
      <c r="E369" s="19"/>
    </row>
    <row r="370" spans="3:5" x14ac:dyDescent="0.2">
      <c r="C370" s="25"/>
      <c r="D370" s="19"/>
      <c r="E370" s="19"/>
    </row>
    <row r="371" spans="3:5" x14ac:dyDescent="0.2">
      <c r="C371" s="25"/>
      <c r="D371" s="19"/>
      <c r="E371" s="19"/>
    </row>
    <row r="372" spans="3:5" x14ac:dyDescent="0.2">
      <c r="C372" s="25"/>
      <c r="D372" s="19"/>
      <c r="E372" s="19"/>
    </row>
    <row r="373" spans="3:5" x14ac:dyDescent="0.2">
      <c r="C373" s="25"/>
      <c r="D373" s="19"/>
      <c r="E373" s="19"/>
    </row>
    <row r="374" spans="3:5" x14ac:dyDescent="0.2">
      <c r="C374" s="25"/>
      <c r="D374" s="19"/>
      <c r="E374" s="19"/>
    </row>
    <row r="375" spans="3:5" x14ac:dyDescent="0.2">
      <c r="C375" s="25"/>
      <c r="D375" s="19"/>
      <c r="E375" s="19"/>
    </row>
    <row r="376" spans="3:5" x14ac:dyDescent="0.2">
      <c r="C376" s="25"/>
      <c r="D376" s="19"/>
      <c r="E376" s="19"/>
    </row>
    <row r="377" spans="3:5" x14ac:dyDescent="0.2">
      <c r="C377" s="25"/>
      <c r="D377" s="19"/>
      <c r="E377" s="19"/>
    </row>
    <row r="378" spans="3:5" x14ac:dyDescent="0.2">
      <c r="C378" s="25"/>
      <c r="D378" s="19"/>
      <c r="E378" s="19"/>
    </row>
    <row r="379" spans="3:5" x14ac:dyDescent="0.2">
      <c r="C379" s="25"/>
      <c r="D379" s="19"/>
      <c r="E379" s="19"/>
    </row>
    <row r="380" spans="3:5" x14ac:dyDescent="0.2">
      <c r="C380" s="25"/>
      <c r="D380" s="19"/>
      <c r="E380" s="19"/>
    </row>
    <row r="381" spans="3:5" x14ac:dyDescent="0.2">
      <c r="C381" s="25"/>
      <c r="D381" s="19"/>
      <c r="E381" s="19"/>
    </row>
    <row r="382" spans="3:5" x14ac:dyDescent="0.2">
      <c r="C382" s="25"/>
      <c r="D382" s="19"/>
      <c r="E382" s="19"/>
    </row>
    <row r="383" spans="3:5" x14ac:dyDescent="0.2">
      <c r="C383" s="25"/>
      <c r="D383" s="19"/>
      <c r="E383" s="19"/>
    </row>
    <row r="384" spans="3:5" x14ac:dyDescent="0.2">
      <c r="C384" s="25"/>
      <c r="D384" s="19"/>
      <c r="E384" s="19"/>
    </row>
    <row r="385" spans="3:5" x14ac:dyDescent="0.2">
      <c r="C385" s="25"/>
      <c r="D385" s="19"/>
      <c r="E385" s="19"/>
    </row>
    <row r="386" spans="3:5" x14ac:dyDescent="0.2">
      <c r="C386" s="25"/>
      <c r="D386" s="19"/>
      <c r="E386" s="19"/>
    </row>
    <row r="387" spans="3:5" x14ac:dyDescent="0.2">
      <c r="C387" s="25"/>
      <c r="D387" s="19"/>
      <c r="E387" s="19"/>
    </row>
    <row r="388" spans="3:5" x14ac:dyDescent="0.2">
      <c r="C388" s="25"/>
      <c r="D388" s="19"/>
      <c r="E388" s="19"/>
    </row>
    <row r="389" spans="3:5" x14ac:dyDescent="0.2">
      <c r="C389" s="25"/>
      <c r="D389" s="19"/>
      <c r="E389" s="19"/>
    </row>
    <row r="390" spans="3:5" x14ac:dyDescent="0.2">
      <c r="C390" s="25"/>
      <c r="D390" s="19"/>
      <c r="E390" s="19"/>
    </row>
    <row r="391" spans="3:5" x14ac:dyDescent="0.2">
      <c r="C391" s="25"/>
      <c r="D391" s="19"/>
      <c r="E391" s="19"/>
    </row>
    <row r="392" spans="3:5" x14ac:dyDescent="0.2">
      <c r="C392" s="25"/>
      <c r="D392" s="19"/>
      <c r="E392" s="19"/>
    </row>
    <row r="393" spans="3:5" x14ac:dyDescent="0.2">
      <c r="C393" s="25"/>
      <c r="D393" s="19"/>
      <c r="E393" s="19"/>
    </row>
    <row r="394" spans="3:5" x14ac:dyDescent="0.2">
      <c r="C394" s="25"/>
      <c r="D394" s="19"/>
      <c r="E394" s="19"/>
    </row>
    <row r="395" spans="3:5" x14ac:dyDescent="0.2">
      <c r="C395" s="25"/>
      <c r="D395" s="19"/>
      <c r="E395" s="19"/>
    </row>
    <row r="396" spans="3:5" x14ac:dyDescent="0.2">
      <c r="C396" s="25"/>
      <c r="D396" s="19"/>
      <c r="E396" s="19"/>
    </row>
    <row r="397" spans="3:5" x14ac:dyDescent="0.2">
      <c r="C397" s="25"/>
      <c r="D397" s="19"/>
      <c r="E397" s="19"/>
    </row>
    <row r="398" spans="3:5" x14ac:dyDescent="0.2">
      <c r="C398" s="25"/>
      <c r="D398" s="19"/>
      <c r="E398" s="19"/>
    </row>
    <row r="399" spans="3:5" x14ac:dyDescent="0.2">
      <c r="C399" s="25"/>
      <c r="D399" s="19"/>
      <c r="E399" s="19"/>
    </row>
    <row r="400" spans="3:5" x14ac:dyDescent="0.2">
      <c r="C400" s="25"/>
      <c r="D400" s="19"/>
      <c r="E400" s="19"/>
    </row>
    <row r="401" spans="3:5" x14ac:dyDescent="0.2">
      <c r="C401" s="25"/>
      <c r="D401" s="19"/>
      <c r="E401" s="19"/>
    </row>
    <row r="402" spans="3:5" x14ac:dyDescent="0.2">
      <c r="C402" s="25"/>
      <c r="D402" s="19"/>
      <c r="E402" s="19"/>
    </row>
    <row r="403" spans="3:5" x14ac:dyDescent="0.2">
      <c r="C403" s="25"/>
      <c r="D403" s="19"/>
      <c r="E403" s="19"/>
    </row>
    <row r="404" spans="3:5" x14ac:dyDescent="0.2">
      <c r="C404" s="25"/>
      <c r="D404" s="19"/>
      <c r="E404" s="19"/>
    </row>
    <row r="405" spans="3:5" x14ac:dyDescent="0.2">
      <c r="C405" s="25"/>
      <c r="D405" s="19"/>
      <c r="E405" s="19"/>
    </row>
    <row r="406" spans="3:5" x14ac:dyDescent="0.2">
      <c r="C406" s="25"/>
      <c r="D406" s="19"/>
      <c r="E406" s="19"/>
    </row>
    <row r="407" spans="3:5" x14ac:dyDescent="0.2">
      <c r="C407" s="25"/>
      <c r="D407" s="19"/>
      <c r="E407" s="19"/>
    </row>
    <row r="408" spans="3:5" x14ac:dyDescent="0.2">
      <c r="C408" s="25"/>
      <c r="D408" s="19"/>
      <c r="E408" s="19"/>
    </row>
    <row r="409" spans="3:5" x14ac:dyDescent="0.2">
      <c r="C409" s="25"/>
      <c r="D409" s="19"/>
      <c r="E409" s="19"/>
    </row>
    <row r="410" spans="3:5" x14ac:dyDescent="0.2">
      <c r="C410" s="25"/>
      <c r="D410" s="19"/>
      <c r="E410" s="19"/>
    </row>
    <row r="411" spans="3:5" x14ac:dyDescent="0.2">
      <c r="C411" s="25"/>
      <c r="D411" s="19"/>
      <c r="E411" s="19"/>
    </row>
    <row r="412" spans="3:5" x14ac:dyDescent="0.2">
      <c r="C412" s="25"/>
      <c r="D412" s="19"/>
      <c r="E412" s="19"/>
    </row>
    <row r="413" spans="3:5" x14ac:dyDescent="0.2">
      <c r="C413" s="25"/>
      <c r="D413" s="19"/>
      <c r="E413" s="19"/>
    </row>
    <row r="414" spans="3:5" x14ac:dyDescent="0.2">
      <c r="C414" s="25"/>
      <c r="D414" s="19"/>
      <c r="E414" s="19"/>
    </row>
    <row r="415" spans="3:5" x14ac:dyDescent="0.2">
      <c r="C415" s="25"/>
      <c r="D415" s="19"/>
      <c r="E415" s="19"/>
    </row>
    <row r="416" spans="3:5" x14ac:dyDescent="0.2">
      <c r="C416" s="25"/>
      <c r="D416" s="19"/>
      <c r="E416" s="19"/>
    </row>
    <row r="417" spans="3:5" x14ac:dyDescent="0.2">
      <c r="C417" s="25"/>
      <c r="D417" s="19"/>
      <c r="E417" s="19"/>
    </row>
    <row r="418" spans="3:5" x14ac:dyDescent="0.2">
      <c r="C418" s="25"/>
      <c r="D418" s="19"/>
      <c r="E418" s="19"/>
    </row>
    <row r="419" spans="3:5" x14ac:dyDescent="0.2">
      <c r="C419" s="25"/>
      <c r="D419" s="19"/>
      <c r="E419" s="19"/>
    </row>
    <row r="420" spans="3:5" x14ac:dyDescent="0.2">
      <c r="C420" s="25"/>
      <c r="D420" s="19"/>
      <c r="E420" s="19"/>
    </row>
    <row r="421" spans="3:5" x14ac:dyDescent="0.2">
      <c r="C421" s="25"/>
      <c r="D421" s="19"/>
      <c r="E421" s="19"/>
    </row>
    <row r="422" spans="3:5" x14ac:dyDescent="0.2">
      <c r="C422" s="25"/>
      <c r="D422" s="19"/>
      <c r="E422" s="19"/>
    </row>
    <row r="423" spans="3:5" x14ac:dyDescent="0.2">
      <c r="C423" s="25"/>
      <c r="D423" s="19"/>
      <c r="E423" s="19"/>
    </row>
    <row r="424" spans="3:5" x14ac:dyDescent="0.2">
      <c r="C424" s="25"/>
      <c r="D424" s="19"/>
      <c r="E424" s="19"/>
    </row>
    <row r="425" spans="3:5" x14ac:dyDescent="0.2">
      <c r="C425" s="25"/>
      <c r="D425" s="19"/>
      <c r="E425" s="19"/>
    </row>
    <row r="426" spans="3:5" x14ac:dyDescent="0.2">
      <c r="C426" s="25"/>
      <c r="D426" s="19"/>
      <c r="E426" s="19"/>
    </row>
    <row r="427" spans="3:5" x14ac:dyDescent="0.2">
      <c r="C427" s="25"/>
      <c r="D427" s="19"/>
      <c r="E427" s="19"/>
    </row>
    <row r="428" spans="3:5" x14ac:dyDescent="0.2">
      <c r="C428" s="25"/>
      <c r="D428" s="19"/>
      <c r="E428" s="19"/>
    </row>
    <row r="429" spans="3:5" x14ac:dyDescent="0.2">
      <c r="C429" s="25"/>
      <c r="D429" s="19"/>
      <c r="E429" s="19"/>
    </row>
    <row r="430" spans="3:5" x14ac:dyDescent="0.2">
      <c r="C430" s="25"/>
      <c r="D430" s="19"/>
      <c r="E430" s="19"/>
    </row>
    <row r="431" spans="3:5" x14ac:dyDescent="0.2">
      <c r="C431" s="25"/>
      <c r="D431" s="19"/>
      <c r="E431" s="19"/>
    </row>
    <row r="432" spans="3:5" x14ac:dyDescent="0.2">
      <c r="C432" s="25"/>
      <c r="D432" s="19"/>
      <c r="E432" s="19"/>
    </row>
    <row r="433" spans="3:5" x14ac:dyDescent="0.2">
      <c r="C433" s="25"/>
      <c r="D433" s="19"/>
      <c r="E433" s="19"/>
    </row>
    <row r="434" spans="3:5" x14ac:dyDescent="0.2">
      <c r="C434" s="25"/>
      <c r="D434" s="19"/>
      <c r="E434" s="19"/>
    </row>
    <row r="435" spans="3:5" x14ac:dyDescent="0.2">
      <c r="C435" s="25"/>
      <c r="D435" s="19"/>
      <c r="E435" s="19"/>
    </row>
    <row r="436" spans="3:5" x14ac:dyDescent="0.2">
      <c r="C436" s="25"/>
      <c r="D436" s="19"/>
      <c r="E436" s="19"/>
    </row>
    <row r="437" spans="3:5" x14ac:dyDescent="0.2">
      <c r="C437" s="25"/>
      <c r="D437" s="19"/>
      <c r="E437" s="19"/>
    </row>
    <row r="438" spans="3:5" x14ac:dyDescent="0.2">
      <c r="C438" s="25"/>
      <c r="D438" s="19"/>
      <c r="E438" s="19"/>
    </row>
    <row r="439" spans="3:5" x14ac:dyDescent="0.2">
      <c r="C439" s="25"/>
      <c r="D439" s="19"/>
      <c r="E439" s="19"/>
    </row>
    <row r="440" spans="3:5" x14ac:dyDescent="0.2">
      <c r="C440" s="25"/>
      <c r="D440" s="19"/>
      <c r="E440" s="19"/>
    </row>
    <row r="441" spans="3:5" x14ac:dyDescent="0.2">
      <c r="C441" s="25"/>
      <c r="D441" s="19"/>
      <c r="E441" s="19"/>
    </row>
    <row r="442" spans="3:5" x14ac:dyDescent="0.2">
      <c r="C442" s="25"/>
      <c r="D442" s="19"/>
      <c r="E442" s="19"/>
    </row>
    <row r="443" spans="3:5" x14ac:dyDescent="0.2">
      <c r="C443" s="25"/>
      <c r="D443" s="19"/>
      <c r="E443" s="19"/>
    </row>
    <row r="444" spans="3:5" x14ac:dyDescent="0.2">
      <c r="C444" s="25"/>
      <c r="D444" s="19"/>
      <c r="E444" s="19"/>
    </row>
    <row r="445" spans="3:5" x14ac:dyDescent="0.2">
      <c r="C445" s="25"/>
      <c r="D445" s="19"/>
      <c r="E445" s="19"/>
    </row>
    <row r="446" spans="3:5" x14ac:dyDescent="0.2">
      <c r="C446" s="25"/>
      <c r="D446" s="19"/>
      <c r="E446" s="19"/>
    </row>
    <row r="447" spans="3:5" x14ac:dyDescent="0.2">
      <c r="C447" s="25"/>
      <c r="D447" s="19"/>
      <c r="E447" s="19"/>
    </row>
    <row r="448" spans="3:5" x14ac:dyDescent="0.2">
      <c r="C448" s="25"/>
      <c r="D448" s="19"/>
      <c r="E448" s="19"/>
    </row>
    <row r="449" spans="3:5" x14ac:dyDescent="0.2">
      <c r="C449" s="25"/>
      <c r="D449" s="19"/>
      <c r="E449" s="19"/>
    </row>
    <row r="450" spans="3:5" x14ac:dyDescent="0.2">
      <c r="C450" s="25"/>
      <c r="D450" s="19"/>
      <c r="E450" s="19"/>
    </row>
    <row r="451" spans="3:5" x14ac:dyDescent="0.2">
      <c r="C451" s="25"/>
      <c r="D451" s="19"/>
      <c r="E451" s="19"/>
    </row>
    <row r="452" spans="3:5" x14ac:dyDescent="0.2">
      <c r="C452" s="25"/>
      <c r="D452" s="19"/>
      <c r="E452" s="19"/>
    </row>
    <row r="453" spans="3:5" x14ac:dyDescent="0.2">
      <c r="C453" s="25"/>
      <c r="D453" s="19"/>
      <c r="E453" s="19"/>
    </row>
    <row r="454" spans="3:5" x14ac:dyDescent="0.2">
      <c r="C454" s="25"/>
      <c r="D454" s="19"/>
      <c r="E454" s="19"/>
    </row>
    <row r="455" spans="3:5" x14ac:dyDescent="0.2">
      <c r="C455" s="25"/>
      <c r="D455" s="19"/>
      <c r="E455" s="19"/>
    </row>
    <row r="456" spans="3:5" x14ac:dyDescent="0.2">
      <c r="C456" s="25"/>
      <c r="D456" s="19"/>
      <c r="E456" s="19"/>
    </row>
    <row r="457" spans="3:5" x14ac:dyDescent="0.2">
      <c r="C457" s="25"/>
      <c r="D457" s="19"/>
      <c r="E457" s="19"/>
    </row>
    <row r="458" spans="3:5" x14ac:dyDescent="0.2">
      <c r="C458" s="25"/>
      <c r="D458" s="19"/>
      <c r="E458" s="19"/>
    </row>
    <row r="459" spans="3:5" x14ac:dyDescent="0.2">
      <c r="C459" s="25"/>
      <c r="D459" s="19"/>
      <c r="E459" s="19"/>
    </row>
    <row r="460" spans="3:5" x14ac:dyDescent="0.2">
      <c r="C460" s="25"/>
      <c r="D460" s="19"/>
      <c r="E460" s="19"/>
    </row>
    <row r="461" spans="3:5" x14ac:dyDescent="0.2">
      <c r="C461" s="25"/>
      <c r="D461" s="19"/>
      <c r="E461" s="19"/>
    </row>
    <row r="462" spans="3:5" x14ac:dyDescent="0.2">
      <c r="C462" s="25"/>
      <c r="D462" s="19"/>
      <c r="E462" s="19"/>
    </row>
    <row r="463" spans="3:5" x14ac:dyDescent="0.2">
      <c r="C463" s="25"/>
      <c r="D463" s="19"/>
      <c r="E463" s="19"/>
    </row>
    <row r="464" spans="3:5" x14ac:dyDescent="0.2">
      <c r="C464" s="25"/>
      <c r="D464" s="19"/>
      <c r="E464" s="19"/>
    </row>
    <row r="465" spans="3:5" x14ac:dyDescent="0.2">
      <c r="C465" s="25"/>
      <c r="D465" s="19"/>
      <c r="E465" s="19"/>
    </row>
    <row r="466" spans="3:5" x14ac:dyDescent="0.2">
      <c r="C466" s="25"/>
      <c r="D466" s="19"/>
      <c r="E466" s="19"/>
    </row>
    <row r="467" spans="3:5" x14ac:dyDescent="0.2">
      <c r="C467" s="25"/>
      <c r="D467" s="19"/>
      <c r="E467" s="19"/>
    </row>
    <row r="468" spans="3:5" x14ac:dyDescent="0.2">
      <c r="C468" s="25"/>
      <c r="D468" s="19"/>
      <c r="E468" s="19"/>
    </row>
    <row r="469" spans="3:5" x14ac:dyDescent="0.2">
      <c r="C469" s="25"/>
      <c r="D469" s="19"/>
      <c r="E469" s="19"/>
    </row>
    <row r="470" spans="3:5" x14ac:dyDescent="0.2">
      <c r="C470" s="25"/>
      <c r="D470" s="19"/>
      <c r="E470" s="19"/>
    </row>
    <row r="471" spans="3:5" x14ac:dyDescent="0.2">
      <c r="C471" s="25"/>
      <c r="D471" s="19"/>
      <c r="E471" s="19"/>
    </row>
    <row r="472" spans="3:5" x14ac:dyDescent="0.2">
      <c r="C472" s="25"/>
      <c r="D472" s="19"/>
      <c r="E472" s="19"/>
    </row>
    <row r="473" spans="3:5" x14ac:dyDescent="0.2">
      <c r="C473" s="25"/>
      <c r="D473" s="19"/>
      <c r="E473" s="19"/>
    </row>
    <row r="474" spans="3:5" x14ac:dyDescent="0.2">
      <c r="C474" s="25"/>
      <c r="D474" s="19"/>
      <c r="E474" s="19"/>
    </row>
    <row r="475" spans="3:5" x14ac:dyDescent="0.2">
      <c r="C475" s="25"/>
      <c r="D475" s="19"/>
      <c r="E475" s="19"/>
    </row>
    <row r="476" spans="3:5" x14ac:dyDescent="0.2">
      <c r="C476" s="25"/>
      <c r="D476" s="19"/>
      <c r="E476" s="19"/>
    </row>
    <row r="477" spans="3:5" x14ac:dyDescent="0.2">
      <c r="C477" s="25"/>
      <c r="D477" s="19"/>
      <c r="E477" s="19"/>
    </row>
    <row r="478" spans="3:5" x14ac:dyDescent="0.2">
      <c r="C478" s="25"/>
      <c r="D478" s="19"/>
      <c r="E478" s="19"/>
    </row>
    <row r="479" spans="3:5" x14ac:dyDescent="0.2">
      <c r="C479" s="25"/>
      <c r="D479" s="19"/>
      <c r="E479" s="19"/>
    </row>
    <row r="480" spans="3:5" x14ac:dyDescent="0.2">
      <c r="C480" s="25"/>
      <c r="D480" s="19"/>
      <c r="E480" s="19"/>
    </row>
    <row r="481" spans="3:5" x14ac:dyDescent="0.2">
      <c r="C481" s="25"/>
      <c r="D481" s="19"/>
      <c r="E481" s="19"/>
    </row>
    <row r="482" spans="3:5" x14ac:dyDescent="0.2">
      <c r="C482" s="25"/>
      <c r="D482" s="19"/>
      <c r="E482" s="19"/>
    </row>
    <row r="483" spans="3:5" x14ac:dyDescent="0.2">
      <c r="C483" s="25"/>
      <c r="D483" s="19"/>
      <c r="E483" s="19"/>
    </row>
    <row r="484" spans="3:5" x14ac:dyDescent="0.2">
      <c r="C484" s="25"/>
      <c r="D484" s="19"/>
      <c r="E484" s="19"/>
    </row>
    <row r="485" spans="3:5" x14ac:dyDescent="0.2">
      <c r="C485" s="25"/>
      <c r="D485" s="19"/>
      <c r="E485" s="19"/>
    </row>
    <row r="486" spans="3:5" x14ac:dyDescent="0.2">
      <c r="C486" s="25"/>
      <c r="D486" s="19"/>
      <c r="E486" s="19"/>
    </row>
    <row r="487" spans="3:5" x14ac:dyDescent="0.2">
      <c r="C487" s="25"/>
      <c r="D487" s="19"/>
      <c r="E487" s="19"/>
    </row>
    <row r="488" spans="3:5" x14ac:dyDescent="0.2">
      <c r="C488" s="25"/>
      <c r="D488" s="19"/>
      <c r="E488" s="19"/>
    </row>
    <row r="489" spans="3:5" x14ac:dyDescent="0.2">
      <c r="C489" s="25"/>
      <c r="D489" s="19"/>
      <c r="E489" s="19"/>
    </row>
    <row r="490" spans="3:5" x14ac:dyDescent="0.2">
      <c r="C490" s="25"/>
      <c r="D490" s="19"/>
      <c r="E490" s="19"/>
    </row>
    <row r="491" spans="3:5" x14ac:dyDescent="0.2">
      <c r="C491" s="25"/>
      <c r="D491" s="19"/>
      <c r="E491" s="19"/>
    </row>
    <row r="492" spans="3:5" x14ac:dyDescent="0.2">
      <c r="C492" s="25"/>
      <c r="D492" s="19"/>
      <c r="E492" s="19"/>
    </row>
    <row r="493" spans="3:5" x14ac:dyDescent="0.2">
      <c r="C493" s="25"/>
      <c r="D493" s="19"/>
      <c r="E493" s="19"/>
    </row>
    <row r="494" spans="3:5" x14ac:dyDescent="0.2">
      <c r="C494" s="25"/>
      <c r="D494" s="19"/>
      <c r="E494" s="19"/>
    </row>
    <row r="495" spans="3:5" x14ac:dyDescent="0.2">
      <c r="C495" s="25"/>
      <c r="D495" s="19"/>
      <c r="E495" s="19"/>
    </row>
    <row r="496" spans="3:5" x14ac:dyDescent="0.2">
      <c r="C496" s="25"/>
      <c r="D496" s="19"/>
      <c r="E496" s="19"/>
    </row>
    <row r="497" spans="3:5" x14ac:dyDescent="0.2">
      <c r="C497" s="25"/>
      <c r="D497" s="19"/>
      <c r="E497" s="19"/>
    </row>
    <row r="498" spans="3:5" x14ac:dyDescent="0.2">
      <c r="C498" s="25"/>
      <c r="D498" s="19"/>
      <c r="E498" s="19"/>
    </row>
    <row r="499" spans="3:5" x14ac:dyDescent="0.2">
      <c r="C499" s="25"/>
      <c r="D499" s="19"/>
      <c r="E499" s="19"/>
    </row>
    <row r="500" spans="3:5" x14ac:dyDescent="0.2">
      <c r="C500" s="25"/>
      <c r="D500" s="19"/>
      <c r="E500" s="19"/>
    </row>
    <row r="501" spans="3:5" x14ac:dyDescent="0.2">
      <c r="C501" s="25"/>
      <c r="D501" s="19"/>
      <c r="E501" s="19"/>
    </row>
    <row r="502" spans="3:5" x14ac:dyDescent="0.2">
      <c r="C502" s="25"/>
      <c r="D502" s="19"/>
      <c r="E502" s="19"/>
    </row>
    <row r="503" spans="3:5" x14ac:dyDescent="0.2">
      <c r="C503" s="25"/>
      <c r="D503" s="19"/>
      <c r="E503" s="19"/>
    </row>
    <row r="504" spans="3:5" x14ac:dyDescent="0.2">
      <c r="C504" s="25"/>
      <c r="D504" s="19"/>
      <c r="E504" s="19"/>
    </row>
    <row r="505" spans="3:5" x14ac:dyDescent="0.2">
      <c r="C505" s="25"/>
      <c r="D505" s="19"/>
      <c r="E505" s="19"/>
    </row>
    <row r="506" spans="3:5" x14ac:dyDescent="0.2">
      <c r="C506" s="25"/>
      <c r="D506" s="19"/>
      <c r="E506" s="19"/>
    </row>
    <row r="507" spans="3:5" x14ac:dyDescent="0.2">
      <c r="C507" s="25"/>
      <c r="D507" s="19"/>
      <c r="E507" s="19"/>
    </row>
    <row r="508" spans="3:5" x14ac:dyDescent="0.2">
      <c r="C508" s="25"/>
      <c r="D508" s="19"/>
      <c r="E508" s="19"/>
    </row>
    <row r="509" spans="3:5" x14ac:dyDescent="0.2">
      <c r="C509" s="25"/>
      <c r="D509" s="19"/>
      <c r="E509" s="19"/>
    </row>
    <row r="510" spans="3:5" x14ac:dyDescent="0.2">
      <c r="C510" s="25"/>
      <c r="D510" s="19"/>
      <c r="E510" s="19"/>
    </row>
    <row r="511" spans="3:5" x14ac:dyDescent="0.2">
      <c r="C511" s="25"/>
      <c r="D511" s="19"/>
      <c r="E511" s="19"/>
    </row>
    <row r="512" spans="3:5" x14ac:dyDescent="0.2">
      <c r="C512" s="25"/>
      <c r="D512" s="19"/>
      <c r="E512" s="19"/>
    </row>
    <row r="513" spans="3:5" x14ac:dyDescent="0.2">
      <c r="C513" s="25"/>
      <c r="D513" s="19"/>
      <c r="E513" s="19"/>
    </row>
    <row r="514" spans="3:5" x14ac:dyDescent="0.2">
      <c r="C514" s="25"/>
      <c r="D514" s="19"/>
      <c r="E514" s="19"/>
    </row>
    <row r="515" spans="3:5" x14ac:dyDescent="0.2">
      <c r="C515" s="25"/>
      <c r="D515" s="19"/>
      <c r="E515" s="19"/>
    </row>
    <row r="516" spans="3:5" x14ac:dyDescent="0.2">
      <c r="C516" s="25"/>
      <c r="D516" s="19"/>
      <c r="E516" s="19"/>
    </row>
    <row r="517" spans="3:5" x14ac:dyDescent="0.2">
      <c r="C517" s="25"/>
      <c r="D517" s="19"/>
      <c r="E517" s="19"/>
    </row>
    <row r="518" spans="3:5" x14ac:dyDescent="0.2">
      <c r="C518" s="25"/>
      <c r="D518" s="19"/>
      <c r="E518" s="19"/>
    </row>
    <row r="519" spans="3:5" x14ac:dyDescent="0.2">
      <c r="C519" s="25"/>
      <c r="D519" s="19"/>
      <c r="E519" s="19"/>
    </row>
    <row r="520" spans="3:5" x14ac:dyDescent="0.2">
      <c r="C520" s="25"/>
      <c r="D520" s="19"/>
      <c r="E520" s="19"/>
    </row>
    <row r="521" spans="3:5" x14ac:dyDescent="0.2">
      <c r="C521" s="25"/>
      <c r="D521" s="19"/>
      <c r="E521" s="19"/>
    </row>
    <row r="522" spans="3:5" x14ac:dyDescent="0.2">
      <c r="C522" s="25"/>
      <c r="D522" s="19"/>
      <c r="E522" s="19"/>
    </row>
    <row r="523" spans="3:5" x14ac:dyDescent="0.2">
      <c r="C523" s="25"/>
      <c r="D523" s="19"/>
      <c r="E523" s="19"/>
    </row>
    <row r="524" spans="3:5" x14ac:dyDescent="0.2">
      <c r="C524" s="25"/>
      <c r="D524" s="19"/>
      <c r="E524" s="19"/>
    </row>
    <row r="525" spans="3:5" x14ac:dyDescent="0.2">
      <c r="C525" s="25"/>
      <c r="D525" s="19"/>
      <c r="E525" s="19"/>
    </row>
    <row r="526" spans="3:5" x14ac:dyDescent="0.2">
      <c r="C526" s="25"/>
      <c r="D526" s="19"/>
      <c r="E526" s="19"/>
    </row>
    <row r="527" spans="3:5" x14ac:dyDescent="0.2">
      <c r="C527" s="25"/>
      <c r="D527" s="19"/>
      <c r="E527" s="19"/>
    </row>
    <row r="528" spans="3:5" x14ac:dyDescent="0.2">
      <c r="C528" s="25"/>
      <c r="D528" s="19"/>
      <c r="E528" s="19"/>
    </row>
    <row r="529" spans="3:5" x14ac:dyDescent="0.2">
      <c r="C529" s="25"/>
      <c r="D529" s="19"/>
      <c r="E529" s="19"/>
    </row>
    <row r="530" spans="3:5" x14ac:dyDescent="0.2">
      <c r="C530" s="25"/>
      <c r="D530" s="19"/>
      <c r="E530" s="19"/>
    </row>
    <row r="531" spans="3:5" x14ac:dyDescent="0.2">
      <c r="C531" s="25"/>
      <c r="D531" s="19"/>
      <c r="E531" s="19"/>
    </row>
    <row r="532" spans="3:5" x14ac:dyDescent="0.2">
      <c r="C532" s="25"/>
      <c r="D532" s="19"/>
      <c r="E532" s="19"/>
    </row>
    <row r="533" spans="3:5" x14ac:dyDescent="0.2">
      <c r="C533" s="25"/>
      <c r="D533" s="19"/>
      <c r="E533" s="19"/>
    </row>
    <row r="534" spans="3:5" x14ac:dyDescent="0.2">
      <c r="C534" s="25"/>
      <c r="D534" s="19"/>
      <c r="E534" s="19"/>
    </row>
    <row r="535" spans="3:5" x14ac:dyDescent="0.2">
      <c r="C535" s="25"/>
      <c r="D535" s="19"/>
      <c r="E535" s="19"/>
    </row>
    <row r="536" spans="3:5" x14ac:dyDescent="0.2">
      <c r="C536" s="25"/>
      <c r="D536" s="19"/>
      <c r="E536" s="19"/>
    </row>
    <row r="537" spans="3:5" x14ac:dyDescent="0.2">
      <c r="C537" s="25"/>
      <c r="D537" s="19"/>
      <c r="E537" s="19"/>
    </row>
    <row r="538" spans="3:5" x14ac:dyDescent="0.2">
      <c r="C538" s="25"/>
      <c r="D538" s="19"/>
      <c r="E538" s="19"/>
    </row>
    <row r="539" spans="3:5" x14ac:dyDescent="0.2">
      <c r="C539" s="25"/>
      <c r="D539" s="19"/>
      <c r="E539" s="19"/>
    </row>
    <row r="540" spans="3:5" x14ac:dyDescent="0.2">
      <c r="C540" s="25"/>
      <c r="D540" s="19"/>
      <c r="E540" s="19"/>
    </row>
    <row r="541" spans="3:5" x14ac:dyDescent="0.2">
      <c r="C541" s="25"/>
      <c r="D541" s="19"/>
      <c r="E541" s="19"/>
    </row>
    <row r="542" spans="3:5" x14ac:dyDescent="0.2">
      <c r="C542" s="25"/>
      <c r="D542" s="19"/>
      <c r="E542" s="19"/>
    </row>
    <row r="543" spans="3:5" x14ac:dyDescent="0.2">
      <c r="C543" s="25"/>
      <c r="D543" s="19"/>
      <c r="E543" s="19"/>
    </row>
    <row r="544" spans="3:5" x14ac:dyDescent="0.2">
      <c r="C544" s="25"/>
      <c r="D544" s="19"/>
      <c r="E544" s="19"/>
    </row>
    <row r="545" spans="3:5" x14ac:dyDescent="0.2">
      <c r="C545" s="25"/>
      <c r="D545" s="19"/>
      <c r="E545" s="19"/>
    </row>
    <row r="546" spans="3:5" x14ac:dyDescent="0.2">
      <c r="C546" s="25"/>
      <c r="D546" s="19"/>
      <c r="E546" s="19"/>
    </row>
    <row r="547" spans="3:5" x14ac:dyDescent="0.2">
      <c r="C547" s="25"/>
      <c r="D547" s="19"/>
      <c r="E547" s="19"/>
    </row>
    <row r="548" spans="3:5" x14ac:dyDescent="0.2">
      <c r="C548" s="25"/>
      <c r="D548" s="19"/>
      <c r="E548" s="19"/>
    </row>
    <row r="549" spans="3:5" x14ac:dyDescent="0.2">
      <c r="C549" s="25"/>
      <c r="D549" s="19"/>
      <c r="E549" s="19"/>
    </row>
    <row r="550" spans="3:5" x14ac:dyDescent="0.2">
      <c r="C550" s="25"/>
      <c r="D550" s="19"/>
      <c r="E550" s="19"/>
    </row>
    <row r="551" spans="3:5" x14ac:dyDescent="0.2">
      <c r="C551" s="25"/>
      <c r="D551" s="19"/>
      <c r="E551" s="19"/>
    </row>
    <row r="552" spans="3:5" x14ac:dyDescent="0.2">
      <c r="C552" s="25"/>
      <c r="D552" s="19"/>
      <c r="E552" s="19"/>
    </row>
    <row r="553" spans="3:5" x14ac:dyDescent="0.2">
      <c r="C553" s="25"/>
      <c r="D553" s="19"/>
      <c r="E553" s="19"/>
    </row>
    <row r="554" spans="3:5" x14ac:dyDescent="0.2">
      <c r="C554" s="25"/>
      <c r="D554" s="19"/>
      <c r="E554" s="19"/>
    </row>
    <row r="555" spans="3:5" x14ac:dyDescent="0.2">
      <c r="C555" s="25"/>
      <c r="D555" s="19"/>
      <c r="E555" s="19"/>
    </row>
    <row r="556" spans="3:5" x14ac:dyDescent="0.2">
      <c r="C556" s="25"/>
      <c r="D556" s="19"/>
      <c r="E556" s="19"/>
    </row>
    <row r="557" spans="3:5" x14ac:dyDescent="0.2">
      <c r="C557" s="25"/>
      <c r="D557" s="19"/>
      <c r="E557" s="19"/>
    </row>
    <row r="558" spans="3:5" x14ac:dyDescent="0.2">
      <c r="C558" s="25"/>
      <c r="D558" s="19"/>
      <c r="E558" s="19"/>
    </row>
    <row r="559" spans="3:5" x14ac:dyDescent="0.2">
      <c r="C559" s="25"/>
      <c r="D559" s="19"/>
      <c r="E559" s="19"/>
    </row>
    <row r="560" spans="3:5" x14ac:dyDescent="0.2">
      <c r="C560" s="25"/>
      <c r="D560" s="19"/>
      <c r="E560" s="19"/>
    </row>
    <row r="561" spans="3:5" x14ac:dyDescent="0.2">
      <c r="C561" s="25"/>
      <c r="D561" s="19"/>
      <c r="E561" s="19"/>
    </row>
    <row r="562" spans="3:5" x14ac:dyDescent="0.2">
      <c r="C562" s="25"/>
      <c r="D562" s="19"/>
      <c r="E562" s="19"/>
    </row>
    <row r="563" spans="3:5" x14ac:dyDescent="0.2">
      <c r="C563" s="25"/>
      <c r="D563" s="19"/>
      <c r="E563" s="19"/>
    </row>
    <row r="564" spans="3:5" x14ac:dyDescent="0.2">
      <c r="C564" s="25"/>
      <c r="D564" s="19"/>
      <c r="E564" s="19"/>
    </row>
    <row r="565" spans="3:5" x14ac:dyDescent="0.2">
      <c r="C565" s="25"/>
      <c r="D565" s="19"/>
      <c r="E565" s="19"/>
    </row>
    <row r="566" spans="3:5" x14ac:dyDescent="0.2">
      <c r="C566" s="25"/>
      <c r="D566" s="19"/>
      <c r="E566" s="19"/>
    </row>
    <row r="567" spans="3:5" x14ac:dyDescent="0.2">
      <c r="C567" s="25"/>
      <c r="D567" s="19"/>
      <c r="E567" s="19"/>
    </row>
    <row r="568" spans="3:5" x14ac:dyDescent="0.2">
      <c r="C568" s="25"/>
      <c r="D568" s="19"/>
      <c r="E568" s="19"/>
    </row>
    <row r="569" spans="3:5" x14ac:dyDescent="0.2">
      <c r="C569" s="25"/>
      <c r="D569" s="19"/>
      <c r="E569" s="19"/>
    </row>
    <row r="570" spans="3:5" x14ac:dyDescent="0.2">
      <c r="C570" s="25"/>
      <c r="D570" s="19"/>
      <c r="E570" s="19"/>
    </row>
    <row r="571" spans="3:5" x14ac:dyDescent="0.2">
      <c r="C571" s="25"/>
      <c r="D571" s="19"/>
      <c r="E571" s="19"/>
    </row>
    <row r="572" spans="3:5" x14ac:dyDescent="0.2">
      <c r="C572" s="25"/>
      <c r="D572" s="19"/>
      <c r="E572" s="19"/>
    </row>
    <row r="573" spans="3:5" x14ac:dyDescent="0.2">
      <c r="C573" s="25"/>
      <c r="D573" s="19"/>
      <c r="E573" s="19"/>
    </row>
    <row r="574" spans="3:5" x14ac:dyDescent="0.2">
      <c r="C574" s="25"/>
      <c r="D574" s="19"/>
      <c r="E574" s="19"/>
    </row>
    <row r="575" spans="3:5" x14ac:dyDescent="0.2">
      <c r="C575" s="25"/>
      <c r="D575" s="19"/>
      <c r="E575" s="19"/>
    </row>
    <row r="576" spans="3:5" x14ac:dyDescent="0.2">
      <c r="C576" s="25"/>
      <c r="D576" s="19"/>
      <c r="E576" s="19"/>
    </row>
    <row r="577" spans="3:5" x14ac:dyDescent="0.2">
      <c r="C577" s="25"/>
      <c r="D577" s="19"/>
      <c r="E577" s="19"/>
    </row>
    <row r="578" spans="3:5" x14ac:dyDescent="0.2">
      <c r="C578" s="25"/>
      <c r="D578" s="19"/>
      <c r="E578" s="19"/>
    </row>
    <row r="579" spans="3:5" x14ac:dyDescent="0.2">
      <c r="C579" s="25"/>
      <c r="D579" s="19"/>
      <c r="E579" s="19"/>
    </row>
    <row r="580" spans="3:5" x14ac:dyDescent="0.2">
      <c r="C580" s="25"/>
      <c r="D580" s="19"/>
      <c r="E580" s="19"/>
    </row>
    <row r="581" spans="3:5" x14ac:dyDescent="0.2">
      <c r="C581" s="25"/>
      <c r="D581" s="19"/>
      <c r="E581" s="19"/>
    </row>
    <row r="582" spans="3:5" x14ac:dyDescent="0.2">
      <c r="C582" s="25"/>
      <c r="D582" s="19"/>
      <c r="E582" s="19"/>
    </row>
    <row r="583" spans="3:5" x14ac:dyDescent="0.2">
      <c r="C583" s="25"/>
      <c r="D583" s="19"/>
      <c r="E583" s="19"/>
    </row>
    <row r="584" spans="3:5" x14ac:dyDescent="0.2">
      <c r="C584" s="25"/>
      <c r="D584" s="19"/>
      <c r="E584" s="19"/>
    </row>
    <row r="585" spans="3:5" x14ac:dyDescent="0.2">
      <c r="C585" s="25"/>
      <c r="D585" s="19"/>
      <c r="E585" s="19"/>
    </row>
    <row r="586" spans="3:5" x14ac:dyDescent="0.2">
      <c r="C586" s="25"/>
      <c r="D586" s="19"/>
      <c r="E586" s="19"/>
    </row>
    <row r="587" spans="3:5" x14ac:dyDescent="0.2">
      <c r="C587" s="25"/>
      <c r="D587" s="19"/>
      <c r="E587" s="19"/>
    </row>
    <row r="588" spans="3:5" x14ac:dyDescent="0.2">
      <c r="C588" s="25"/>
      <c r="D588" s="19"/>
      <c r="E588" s="19"/>
    </row>
    <row r="589" spans="3:5" x14ac:dyDescent="0.2">
      <c r="C589" s="25"/>
      <c r="D589" s="19"/>
      <c r="E589" s="19"/>
    </row>
    <row r="590" spans="3:5" x14ac:dyDescent="0.2">
      <c r="C590" s="25"/>
      <c r="D590" s="19"/>
      <c r="E590" s="19"/>
    </row>
    <row r="591" spans="3:5" x14ac:dyDescent="0.2">
      <c r="C591" s="25"/>
      <c r="D591" s="19"/>
      <c r="E591" s="19"/>
    </row>
    <row r="592" spans="3:5" x14ac:dyDescent="0.2">
      <c r="C592" s="25"/>
      <c r="D592" s="19"/>
      <c r="E592" s="19"/>
    </row>
    <row r="593" spans="3:5" x14ac:dyDescent="0.2">
      <c r="C593" s="25"/>
      <c r="D593" s="19"/>
      <c r="E593" s="19"/>
    </row>
    <row r="594" spans="3:5" x14ac:dyDescent="0.2">
      <c r="C594" s="25"/>
      <c r="D594" s="19"/>
      <c r="E594" s="19"/>
    </row>
    <row r="595" spans="3:5" x14ac:dyDescent="0.2">
      <c r="C595" s="25"/>
      <c r="D595" s="19"/>
      <c r="E595" s="19"/>
    </row>
    <row r="596" spans="3:5" x14ac:dyDescent="0.2">
      <c r="C596" s="25"/>
      <c r="D596" s="19"/>
      <c r="E596" s="19"/>
    </row>
    <row r="597" spans="3:5" x14ac:dyDescent="0.2">
      <c r="C597" s="25"/>
      <c r="D597" s="19"/>
      <c r="E597" s="19"/>
    </row>
    <row r="598" spans="3:5" x14ac:dyDescent="0.2">
      <c r="C598" s="25"/>
      <c r="D598" s="19"/>
      <c r="E598" s="19"/>
    </row>
    <row r="599" spans="3:5" x14ac:dyDescent="0.2">
      <c r="C599" s="25"/>
      <c r="D599" s="19"/>
      <c r="E599" s="19"/>
    </row>
    <row r="600" spans="3:5" x14ac:dyDescent="0.2">
      <c r="C600" s="25"/>
      <c r="D600" s="19"/>
      <c r="E600" s="19"/>
    </row>
    <row r="601" spans="3:5" x14ac:dyDescent="0.2">
      <c r="C601" s="25"/>
      <c r="D601" s="19"/>
      <c r="E601" s="19"/>
    </row>
    <row r="602" spans="3:5" x14ac:dyDescent="0.2">
      <c r="C602" s="25"/>
      <c r="D602" s="19"/>
      <c r="E602" s="19"/>
    </row>
    <row r="603" spans="3:5" x14ac:dyDescent="0.2">
      <c r="C603" s="25"/>
      <c r="D603" s="19"/>
      <c r="E603" s="19"/>
    </row>
    <row r="604" spans="3:5" x14ac:dyDescent="0.2">
      <c r="C604" s="25"/>
      <c r="D604" s="19"/>
      <c r="E604" s="19"/>
    </row>
    <row r="605" spans="3:5" x14ac:dyDescent="0.2">
      <c r="C605" s="25"/>
      <c r="D605" s="19"/>
      <c r="E605" s="19"/>
    </row>
    <row r="606" spans="3:5" x14ac:dyDescent="0.2">
      <c r="C606" s="25"/>
      <c r="D606" s="19"/>
      <c r="E606" s="19"/>
    </row>
    <row r="607" spans="3:5" x14ac:dyDescent="0.2">
      <c r="C607" s="25"/>
      <c r="D607" s="19"/>
      <c r="E607" s="19"/>
    </row>
    <row r="608" spans="3:5" x14ac:dyDescent="0.2">
      <c r="C608" s="25"/>
      <c r="D608" s="19"/>
      <c r="E608" s="19"/>
    </row>
    <row r="609" spans="3:5" x14ac:dyDescent="0.2">
      <c r="C609" s="25"/>
      <c r="D609" s="19"/>
      <c r="E609" s="19"/>
    </row>
    <row r="610" spans="3:5" x14ac:dyDescent="0.2">
      <c r="C610" s="25"/>
      <c r="D610" s="19"/>
      <c r="E610" s="19"/>
    </row>
    <row r="611" spans="3:5" x14ac:dyDescent="0.2">
      <c r="C611" s="25"/>
      <c r="D611" s="19"/>
      <c r="E611" s="19"/>
    </row>
    <row r="612" spans="3:5" x14ac:dyDescent="0.2">
      <c r="C612" s="25"/>
      <c r="D612" s="19"/>
      <c r="E612" s="19"/>
    </row>
    <row r="613" spans="3:5" x14ac:dyDescent="0.2">
      <c r="C613" s="25"/>
      <c r="D613" s="19"/>
      <c r="E613" s="19"/>
    </row>
    <row r="614" spans="3:5" x14ac:dyDescent="0.2">
      <c r="C614" s="25"/>
      <c r="D614" s="19"/>
      <c r="E614" s="19"/>
    </row>
    <row r="615" spans="3:5" x14ac:dyDescent="0.2">
      <c r="C615" s="25"/>
      <c r="D615" s="19"/>
      <c r="E615" s="19"/>
    </row>
    <row r="616" spans="3:5" x14ac:dyDescent="0.2">
      <c r="C616" s="25"/>
      <c r="D616" s="19"/>
      <c r="E616" s="19"/>
    </row>
    <row r="617" spans="3:5" x14ac:dyDescent="0.2">
      <c r="C617" s="25"/>
      <c r="D617" s="19"/>
      <c r="E617" s="19"/>
    </row>
    <row r="618" spans="3:5" x14ac:dyDescent="0.2">
      <c r="C618" s="25"/>
      <c r="D618" s="19"/>
      <c r="E618" s="19"/>
    </row>
    <row r="619" spans="3:5" x14ac:dyDescent="0.2">
      <c r="C619" s="25"/>
      <c r="D619" s="19"/>
      <c r="E619" s="19"/>
    </row>
    <row r="620" spans="3:5" x14ac:dyDescent="0.2">
      <c r="C620" s="25"/>
      <c r="D620" s="19"/>
      <c r="E620" s="19"/>
    </row>
    <row r="621" spans="3:5" x14ac:dyDescent="0.2">
      <c r="C621" s="25"/>
      <c r="D621" s="19"/>
      <c r="E621" s="19"/>
    </row>
    <row r="622" spans="3:5" x14ac:dyDescent="0.2">
      <c r="C622" s="25"/>
      <c r="D622" s="19"/>
      <c r="E622" s="19"/>
    </row>
    <row r="623" spans="3:5" x14ac:dyDescent="0.2">
      <c r="C623" s="25"/>
      <c r="D623" s="19"/>
      <c r="E623" s="19"/>
    </row>
    <row r="624" spans="3:5" x14ac:dyDescent="0.2">
      <c r="C624" s="25"/>
      <c r="D624" s="19"/>
      <c r="E624" s="19"/>
    </row>
    <row r="625" spans="3:5" x14ac:dyDescent="0.2">
      <c r="C625" s="25"/>
      <c r="D625" s="19"/>
      <c r="E625" s="19"/>
    </row>
    <row r="626" spans="3:5" x14ac:dyDescent="0.2">
      <c r="C626" s="25"/>
      <c r="D626" s="19"/>
      <c r="E626" s="19"/>
    </row>
    <row r="627" spans="3:5" x14ac:dyDescent="0.2">
      <c r="C627" s="25"/>
      <c r="D627" s="19"/>
      <c r="E627" s="19"/>
    </row>
    <row r="628" spans="3:5" x14ac:dyDescent="0.2">
      <c r="C628" s="25"/>
      <c r="D628" s="19"/>
      <c r="E628" s="19"/>
    </row>
    <row r="629" spans="3:5" x14ac:dyDescent="0.2">
      <c r="C629" s="25"/>
      <c r="D629" s="19"/>
      <c r="E629" s="19"/>
    </row>
    <row r="630" spans="3:5" x14ac:dyDescent="0.2">
      <c r="C630" s="25"/>
      <c r="D630" s="19"/>
      <c r="E630" s="19"/>
    </row>
    <row r="631" spans="3:5" x14ac:dyDescent="0.2">
      <c r="C631" s="25"/>
      <c r="D631" s="19"/>
      <c r="E631" s="19"/>
    </row>
    <row r="632" spans="3:5" x14ac:dyDescent="0.2">
      <c r="C632" s="25"/>
      <c r="D632" s="19"/>
      <c r="E632" s="19"/>
    </row>
    <row r="633" spans="3:5" x14ac:dyDescent="0.2">
      <c r="C633" s="25"/>
      <c r="D633" s="19"/>
      <c r="E633" s="19"/>
    </row>
    <row r="634" spans="3:5" x14ac:dyDescent="0.2">
      <c r="C634" s="25"/>
      <c r="D634" s="19"/>
      <c r="E634" s="19"/>
    </row>
    <row r="635" spans="3:5" x14ac:dyDescent="0.2">
      <c r="C635" s="25"/>
      <c r="D635" s="19"/>
      <c r="E635" s="19"/>
    </row>
    <row r="636" spans="3:5" x14ac:dyDescent="0.2">
      <c r="C636" s="25"/>
      <c r="D636" s="19"/>
      <c r="E636" s="19"/>
    </row>
    <row r="637" spans="3:5" x14ac:dyDescent="0.2">
      <c r="C637" s="25"/>
      <c r="D637" s="19"/>
      <c r="E637" s="19"/>
    </row>
    <row r="638" spans="3:5" x14ac:dyDescent="0.2">
      <c r="C638" s="25"/>
      <c r="D638" s="19"/>
      <c r="E638" s="19"/>
    </row>
    <row r="639" spans="3:5" x14ac:dyDescent="0.2">
      <c r="C639" s="25"/>
      <c r="D639" s="19"/>
      <c r="E639" s="19"/>
    </row>
    <row r="640" spans="3:5" x14ac:dyDescent="0.2">
      <c r="C640" s="25"/>
      <c r="D640" s="19"/>
      <c r="E640" s="19"/>
    </row>
    <row r="641" spans="3:5" x14ac:dyDescent="0.2">
      <c r="C641" s="25"/>
      <c r="D641" s="19"/>
      <c r="E641" s="19"/>
    </row>
    <row r="642" spans="3:5" x14ac:dyDescent="0.2">
      <c r="C642" s="25"/>
      <c r="D642" s="19"/>
      <c r="E642" s="19"/>
    </row>
    <row r="643" spans="3:5" x14ac:dyDescent="0.2">
      <c r="C643" s="25"/>
      <c r="D643" s="19"/>
      <c r="E643" s="19"/>
    </row>
    <row r="644" spans="3:5" x14ac:dyDescent="0.2">
      <c r="C644" s="25"/>
      <c r="D644" s="19"/>
      <c r="E644" s="19"/>
    </row>
    <row r="645" spans="3:5" x14ac:dyDescent="0.2">
      <c r="C645" s="25"/>
      <c r="D645" s="19"/>
      <c r="E645" s="19"/>
    </row>
    <row r="646" spans="3:5" x14ac:dyDescent="0.2">
      <c r="C646" s="25"/>
      <c r="D646" s="19"/>
      <c r="E646" s="19"/>
    </row>
    <row r="647" spans="3:5" x14ac:dyDescent="0.2">
      <c r="C647" s="25"/>
      <c r="D647" s="19"/>
      <c r="E647" s="19"/>
    </row>
    <row r="648" spans="3:5" x14ac:dyDescent="0.2">
      <c r="C648" s="25"/>
      <c r="D648" s="19"/>
      <c r="E648" s="19"/>
    </row>
    <row r="649" spans="3:5" x14ac:dyDescent="0.2">
      <c r="C649" s="25"/>
      <c r="D649" s="19"/>
      <c r="E649" s="19"/>
    </row>
    <row r="650" spans="3:5" x14ac:dyDescent="0.2">
      <c r="C650" s="25"/>
      <c r="D650" s="19"/>
      <c r="E650" s="19"/>
    </row>
    <row r="651" spans="3:5" x14ac:dyDescent="0.2">
      <c r="C651" s="25"/>
      <c r="D651" s="19"/>
      <c r="E651" s="19"/>
    </row>
    <row r="652" spans="3:5" x14ac:dyDescent="0.2">
      <c r="C652" s="25"/>
      <c r="D652" s="19"/>
      <c r="E652" s="19"/>
    </row>
    <row r="653" spans="3:5" x14ac:dyDescent="0.2">
      <c r="C653" s="25"/>
      <c r="D653" s="19"/>
      <c r="E653" s="19"/>
    </row>
    <row r="654" spans="3:5" x14ac:dyDescent="0.2">
      <c r="C654" s="25"/>
      <c r="D654" s="19"/>
      <c r="E654" s="19"/>
    </row>
    <row r="655" spans="3:5" x14ac:dyDescent="0.2">
      <c r="C655" s="25"/>
      <c r="D655" s="19"/>
      <c r="E655" s="19"/>
    </row>
    <row r="656" spans="3:5" x14ac:dyDescent="0.2">
      <c r="C656" s="25"/>
      <c r="D656" s="19"/>
      <c r="E656" s="19"/>
    </row>
    <row r="657" spans="3:5" x14ac:dyDescent="0.2">
      <c r="C657" s="25"/>
      <c r="D657" s="19"/>
      <c r="E657" s="19"/>
    </row>
    <row r="658" spans="3:5" x14ac:dyDescent="0.2">
      <c r="C658" s="25"/>
      <c r="D658" s="19"/>
      <c r="E658" s="19"/>
    </row>
    <row r="659" spans="3:5" x14ac:dyDescent="0.2">
      <c r="C659" s="25"/>
      <c r="D659" s="19"/>
      <c r="E659" s="19"/>
    </row>
    <row r="660" spans="3:5" x14ac:dyDescent="0.2">
      <c r="C660" s="25"/>
      <c r="D660" s="19"/>
      <c r="E660" s="19"/>
    </row>
    <row r="661" spans="3:5" x14ac:dyDescent="0.2">
      <c r="C661" s="25"/>
      <c r="D661" s="19"/>
      <c r="E661" s="19"/>
    </row>
    <row r="662" spans="3:5" x14ac:dyDescent="0.2">
      <c r="C662" s="25"/>
      <c r="D662" s="19"/>
      <c r="E662" s="19"/>
    </row>
    <row r="663" spans="3:5" x14ac:dyDescent="0.2">
      <c r="C663" s="25"/>
      <c r="D663" s="19"/>
      <c r="E663" s="19"/>
    </row>
    <row r="664" spans="3:5" x14ac:dyDescent="0.2">
      <c r="C664" s="25"/>
      <c r="D664" s="19"/>
      <c r="E664" s="19"/>
    </row>
    <row r="665" spans="3:5" x14ac:dyDescent="0.2">
      <c r="C665" s="25"/>
      <c r="D665" s="19"/>
      <c r="E665" s="19"/>
    </row>
    <row r="666" spans="3:5" x14ac:dyDescent="0.2">
      <c r="C666" s="25"/>
      <c r="D666" s="19"/>
      <c r="E666" s="19"/>
    </row>
    <row r="667" spans="3:5" x14ac:dyDescent="0.2">
      <c r="C667" s="25"/>
      <c r="D667" s="19"/>
      <c r="E667" s="19"/>
    </row>
    <row r="668" spans="3:5" x14ac:dyDescent="0.2">
      <c r="C668" s="25"/>
      <c r="D668" s="19"/>
      <c r="E668" s="19"/>
    </row>
    <row r="669" spans="3:5" x14ac:dyDescent="0.2">
      <c r="C669" s="25"/>
      <c r="D669" s="19"/>
      <c r="E669" s="19"/>
    </row>
    <row r="670" spans="3:5" x14ac:dyDescent="0.2">
      <c r="C670" s="25"/>
      <c r="D670" s="19"/>
      <c r="E670" s="19"/>
    </row>
    <row r="671" spans="3:5" x14ac:dyDescent="0.2">
      <c r="C671" s="25"/>
      <c r="D671" s="19"/>
      <c r="E671" s="19"/>
    </row>
    <row r="672" spans="3:5" x14ac:dyDescent="0.2">
      <c r="C672" s="25"/>
      <c r="D672" s="19"/>
      <c r="E672" s="19"/>
    </row>
    <row r="673" spans="3:5" x14ac:dyDescent="0.2">
      <c r="C673" s="25"/>
      <c r="D673" s="19"/>
      <c r="E673" s="19"/>
    </row>
    <row r="674" spans="3:5" x14ac:dyDescent="0.2">
      <c r="C674" s="25"/>
      <c r="D674" s="19"/>
      <c r="E674" s="19"/>
    </row>
    <row r="675" spans="3:5" x14ac:dyDescent="0.2">
      <c r="C675" s="25"/>
      <c r="D675" s="19"/>
      <c r="E675" s="19"/>
    </row>
    <row r="676" spans="3:5" x14ac:dyDescent="0.2">
      <c r="C676" s="25"/>
      <c r="D676" s="19"/>
      <c r="E676" s="19"/>
    </row>
    <row r="677" spans="3:5" x14ac:dyDescent="0.2">
      <c r="C677" s="25"/>
      <c r="D677" s="19"/>
      <c r="E677" s="19"/>
    </row>
    <row r="678" spans="3:5" x14ac:dyDescent="0.2">
      <c r="C678" s="25"/>
      <c r="D678" s="19"/>
      <c r="E678" s="19"/>
    </row>
    <row r="679" spans="3:5" x14ac:dyDescent="0.2">
      <c r="C679" s="25"/>
      <c r="D679" s="19"/>
      <c r="E679" s="19"/>
    </row>
    <row r="680" spans="3:5" x14ac:dyDescent="0.2">
      <c r="C680" s="25"/>
      <c r="D680" s="19"/>
      <c r="E680" s="19"/>
    </row>
    <row r="681" spans="3:5" x14ac:dyDescent="0.2">
      <c r="C681" s="25"/>
      <c r="D681" s="19"/>
      <c r="E681" s="19"/>
    </row>
    <row r="682" spans="3:5" x14ac:dyDescent="0.2">
      <c r="C682" s="25"/>
      <c r="D682" s="19"/>
      <c r="E682" s="19"/>
    </row>
    <row r="683" spans="3:5" x14ac:dyDescent="0.2">
      <c r="C683" s="25"/>
      <c r="D683" s="19"/>
      <c r="E683" s="19"/>
    </row>
    <row r="684" spans="3:5" x14ac:dyDescent="0.2">
      <c r="C684" s="25"/>
      <c r="D684" s="19"/>
      <c r="E684" s="19"/>
    </row>
    <row r="685" spans="3:5" x14ac:dyDescent="0.2">
      <c r="C685" s="25"/>
      <c r="D685" s="19"/>
      <c r="E685" s="19"/>
    </row>
    <row r="686" spans="3:5" x14ac:dyDescent="0.2">
      <c r="C686" s="25"/>
      <c r="D686" s="19"/>
      <c r="E686" s="19"/>
    </row>
    <row r="687" spans="3:5" x14ac:dyDescent="0.2">
      <c r="C687" s="25"/>
      <c r="D687" s="19"/>
      <c r="E687" s="19"/>
    </row>
    <row r="688" spans="3:5" x14ac:dyDescent="0.2">
      <c r="C688" s="25"/>
      <c r="D688" s="19"/>
      <c r="E688" s="19"/>
    </row>
    <row r="689" spans="3:5" x14ac:dyDescent="0.2">
      <c r="C689" s="25"/>
      <c r="D689" s="19"/>
      <c r="E689" s="19"/>
    </row>
    <row r="690" spans="3:5" x14ac:dyDescent="0.2">
      <c r="C690" s="25"/>
      <c r="D690" s="19"/>
      <c r="E690" s="19"/>
    </row>
    <row r="691" spans="3:5" x14ac:dyDescent="0.2">
      <c r="C691" s="25"/>
      <c r="D691" s="19"/>
      <c r="E691" s="19"/>
    </row>
    <row r="692" spans="3:5" x14ac:dyDescent="0.2">
      <c r="C692" s="25"/>
      <c r="D692" s="19"/>
      <c r="E692" s="19"/>
    </row>
    <row r="693" spans="3:5" x14ac:dyDescent="0.2">
      <c r="C693" s="25"/>
      <c r="D693" s="19"/>
      <c r="E693" s="19"/>
    </row>
    <row r="694" spans="3:5" x14ac:dyDescent="0.2">
      <c r="C694" s="25"/>
      <c r="D694" s="19"/>
      <c r="E694" s="19"/>
    </row>
    <row r="695" spans="3:5" x14ac:dyDescent="0.2">
      <c r="C695" s="25"/>
      <c r="D695" s="19"/>
      <c r="E695" s="19"/>
    </row>
    <row r="696" spans="3:5" x14ac:dyDescent="0.2">
      <c r="C696" s="25"/>
      <c r="D696" s="19"/>
      <c r="E696" s="19"/>
    </row>
    <row r="697" spans="3:5" x14ac:dyDescent="0.2">
      <c r="C697" s="25"/>
      <c r="D697" s="19"/>
      <c r="E697" s="19"/>
    </row>
    <row r="698" spans="3:5" x14ac:dyDescent="0.2">
      <c r="C698" s="25"/>
      <c r="D698" s="19"/>
      <c r="E698" s="19"/>
    </row>
    <row r="699" spans="3:5" x14ac:dyDescent="0.2">
      <c r="C699" s="25"/>
      <c r="D699" s="19"/>
      <c r="E699" s="19"/>
    </row>
    <row r="700" spans="3:5" x14ac:dyDescent="0.2">
      <c r="C700" s="25"/>
      <c r="D700" s="19"/>
      <c r="E700" s="19"/>
    </row>
    <row r="701" spans="3:5" x14ac:dyDescent="0.2">
      <c r="C701" s="25"/>
      <c r="D701" s="19"/>
      <c r="E701" s="19"/>
    </row>
    <row r="702" spans="3:5" x14ac:dyDescent="0.2">
      <c r="C702" s="25"/>
      <c r="D702" s="19"/>
      <c r="E702" s="19"/>
    </row>
    <row r="703" spans="3:5" x14ac:dyDescent="0.2">
      <c r="C703" s="25"/>
      <c r="D703" s="19"/>
      <c r="E703" s="19"/>
    </row>
    <row r="704" spans="3:5" x14ac:dyDescent="0.2">
      <c r="C704" s="25"/>
      <c r="D704" s="19"/>
      <c r="E704" s="19"/>
    </row>
    <row r="705" spans="3:5" x14ac:dyDescent="0.2">
      <c r="C705" s="25"/>
      <c r="D705" s="19"/>
      <c r="E705" s="19"/>
    </row>
    <row r="706" spans="3:5" x14ac:dyDescent="0.2">
      <c r="C706" s="25"/>
      <c r="D706" s="19"/>
      <c r="E706" s="19"/>
    </row>
    <row r="707" spans="3:5" x14ac:dyDescent="0.2">
      <c r="C707" s="25"/>
      <c r="D707" s="19"/>
      <c r="E707" s="19"/>
    </row>
    <row r="708" spans="3:5" x14ac:dyDescent="0.2">
      <c r="C708" s="25"/>
      <c r="D708" s="19"/>
      <c r="E708" s="19"/>
    </row>
    <row r="709" spans="3:5" x14ac:dyDescent="0.2">
      <c r="C709" s="25"/>
      <c r="D709" s="19"/>
      <c r="E709" s="19"/>
    </row>
    <row r="710" spans="3:5" x14ac:dyDescent="0.2">
      <c r="C710" s="25"/>
      <c r="D710" s="19"/>
      <c r="E710" s="19"/>
    </row>
    <row r="711" spans="3:5" x14ac:dyDescent="0.2">
      <c r="C711" s="25"/>
      <c r="D711" s="19"/>
      <c r="E711" s="19"/>
    </row>
    <row r="712" spans="3:5" x14ac:dyDescent="0.2">
      <c r="C712" s="25"/>
      <c r="D712" s="19"/>
      <c r="E712" s="19"/>
    </row>
    <row r="713" spans="3:5" x14ac:dyDescent="0.2">
      <c r="C713" s="25"/>
      <c r="D713" s="19"/>
      <c r="E713" s="19"/>
    </row>
    <row r="714" spans="3:5" x14ac:dyDescent="0.2">
      <c r="C714" s="25"/>
      <c r="D714" s="19"/>
      <c r="E714" s="19"/>
    </row>
    <row r="715" spans="3:5" x14ac:dyDescent="0.2">
      <c r="C715" s="25"/>
      <c r="D715" s="19"/>
      <c r="E715" s="19"/>
    </row>
    <row r="716" spans="3:5" x14ac:dyDescent="0.2">
      <c r="C716" s="25"/>
      <c r="D716" s="19"/>
      <c r="E716" s="19"/>
    </row>
    <row r="717" spans="3:5" x14ac:dyDescent="0.2">
      <c r="C717" s="25"/>
      <c r="D717" s="19"/>
      <c r="E717" s="19"/>
    </row>
    <row r="718" spans="3:5" x14ac:dyDescent="0.2">
      <c r="C718" s="25"/>
      <c r="D718" s="19"/>
      <c r="E718" s="19"/>
    </row>
    <row r="719" spans="3:5" x14ac:dyDescent="0.2">
      <c r="C719" s="25"/>
      <c r="D719" s="19"/>
      <c r="E719" s="19"/>
    </row>
    <row r="720" spans="3:5" x14ac:dyDescent="0.2">
      <c r="C720" s="25"/>
      <c r="D720" s="19"/>
      <c r="E720" s="19"/>
    </row>
    <row r="721" spans="3:5" x14ac:dyDescent="0.2">
      <c r="C721" s="25"/>
      <c r="D721" s="19"/>
      <c r="E721" s="19"/>
    </row>
    <row r="722" spans="3:5" x14ac:dyDescent="0.2">
      <c r="C722" s="25"/>
      <c r="D722" s="19"/>
      <c r="E722" s="19"/>
    </row>
    <row r="723" spans="3:5" x14ac:dyDescent="0.2">
      <c r="C723" s="25"/>
      <c r="D723" s="19"/>
      <c r="E723" s="19"/>
    </row>
    <row r="724" spans="3:5" x14ac:dyDescent="0.2">
      <c r="C724" s="25"/>
      <c r="D724" s="19"/>
      <c r="E724" s="19"/>
    </row>
    <row r="725" spans="3:5" x14ac:dyDescent="0.2">
      <c r="C725" s="25"/>
      <c r="D725" s="19"/>
      <c r="E725" s="19"/>
    </row>
    <row r="726" spans="3:5" x14ac:dyDescent="0.2">
      <c r="C726" s="25"/>
      <c r="D726" s="19"/>
      <c r="E726" s="19"/>
    </row>
    <row r="727" spans="3:5" x14ac:dyDescent="0.2">
      <c r="C727" s="25"/>
      <c r="D727" s="19"/>
      <c r="E727" s="19"/>
    </row>
    <row r="728" spans="3:5" x14ac:dyDescent="0.2">
      <c r="C728" s="25"/>
      <c r="D728" s="19"/>
      <c r="E728" s="19"/>
    </row>
    <row r="729" spans="3:5" x14ac:dyDescent="0.2">
      <c r="C729" s="25"/>
      <c r="D729" s="19"/>
      <c r="E729" s="19"/>
    </row>
    <row r="730" spans="3:5" x14ac:dyDescent="0.2">
      <c r="C730" s="25"/>
      <c r="D730" s="19"/>
      <c r="E730" s="19"/>
    </row>
    <row r="731" spans="3:5" x14ac:dyDescent="0.2">
      <c r="C731" s="25"/>
      <c r="D731" s="19"/>
      <c r="E731" s="19"/>
    </row>
    <row r="732" spans="3:5" x14ac:dyDescent="0.2">
      <c r="C732" s="25"/>
      <c r="D732" s="19"/>
      <c r="E732" s="19"/>
    </row>
    <row r="733" spans="3:5" x14ac:dyDescent="0.2">
      <c r="C733" s="25"/>
      <c r="D733" s="19"/>
      <c r="E733" s="19"/>
    </row>
    <row r="734" spans="3:5" x14ac:dyDescent="0.2">
      <c r="C734" s="25"/>
      <c r="D734" s="19"/>
      <c r="E734" s="19"/>
    </row>
    <row r="735" spans="3:5" x14ac:dyDescent="0.2">
      <c r="C735" s="25"/>
      <c r="D735" s="19"/>
      <c r="E735" s="19"/>
    </row>
    <row r="736" spans="3:5" x14ac:dyDescent="0.2">
      <c r="C736" s="25"/>
      <c r="D736" s="19"/>
      <c r="E736" s="19"/>
    </row>
    <row r="737" spans="3:5" x14ac:dyDescent="0.2">
      <c r="C737" s="25"/>
      <c r="D737" s="19"/>
      <c r="E737" s="19"/>
    </row>
    <row r="738" spans="3:5" x14ac:dyDescent="0.2">
      <c r="C738" s="25"/>
      <c r="D738" s="19"/>
      <c r="E738" s="19"/>
    </row>
    <row r="739" spans="3:5" x14ac:dyDescent="0.2">
      <c r="C739" s="25"/>
      <c r="D739" s="19"/>
      <c r="E739" s="19"/>
    </row>
    <row r="740" spans="3:5" x14ac:dyDescent="0.2">
      <c r="C740" s="25"/>
      <c r="D740" s="19"/>
      <c r="E740" s="19"/>
    </row>
    <row r="741" spans="3:5" x14ac:dyDescent="0.2">
      <c r="C741" s="25"/>
      <c r="D741" s="19"/>
      <c r="E741" s="19"/>
    </row>
    <row r="742" spans="3:5" x14ac:dyDescent="0.2">
      <c r="C742" s="25"/>
      <c r="D742" s="19"/>
      <c r="E742" s="19"/>
    </row>
    <row r="743" spans="3:5" x14ac:dyDescent="0.2">
      <c r="C743" s="25"/>
      <c r="D743" s="19"/>
      <c r="E743" s="19"/>
    </row>
    <row r="744" spans="3:5" x14ac:dyDescent="0.2">
      <c r="C744" s="25"/>
      <c r="D744" s="19"/>
      <c r="E744" s="19"/>
    </row>
    <row r="745" spans="3:5" x14ac:dyDescent="0.2">
      <c r="C745" s="25"/>
      <c r="D745" s="19"/>
      <c r="E745" s="19"/>
    </row>
    <row r="746" spans="3:5" x14ac:dyDescent="0.2">
      <c r="C746" s="25"/>
      <c r="D746" s="19"/>
      <c r="E746" s="19"/>
    </row>
    <row r="747" spans="3:5" x14ac:dyDescent="0.2">
      <c r="C747" s="25"/>
      <c r="D747" s="19"/>
      <c r="E747" s="19"/>
    </row>
    <row r="748" spans="3:5" x14ac:dyDescent="0.2">
      <c r="C748" s="25"/>
      <c r="D748" s="19"/>
      <c r="E748" s="19"/>
    </row>
    <row r="749" spans="3:5" x14ac:dyDescent="0.2">
      <c r="C749" s="25"/>
      <c r="D749" s="19"/>
      <c r="E749" s="19"/>
    </row>
    <row r="750" spans="3:5" x14ac:dyDescent="0.2">
      <c r="C750" s="25"/>
      <c r="D750" s="19"/>
      <c r="E750" s="19"/>
    </row>
    <row r="751" spans="3:5" x14ac:dyDescent="0.2">
      <c r="C751" s="25"/>
      <c r="D751" s="19"/>
      <c r="E751" s="19"/>
    </row>
    <row r="752" spans="3:5" x14ac:dyDescent="0.2">
      <c r="C752" s="25"/>
      <c r="D752" s="19"/>
      <c r="E752" s="19"/>
    </row>
    <row r="753" spans="3:5" x14ac:dyDescent="0.2">
      <c r="C753" s="25"/>
      <c r="D753" s="19"/>
      <c r="E753" s="19"/>
    </row>
    <row r="754" spans="3:5" x14ac:dyDescent="0.2">
      <c r="C754" s="25"/>
      <c r="D754" s="19"/>
      <c r="E754" s="19"/>
    </row>
    <row r="755" spans="3:5" x14ac:dyDescent="0.2">
      <c r="C755" s="25"/>
      <c r="D755" s="19"/>
      <c r="E755" s="19"/>
    </row>
    <row r="756" spans="3:5" x14ac:dyDescent="0.2">
      <c r="C756" s="25"/>
      <c r="D756" s="19"/>
      <c r="E756" s="19"/>
    </row>
    <row r="757" spans="3:5" x14ac:dyDescent="0.2">
      <c r="C757" s="25"/>
      <c r="D757" s="19"/>
      <c r="E757" s="19"/>
    </row>
    <row r="758" spans="3:5" x14ac:dyDescent="0.2">
      <c r="C758" s="25"/>
      <c r="D758" s="19"/>
      <c r="E758" s="19"/>
    </row>
    <row r="759" spans="3:5" x14ac:dyDescent="0.2">
      <c r="C759" s="25"/>
      <c r="D759" s="19"/>
      <c r="E759" s="19"/>
    </row>
    <row r="760" spans="3:5" x14ac:dyDescent="0.2">
      <c r="C760" s="25"/>
      <c r="D760" s="19"/>
      <c r="E760" s="19"/>
    </row>
    <row r="761" spans="3:5" x14ac:dyDescent="0.2">
      <c r="C761" s="25"/>
      <c r="D761" s="19"/>
      <c r="E761" s="19"/>
    </row>
    <row r="762" spans="3:5" x14ac:dyDescent="0.2">
      <c r="C762" s="25"/>
      <c r="D762" s="19"/>
      <c r="E762" s="19"/>
    </row>
    <row r="763" spans="3:5" x14ac:dyDescent="0.2">
      <c r="C763" s="25"/>
      <c r="D763" s="19"/>
      <c r="E763" s="19"/>
    </row>
    <row r="764" spans="3:5" x14ac:dyDescent="0.2">
      <c r="C764" s="25"/>
      <c r="D764" s="19"/>
      <c r="E764" s="19"/>
    </row>
    <row r="765" spans="3:5" x14ac:dyDescent="0.2">
      <c r="C765" s="25"/>
      <c r="D765" s="19"/>
      <c r="E765" s="19"/>
    </row>
    <row r="766" spans="3:5" x14ac:dyDescent="0.2">
      <c r="C766" s="25"/>
      <c r="D766" s="19"/>
      <c r="E766" s="19"/>
    </row>
    <row r="767" spans="3:5" x14ac:dyDescent="0.2">
      <c r="C767" s="25"/>
      <c r="D767" s="19"/>
      <c r="E767" s="19"/>
    </row>
    <row r="768" spans="3:5" x14ac:dyDescent="0.2">
      <c r="C768" s="25"/>
      <c r="D768" s="19"/>
      <c r="E768" s="19"/>
    </row>
    <row r="769" spans="3:5" x14ac:dyDescent="0.2">
      <c r="C769" s="25"/>
      <c r="D769" s="19"/>
      <c r="E769" s="19"/>
    </row>
    <row r="770" spans="3:5" x14ac:dyDescent="0.2">
      <c r="C770" s="25"/>
      <c r="D770" s="19"/>
      <c r="E770" s="19"/>
    </row>
    <row r="771" spans="3:5" x14ac:dyDescent="0.2">
      <c r="C771" s="25"/>
      <c r="D771" s="19"/>
      <c r="E771" s="19"/>
    </row>
    <row r="772" spans="3:5" x14ac:dyDescent="0.2">
      <c r="C772" s="25"/>
      <c r="D772" s="19"/>
      <c r="E772" s="19"/>
    </row>
    <row r="773" spans="3:5" x14ac:dyDescent="0.2">
      <c r="C773" s="25"/>
      <c r="D773" s="19"/>
      <c r="E773" s="19"/>
    </row>
    <row r="774" spans="3:5" x14ac:dyDescent="0.2">
      <c r="C774" s="25"/>
      <c r="D774" s="19"/>
      <c r="E774" s="19"/>
    </row>
    <row r="775" spans="3:5" x14ac:dyDescent="0.2">
      <c r="C775" s="25"/>
      <c r="D775" s="19"/>
      <c r="E775" s="19"/>
    </row>
    <row r="776" spans="3:5" x14ac:dyDescent="0.2">
      <c r="C776" s="25"/>
      <c r="D776" s="19"/>
      <c r="E776" s="19"/>
    </row>
    <row r="777" spans="3:5" x14ac:dyDescent="0.2">
      <c r="C777" s="25"/>
      <c r="D777" s="19"/>
      <c r="E777" s="19"/>
    </row>
    <row r="778" spans="3:5" x14ac:dyDescent="0.2">
      <c r="C778" s="25"/>
      <c r="D778" s="19"/>
      <c r="E778" s="19"/>
    </row>
    <row r="779" spans="3:5" x14ac:dyDescent="0.2">
      <c r="C779" s="25"/>
      <c r="D779" s="19"/>
      <c r="E779" s="19"/>
    </row>
    <row r="780" spans="3:5" x14ac:dyDescent="0.2">
      <c r="C780" s="25"/>
      <c r="D780" s="19"/>
      <c r="E780" s="19"/>
    </row>
    <row r="781" spans="3:5" x14ac:dyDescent="0.2">
      <c r="C781" s="25"/>
      <c r="D781" s="19"/>
      <c r="E781" s="19"/>
    </row>
    <row r="782" spans="3:5" x14ac:dyDescent="0.2">
      <c r="C782" s="25"/>
      <c r="D782" s="19"/>
      <c r="E782" s="19"/>
    </row>
    <row r="783" spans="3:5" x14ac:dyDescent="0.2">
      <c r="C783" s="25"/>
      <c r="D783" s="19"/>
      <c r="E783" s="19"/>
    </row>
    <row r="784" spans="3:5" x14ac:dyDescent="0.2">
      <c r="C784" s="25"/>
      <c r="D784" s="19"/>
      <c r="E784" s="19"/>
    </row>
    <row r="785" spans="3:5" x14ac:dyDescent="0.2">
      <c r="C785" s="25"/>
      <c r="D785" s="19"/>
      <c r="E785" s="19"/>
    </row>
    <row r="786" spans="3:5" x14ac:dyDescent="0.2">
      <c r="C786" s="25"/>
      <c r="D786" s="19"/>
      <c r="E786" s="19"/>
    </row>
    <row r="787" spans="3:5" x14ac:dyDescent="0.2">
      <c r="C787" s="25"/>
      <c r="D787" s="19"/>
      <c r="E787" s="19"/>
    </row>
    <row r="788" spans="3:5" x14ac:dyDescent="0.2">
      <c r="C788" s="25"/>
      <c r="D788" s="19"/>
      <c r="E788" s="19"/>
    </row>
    <row r="789" spans="3:5" x14ac:dyDescent="0.2">
      <c r="C789" s="25"/>
      <c r="D789" s="19"/>
      <c r="E789" s="19"/>
    </row>
    <row r="790" spans="3:5" x14ac:dyDescent="0.2">
      <c r="C790" s="25"/>
      <c r="D790" s="19"/>
      <c r="E790" s="19"/>
    </row>
    <row r="791" spans="3:5" x14ac:dyDescent="0.2">
      <c r="C791" s="25"/>
      <c r="D791" s="19"/>
      <c r="E791" s="19"/>
    </row>
    <row r="792" spans="3:5" x14ac:dyDescent="0.2">
      <c r="C792" s="25"/>
      <c r="D792" s="19"/>
      <c r="E792" s="19"/>
    </row>
    <row r="793" spans="3:5" x14ac:dyDescent="0.2">
      <c r="C793" s="25"/>
      <c r="D793" s="19"/>
      <c r="E793" s="19"/>
    </row>
    <row r="794" spans="3:5" x14ac:dyDescent="0.2">
      <c r="C794" s="25"/>
      <c r="D794" s="19"/>
      <c r="E794" s="19"/>
    </row>
    <row r="795" spans="3:5" x14ac:dyDescent="0.2">
      <c r="C795" s="25"/>
      <c r="D795" s="19"/>
      <c r="E795" s="19"/>
    </row>
    <row r="796" spans="3:5" x14ac:dyDescent="0.2">
      <c r="C796" s="25"/>
      <c r="D796" s="19"/>
      <c r="E796" s="19"/>
    </row>
    <row r="797" spans="3:5" x14ac:dyDescent="0.2">
      <c r="C797" s="25"/>
      <c r="D797" s="19"/>
      <c r="E797" s="19"/>
    </row>
    <row r="798" spans="3:5" x14ac:dyDescent="0.2">
      <c r="C798" s="25"/>
      <c r="D798" s="19"/>
      <c r="E798" s="19"/>
    </row>
    <row r="799" spans="3:5" x14ac:dyDescent="0.2">
      <c r="C799" s="25"/>
      <c r="D799" s="19"/>
      <c r="E799" s="19"/>
    </row>
    <row r="800" spans="3:5" x14ac:dyDescent="0.2">
      <c r="C800" s="25"/>
      <c r="D800" s="19"/>
      <c r="E800" s="19"/>
    </row>
    <row r="801" spans="3:5" x14ac:dyDescent="0.2">
      <c r="C801" s="25"/>
      <c r="D801" s="19"/>
      <c r="E801" s="19"/>
    </row>
    <row r="802" spans="3:5" x14ac:dyDescent="0.2">
      <c r="C802" s="25"/>
      <c r="D802" s="19"/>
      <c r="E802" s="19"/>
    </row>
    <row r="803" spans="3:5" x14ac:dyDescent="0.2">
      <c r="C803" s="25"/>
      <c r="D803" s="19"/>
      <c r="E803" s="19"/>
    </row>
    <row r="804" spans="3:5" x14ac:dyDescent="0.2">
      <c r="C804" s="25"/>
      <c r="D804" s="19"/>
      <c r="E804" s="19"/>
    </row>
    <row r="805" spans="3:5" x14ac:dyDescent="0.2">
      <c r="C805" s="25"/>
      <c r="D805" s="19"/>
      <c r="E805" s="19"/>
    </row>
    <row r="806" spans="3:5" x14ac:dyDescent="0.2">
      <c r="C806" s="25"/>
      <c r="D806" s="19"/>
      <c r="E806" s="19"/>
    </row>
    <row r="807" spans="3:5" x14ac:dyDescent="0.2">
      <c r="C807" s="25"/>
      <c r="D807" s="19"/>
      <c r="E807" s="19"/>
    </row>
    <row r="808" spans="3:5" x14ac:dyDescent="0.2">
      <c r="C808" s="25"/>
      <c r="D808" s="19"/>
      <c r="E808" s="19"/>
    </row>
    <row r="809" spans="3:5" x14ac:dyDescent="0.2">
      <c r="C809" s="25"/>
      <c r="D809" s="19"/>
      <c r="E809" s="19"/>
    </row>
    <row r="810" spans="3:5" x14ac:dyDescent="0.2">
      <c r="C810" s="25"/>
      <c r="D810" s="19"/>
      <c r="E810" s="19"/>
    </row>
    <row r="811" spans="3:5" x14ac:dyDescent="0.2">
      <c r="C811" s="25"/>
      <c r="D811" s="19"/>
      <c r="E811" s="19"/>
    </row>
    <row r="812" spans="3:5" x14ac:dyDescent="0.2">
      <c r="C812" s="25"/>
      <c r="D812" s="19"/>
      <c r="E812" s="19"/>
    </row>
    <row r="813" spans="3:5" x14ac:dyDescent="0.2">
      <c r="C813" s="25"/>
      <c r="D813" s="19"/>
      <c r="E813" s="19"/>
    </row>
    <row r="814" spans="3:5" x14ac:dyDescent="0.2">
      <c r="C814" s="25"/>
      <c r="D814" s="19"/>
      <c r="E814" s="19"/>
    </row>
    <row r="815" spans="3:5" x14ac:dyDescent="0.2">
      <c r="C815" s="25"/>
      <c r="D815" s="19"/>
      <c r="E815" s="19"/>
    </row>
    <row r="816" spans="3:5" x14ac:dyDescent="0.2">
      <c r="C816" s="25"/>
      <c r="D816" s="19"/>
      <c r="E816" s="19"/>
    </row>
    <row r="817" spans="3:5" x14ac:dyDescent="0.2">
      <c r="C817" s="25"/>
      <c r="D817" s="19"/>
      <c r="E817" s="19"/>
    </row>
    <row r="818" spans="3:5" x14ac:dyDescent="0.2">
      <c r="C818" s="25"/>
      <c r="D818" s="19"/>
      <c r="E818" s="19"/>
    </row>
    <row r="819" spans="3:5" x14ac:dyDescent="0.2">
      <c r="C819" s="25"/>
      <c r="D819" s="19"/>
      <c r="E819" s="19"/>
    </row>
    <row r="820" spans="3:5" x14ac:dyDescent="0.2">
      <c r="C820" s="25"/>
      <c r="D820" s="19"/>
      <c r="E820" s="19"/>
    </row>
    <row r="821" spans="3:5" x14ac:dyDescent="0.2">
      <c r="C821" s="25"/>
      <c r="D821" s="19"/>
      <c r="E821" s="19"/>
    </row>
    <row r="822" spans="3:5" x14ac:dyDescent="0.2">
      <c r="C822" s="25"/>
      <c r="D822" s="19"/>
      <c r="E822" s="19"/>
    </row>
    <row r="823" spans="3:5" x14ac:dyDescent="0.2">
      <c r="C823" s="25"/>
      <c r="D823" s="19"/>
      <c r="E823" s="19"/>
    </row>
    <row r="824" spans="3:5" x14ac:dyDescent="0.2">
      <c r="C824" s="25"/>
      <c r="D824" s="19"/>
      <c r="E824" s="19"/>
    </row>
    <row r="825" spans="3:5" x14ac:dyDescent="0.2">
      <c r="C825" s="25"/>
      <c r="D825" s="19"/>
      <c r="E825" s="19"/>
    </row>
    <row r="826" spans="3:5" x14ac:dyDescent="0.2">
      <c r="C826" s="25"/>
      <c r="D826" s="19"/>
      <c r="E826" s="19"/>
    </row>
    <row r="827" spans="3:5" x14ac:dyDescent="0.2">
      <c r="C827" s="25"/>
      <c r="D827" s="19"/>
      <c r="E827" s="19"/>
    </row>
    <row r="828" spans="3:5" x14ac:dyDescent="0.2">
      <c r="C828" s="25"/>
      <c r="D828" s="19"/>
      <c r="E828" s="19"/>
    </row>
    <row r="829" spans="3:5" x14ac:dyDescent="0.2">
      <c r="C829" s="25"/>
      <c r="D829" s="19"/>
      <c r="E829" s="19"/>
    </row>
    <row r="830" spans="3:5" x14ac:dyDescent="0.2">
      <c r="C830" s="25"/>
      <c r="D830" s="19"/>
      <c r="E830" s="19"/>
    </row>
    <row r="831" spans="3:5" x14ac:dyDescent="0.2">
      <c r="C831" s="25"/>
      <c r="D831" s="19"/>
      <c r="E831" s="19"/>
    </row>
    <row r="832" spans="3:5" x14ac:dyDescent="0.2">
      <c r="C832" s="25"/>
      <c r="D832" s="19"/>
      <c r="E832" s="19"/>
    </row>
    <row r="833" spans="3:5" x14ac:dyDescent="0.2">
      <c r="C833" s="25"/>
      <c r="D833" s="19"/>
      <c r="E833" s="19"/>
    </row>
    <row r="834" spans="3:5" x14ac:dyDescent="0.2">
      <c r="C834" s="25"/>
      <c r="D834" s="19"/>
      <c r="E834" s="19"/>
    </row>
    <row r="835" spans="3:5" x14ac:dyDescent="0.2">
      <c r="C835" s="25"/>
      <c r="D835" s="19"/>
      <c r="E835" s="19"/>
    </row>
    <row r="836" spans="3:5" x14ac:dyDescent="0.2">
      <c r="C836" s="25"/>
      <c r="D836" s="19"/>
      <c r="E836" s="19"/>
    </row>
    <row r="837" spans="3:5" x14ac:dyDescent="0.2">
      <c r="C837" s="25"/>
      <c r="D837" s="19"/>
      <c r="E837" s="19"/>
    </row>
    <row r="838" spans="3:5" x14ac:dyDescent="0.2">
      <c r="C838" s="25"/>
      <c r="D838" s="19"/>
      <c r="E838" s="19"/>
    </row>
    <row r="839" spans="3:5" x14ac:dyDescent="0.2">
      <c r="C839" s="25"/>
      <c r="D839" s="19"/>
      <c r="E839" s="19"/>
    </row>
    <row r="840" spans="3:5" x14ac:dyDescent="0.2">
      <c r="C840" s="25"/>
      <c r="D840" s="19"/>
      <c r="E840" s="19"/>
    </row>
    <row r="841" spans="3:5" x14ac:dyDescent="0.2">
      <c r="C841" s="25"/>
      <c r="D841" s="19"/>
      <c r="E841" s="19"/>
    </row>
    <row r="842" spans="3:5" x14ac:dyDescent="0.2">
      <c r="C842" s="25"/>
      <c r="D842" s="19"/>
      <c r="E842" s="19"/>
    </row>
    <row r="843" spans="3:5" x14ac:dyDescent="0.2">
      <c r="C843" s="25"/>
      <c r="D843" s="19"/>
      <c r="E843" s="19"/>
    </row>
    <row r="844" spans="3:5" x14ac:dyDescent="0.2">
      <c r="C844" s="25"/>
      <c r="D844" s="19"/>
      <c r="E844" s="19"/>
    </row>
    <row r="845" spans="3:5" x14ac:dyDescent="0.2">
      <c r="C845" s="25"/>
      <c r="D845" s="19"/>
      <c r="E845" s="19"/>
    </row>
    <row r="846" spans="3:5" x14ac:dyDescent="0.2">
      <c r="C846" s="25"/>
      <c r="D846" s="19"/>
      <c r="E846" s="19"/>
    </row>
    <row r="847" spans="3:5" x14ac:dyDescent="0.2">
      <c r="C847" s="25"/>
      <c r="D847" s="19"/>
      <c r="E847" s="19"/>
    </row>
    <row r="848" spans="3:5" x14ac:dyDescent="0.2">
      <c r="C848" s="25"/>
      <c r="D848" s="19"/>
      <c r="E848" s="19"/>
    </row>
    <row r="849" spans="3:5" x14ac:dyDescent="0.2">
      <c r="C849" s="25"/>
      <c r="D849" s="19"/>
      <c r="E849" s="19"/>
    </row>
    <row r="850" spans="3:5" x14ac:dyDescent="0.2">
      <c r="C850" s="25"/>
      <c r="D850" s="19"/>
      <c r="E850" s="19"/>
    </row>
    <row r="851" spans="3:5" x14ac:dyDescent="0.2">
      <c r="C851" s="25"/>
      <c r="D851" s="19"/>
      <c r="E851" s="19"/>
    </row>
    <row r="852" spans="3:5" x14ac:dyDescent="0.2">
      <c r="C852" s="25"/>
      <c r="D852" s="19"/>
      <c r="E852" s="19"/>
    </row>
    <row r="853" spans="3:5" x14ac:dyDescent="0.2">
      <c r="C853" s="25"/>
      <c r="D853" s="19"/>
      <c r="E853" s="19"/>
    </row>
    <row r="854" spans="3:5" x14ac:dyDescent="0.2">
      <c r="C854" s="25"/>
      <c r="D854" s="19"/>
      <c r="E854" s="19"/>
    </row>
    <row r="855" spans="3:5" x14ac:dyDescent="0.2">
      <c r="C855" s="25"/>
      <c r="D855" s="19"/>
      <c r="E855" s="19"/>
    </row>
    <row r="856" spans="3:5" x14ac:dyDescent="0.2">
      <c r="C856" s="25"/>
      <c r="D856" s="19"/>
      <c r="E856" s="19"/>
    </row>
    <row r="857" spans="3:5" x14ac:dyDescent="0.2">
      <c r="C857" s="25"/>
      <c r="D857" s="19"/>
      <c r="E857" s="19"/>
    </row>
    <row r="858" spans="3:5" x14ac:dyDescent="0.2">
      <c r="C858" s="25"/>
      <c r="D858" s="19"/>
      <c r="E858" s="19"/>
    </row>
    <row r="859" spans="3:5" x14ac:dyDescent="0.2">
      <c r="C859" s="25"/>
      <c r="D859" s="19"/>
      <c r="E859" s="19"/>
    </row>
    <row r="860" spans="3:5" x14ac:dyDescent="0.2">
      <c r="C860" s="25"/>
      <c r="D860" s="19"/>
      <c r="E860" s="19"/>
    </row>
    <row r="861" spans="3:5" x14ac:dyDescent="0.2">
      <c r="C861" s="25"/>
      <c r="D861" s="19"/>
      <c r="E861" s="19"/>
    </row>
    <row r="862" spans="3:5" x14ac:dyDescent="0.2">
      <c r="C862" s="25"/>
      <c r="D862" s="19"/>
      <c r="E862" s="19"/>
    </row>
    <row r="863" spans="3:5" x14ac:dyDescent="0.2">
      <c r="C863" s="25"/>
      <c r="D863" s="19"/>
      <c r="E863" s="19"/>
    </row>
    <row r="864" spans="3:5" x14ac:dyDescent="0.2">
      <c r="C864" s="25"/>
      <c r="D864" s="19"/>
      <c r="E864" s="19"/>
    </row>
    <row r="865" spans="3:5" x14ac:dyDescent="0.2">
      <c r="C865" s="25"/>
      <c r="D865" s="19"/>
      <c r="E865" s="19"/>
    </row>
    <row r="866" spans="3:5" x14ac:dyDescent="0.2">
      <c r="C866" s="25"/>
      <c r="D866" s="19"/>
      <c r="E866" s="19"/>
    </row>
    <row r="867" spans="3:5" x14ac:dyDescent="0.2">
      <c r="C867" s="25"/>
      <c r="D867" s="19"/>
      <c r="E867" s="19"/>
    </row>
    <row r="868" spans="3:5" x14ac:dyDescent="0.2">
      <c r="C868" s="25"/>
      <c r="D868" s="19"/>
      <c r="E868" s="19"/>
    </row>
    <row r="869" spans="3:5" x14ac:dyDescent="0.2">
      <c r="C869" s="25"/>
      <c r="D869" s="19"/>
      <c r="E869" s="19"/>
    </row>
    <row r="870" spans="3:5" x14ac:dyDescent="0.2">
      <c r="C870" s="25"/>
      <c r="D870" s="19"/>
      <c r="E870" s="19"/>
    </row>
    <row r="871" spans="3:5" x14ac:dyDescent="0.2">
      <c r="C871" s="25"/>
      <c r="D871" s="19"/>
      <c r="E871" s="19"/>
    </row>
    <row r="872" spans="3:5" x14ac:dyDescent="0.2">
      <c r="C872" s="25"/>
      <c r="D872" s="19"/>
      <c r="E872" s="19"/>
    </row>
    <row r="873" spans="3:5" x14ac:dyDescent="0.2">
      <c r="C873" s="25"/>
      <c r="D873" s="19"/>
      <c r="E873" s="19"/>
    </row>
    <row r="874" spans="3:5" x14ac:dyDescent="0.2">
      <c r="C874" s="25"/>
      <c r="D874" s="19"/>
      <c r="E874" s="19"/>
    </row>
    <row r="875" spans="3:5" x14ac:dyDescent="0.2">
      <c r="C875" s="25"/>
      <c r="D875" s="19"/>
      <c r="E875" s="19"/>
    </row>
    <row r="876" spans="3:5" x14ac:dyDescent="0.2">
      <c r="C876" s="25"/>
      <c r="D876" s="19"/>
      <c r="E876" s="19"/>
    </row>
    <row r="877" spans="3:5" x14ac:dyDescent="0.2">
      <c r="C877" s="25"/>
      <c r="D877" s="19"/>
      <c r="E877" s="19"/>
    </row>
    <row r="878" spans="3:5" x14ac:dyDescent="0.2">
      <c r="C878" s="25"/>
      <c r="D878" s="19"/>
      <c r="E878" s="19"/>
    </row>
    <row r="879" spans="3:5" x14ac:dyDescent="0.2">
      <c r="C879" s="25"/>
      <c r="D879" s="19"/>
      <c r="E879" s="19"/>
    </row>
    <row r="880" spans="3:5" x14ac:dyDescent="0.2">
      <c r="C880" s="25"/>
      <c r="D880" s="19"/>
      <c r="E880" s="19"/>
    </row>
    <row r="881" spans="3:5" x14ac:dyDescent="0.2">
      <c r="C881" s="25"/>
      <c r="D881" s="19"/>
      <c r="E881" s="19"/>
    </row>
    <row r="882" spans="3:5" x14ac:dyDescent="0.2">
      <c r="C882" s="25"/>
      <c r="D882" s="19"/>
      <c r="E882" s="19"/>
    </row>
    <row r="883" spans="3:5" x14ac:dyDescent="0.2">
      <c r="C883" s="25"/>
      <c r="D883" s="19"/>
      <c r="E883" s="19"/>
    </row>
    <row r="884" spans="3:5" x14ac:dyDescent="0.2">
      <c r="C884" s="25"/>
      <c r="D884" s="19"/>
      <c r="E884" s="19"/>
    </row>
    <row r="885" spans="3:5" x14ac:dyDescent="0.2">
      <c r="C885" s="25"/>
      <c r="D885" s="19"/>
      <c r="E885" s="19"/>
    </row>
    <row r="886" spans="3:5" x14ac:dyDescent="0.2">
      <c r="C886" s="25"/>
      <c r="D886" s="19"/>
      <c r="E886" s="19"/>
    </row>
    <row r="887" spans="3:5" x14ac:dyDescent="0.2">
      <c r="C887" s="25"/>
      <c r="D887" s="19"/>
      <c r="E887" s="19"/>
    </row>
    <row r="888" spans="3:5" x14ac:dyDescent="0.2">
      <c r="C888" s="25"/>
      <c r="D888" s="19"/>
      <c r="E888" s="19"/>
    </row>
    <row r="889" spans="3:5" x14ac:dyDescent="0.2">
      <c r="C889" s="25"/>
      <c r="D889" s="19"/>
      <c r="E889" s="19"/>
    </row>
    <row r="890" spans="3:5" x14ac:dyDescent="0.2">
      <c r="C890" s="25"/>
      <c r="D890" s="19"/>
      <c r="E890" s="19"/>
    </row>
    <row r="891" spans="3:5" x14ac:dyDescent="0.2">
      <c r="C891" s="25"/>
      <c r="D891" s="19"/>
      <c r="E891" s="19"/>
    </row>
    <row r="892" spans="3:5" x14ac:dyDescent="0.2">
      <c r="C892" s="25"/>
      <c r="D892" s="19"/>
      <c r="E892" s="19"/>
    </row>
    <row r="893" spans="3:5" x14ac:dyDescent="0.2">
      <c r="C893" s="25"/>
      <c r="D893" s="19"/>
      <c r="E893" s="19"/>
    </row>
    <row r="894" spans="3:5" x14ac:dyDescent="0.2">
      <c r="C894" s="25"/>
      <c r="D894" s="19"/>
      <c r="E894" s="19"/>
    </row>
    <row r="895" spans="3:5" x14ac:dyDescent="0.2">
      <c r="C895" s="25"/>
      <c r="D895" s="19"/>
      <c r="E895" s="19"/>
    </row>
    <row r="896" spans="3:5" x14ac:dyDescent="0.2">
      <c r="C896" s="25"/>
      <c r="D896" s="19"/>
      <c r="E896" s="19"/>
    </row>
    <row r="897" spans="3:5" x14ac:dyDescent="0.2">
      <c r="C897" s="25"/>
      <c r="D897" s="19"/>
      <c r="E897" s="19"/>
    </row>
    <row r="898" spans="3:5" x14ac:dyDescent="0.2">
      <c r="C898" s="25"/>
      <c r="D898" s="19"/>
      <c r="E898" s="19"/>
    </row>
    <row r="899" spans="3:5" x14ac:dyDescent="0.2">
      <c r="C899" s="25"/>
      <c r="D899" s="19"/>
      <c r="E899" s="19"/>
    </row>
    <row r="900" spans="3:5" x14ac:dyDescent="0.2">
      <c r="C900" s="25"/>
      <c r="D900" s="19"/>
      <c r="E900" s="19"/>
    </row>
    <row r="901" spans="3:5" x14ac:dyDescent="0.2">
      <c r="C901" s="25"/>
      <c r="D901" s="19"/>
      <c r="E901" s="19"/>
    </row>
    <row r="902" spans="3:5" x14ac:dyDescent="0.2">
      <c r="C902" s="25"/>
      <c r="D902" s="19"/>
      <c r="E902" s="19"/>
    </row>
    <row r="903" spans="3:5" x14ac:dyDescent="0.2">
      <c r="C903" s="25"/>
      <c r="D903" s="19"/>
      <c r="E903" s="19"/>
    </row>
    <row r="904" spans="3:5" x14ac:dyDescent="0.2">
      <c r="C904" s="25"/>
      <c r="D904" s="19"/>
      <c r="E904" s="19"/>
    </row>
    <row r="905" spans="3:5" x14ac:dyDescent="0.2">
      <c r="C905" s="25"/>
      <c r="D905" s="19"/>
      <c r="E905" s="19"/>
    </row>
    <row r="906" spans="3:5" x14ac:dyDescent="0.2">
      <c r="C906" s="25"/>
      <c r="D906" s="19"/>
      <c r="E906" s="19"/>
    </row>
    <row r="907" spans="3:5" x14ac:dyDescent="0.2">
      <c r="C907" s="25"/>
      <c r="D907" s="19"/>
      <c r="E907" s="19"/>
    </row>
    <row r="908" spans="3:5" x14ac:dyDescent="0.2">
      <c r="C908" s="25"/>
      <c r="D908" s="19"/>
      <c r="E908" s="19"/>
    </row>
    <row r="909" spans="3:5" x14ac:dyDescent="0.2">
      <c r="C909" s="25"/>
      <c r="D909" s="19"/>
      <c r="E909" s="19"/>
    </row>
    <row r="910" spans="3:5" x14ac:dyDescent="0.2">
      <c r="C910" s="25"/>
      <c r="D910" s="19"/>
      <c r="E910" s="19"/>
    </row>
    <row r="911" spans="3:5" x14ac:dyDescent="0.2">
      <c r="C911" s="25"/>
      <c r="D911" s="19"/>
      <c r="E911" s="19"/>
    </row>
    <row r="912" spans="3:5" x14ac:dyDescent="0.2">
      <c r="C912" s="25"/>
      <c r="D912" s="19"/>
      <c r="E912" s="19"/>
    </row>
    <row r="913" spans="3:5" x14ac:dyDescent="0.2">
      <c r="C913" s="25"/>
      <c r="D913" s="19"/>
      <c r="E913" s="19"/>
    </row>
    <row r="914" spans="3:5" x14ac:dyDescent="0.2">
      <c r="C914" s="25"/>
      <c r="D914" s="19"/>
      <c r="E914" s="19"/>
    </row>
    <row r="915" spans="3:5" x14ac:dyDescent="0.2">
      <c r="C915" s="25"/>
      <c r="D915" s="19"/>
      <c r="E915" s="19"/>
    </row>
    <row r="916" spans="3:5" x14ac:dyDescent="0.2">
      <c r="C916" s="25"/>
      <c r="D916" s="19"/>
      <c r="E916" s="19"/>
    </row>
    <row r="917" spans="3:5" x14ac:dyDescent="0.2">
      <c r="C917" s="25"/>
      <c r="D917" s="19"/>
      <c r="E917" s="19"/>
    </row>
    <row r="918" spans="3:5" x14ac:dyDescent="0.2">
      <c r="C918" s="25"/>
      <c r="D918" s="19"/>
      <c r="E918" s="19"/>
    </row>
    <row r="919" spans="3:5" x14ac:dyDescent="0.2">
      <c r="C919" s="25"/>
      <c r="D919" s="19"/>
      <c r="E919" s="19"/>
    </row>
    <row r="920" spans="3:5" x14ac:dyDescent="0.2">
      <c r="C920" s="25"/>
      <c r="D920" s="19"/>
      <c r="E920" s="19"/>
    </row>
    <row r="921" spans="3:5" x14ac:dyDescent="0.2">
      <c r="C921" s="25"/>
      <c r="D921" s="19"/>
      <c r="E921" s="19"/>
    </row>
    <row r="922" spans="3:5" x14ac:dyDescent="0.2">
      <c r="C922" s="25"/>
      <c r="D922" s="19"/>
      <c r="E922" s="19"/>
    </row>
    <row r="923" spans="3:5" x14ac:dyDescent="0.2">
      <c r="C923" s="25"/>
      <c r="D923" s="19"/>
      <c r="E923" s="19"/>
    </row>
    <row r="924" spans="3:5" x14ac:dyDescent="0.2">
      <c r="C924" s="25"/>
      <c r="D924" s="19"/>
      <c r="E924" s="19"/>
    </row>
    <row r="925" spans="3:5" x14ac:dyDescent="0.2">
      <c r="C925" s="25"/>
      <c r="D925" s="19"/>
      <c r="E925" s="19"/>
    </row>
    <row r="926" spans="3:5" x14ac:dyDescent="0.2">
      <c r="C926" s="25"/>
      <c r="D926" s="19"/>
      <c r="E926" s="19"/>
    </row>
    <row r="927" spans="3:5" x14ac:dyDescent="0.2">
      <c r="C927" s="25"/>
      <c r="D927" s="19"/>
      <c r="E927" s="19"/>
    </row>
    <row r="928" spans="3:5" x14ac:dyDescent="0.2">
      <c r="C928" s="25"/>
      <c r="D928" s="19"/>
      <c r="E928" s="19"/>
    </row>
    <row r="929" spans="3:5" x14ac:dyDescent="0.2">
      <c r="C929" s="25"/>
      <c r="D929" s="19"/>
      <c r="E929" s="19"/>
    </row>
    <row r="930" spans="3:5" x14ac:dyDescent="0.2">
      <c r="C930" s="25"/>
      <c r="D930" s="19"/>
      <c r="E930" s="19"/>
    </row>
    <row r="931" spans="3:5" x14ac:dyDescent="0.2">
      <c r="C931" s="25"/>
      <c r="D931" s="19"/>
      <c r="E931" s="19"/>
    </row>
    <row r="932" spans="3:5" x14ac:dyDescent="0.2">
      <c r="C932" s="25"/>
      <c r="D932" s="19"/>
      <c r="E932" s="19"/>
    </row>
    <row r="933" spans="3:5" x14ac:dyDescent="0.2">
      <c r="C933" s="25"/>
      <c r="D933" s="19"/>
      <c r="E933" s="19"/>
    </row>
    <row r="934" spans="3:5" x14ac:dyDescent="0.2">
      <c r="C934" s="25"/>
      <c r="D934" s="19"/>
      <c r="E934" s="19"/>
    </row>
    <row r="935" spans="3:5" x14ac:dyDescent="0.2">
      <c r="C935" s="25"/>
      <c r="D935" s="19"/>
      <c r="E935" s="19"/>
    </row>
    <row r="936" spans="3:5" x14ac:dyDescent="0.2">
      <c r="C936" s="25"/>
      <c r="D936" s="19"/>
      <c r="E936" s="19"/>
    </row>
    <row r="937" spans="3:5" x14ac:dyDescent="0.2">
      <c r="C937" s="25"/>
      <c r="D937" s="19"/>
      <c r="E937" s="19"/>
    </row>
    <row r="938" spans="3:5" x14ac:dyDescent="0.2">
      <c r="C938" s="25"/>
      <c r="D938" s="19"/>
      <c r="E938" s="19"/>
    </row>
    <row r="939" spans="3:5" x14ac:dyDescent="0.2">
      <c r="C939" s="25"/>
      <c r="D939" s="19"/>
      <c r="E939" s="19"/>
    </row>
    <row r="940" spans="3:5" x14ac:dyDescent="0.2">
      <c r="C940" s="25"/>
      <c r="D940" s="19"/>
      <c r="E940" s="19"/>
    </row>
    <row r="941" spans="3:5" x14ac:dyDescent="0.2">
      <c r="C941" s="25"/>
      <c r="D941" s="19"/>
      <c r="E941" s="19"/>
    </row>
    <row r="942" spans="3:5" x14ac:dyDescent="0.2">
      <c r="C942" s="25"/>
      <c r="D942" s="19"/>
      <c r="E942" s="19"/>
    </row>
    <row r="943" spans="3:5" x14ac:dyDescent="0.2">
      <c r="C943" s="25"/>
      <c r="D943" s="19"/>
      <c r="E943" s="19"/>
    </row>
    <row r="944" spans="3:5" x14ac:dyDescent="0.2">
      <c r="C944" s="25"/>
      <c r="D944" s="19"/>
      <c r="E944" s="19"/>
    </row>
    <row r="945" spans="3:5" x14ac:dyDescent="0.2">
      <c r="C945" s="25"/>
      <c r="D945" s="19"/>
      <c r="E945" s="19"/>
    </row>
    <row r="946" spans="3:5" x14ac:dyDescent="0.2">
      <c r="C946" s="25"/>
      <c r="D946" s="19"/>
      <c r="E946" s="19"/>
    </row>
    <row r="947" spans="3:5" x14ac:dyDescent="0.2">
      <c r="C947" s="25"/>
      <c r="D947" s="19"/>
      <c r="E947" s="19"/>
    </row>
    <row r="948" spans="3:5" x14ac:dyDescent="0.2">
      <c r="C948" s="25"/>
      <c r="D948" s="19"/>
      <c r="E948" s="19"/>
    </row>
    <row r="949" spans="3:5" x14ac:dyDescent="0.2">
      <c r="C949" s="25"/>
      <c r="D949" s="19"/>
      <c r="E949" s="19"/>
    </row>
    <row r="950" spans="3:5" x14ac:dyDescent="0.2">
      <c r="C950" s="25"/>
      <c r="D950" s="19"/>
      <c r="E950" s="19"/>
    </row>
    <row r="951" spans="3:5" x14ac:dyDescent="0.2">
      <c r="C951" s="25"/>
      <c r="D951" s="19"/>
      <c r="E951" s="19"/>
    </row>
    <row r="952" spans="3:5" x14ac:dyDescent="0.2">
      <c r="C952" s="25"/>
      <c r="D952" s="19"/>
      <c r="E952" s="19"/>
    </row>
    <row r="953" spans="3:5" x14ac:dyDescent="0.2">
      <c r="C953" s="25"/>
      <c r="D953" s="19"/>
      <c r="E953" s="19"/>
    </row>
    <row r="954" spans="3:5" x14ac:dyDescent="0.2">
      <c r="C954" s="25"/>
      <c r="D954" s="19"/>
      <c r="E954" s="19"/>
    </row>
    <row r="955" spans="3:5" x14ac:dyDescent="0.2">
      <c r="C955" s="25"/>
      <c r="D955" s="19"/>
      <c r="E955" s="19"/>
    </row>
    <row r="956" spans="3:5" x14ac:dyDescent="0.2">
      <c r="C956" s="25"/>
      <c r="D956" s="19"/>
      <c r="E956" s="19"/>
    </row>
    <row r="957" spans="3:5" x14ac:dyDescent="0.2">
      <c r="C957" s="25"/>
      <c r="D957" s="19"/>
      <c r="E957" s="19"/>
    </row>
    <row r="958" spans="3:5" x14ac:dyDescent="0.2">
      <c r="C958" s="25"/>
      <c r="D958" s="19"/>
      <c r="E958" s="19"/>
    </row>
    <row r="959" spans="3:5" x14ac:dyDescent="0.2">
      <c r="C959" s="25"/>
      <c r="D959" s="19"/>
      <c r="E959" s="19"/>
    </row>
    <row r="960" spans="3:5" x14ac:dyDescent="0.2">
      <c r="C960" s="25"/>
      <c r="D960" s="19"/>
      <c r="E960" s="19"/>
    </row>
    <row r="961" spans="3:5" x14ac:dyDescent="0.2">
      <c r="C961" s="25"/>
      <c r="D961" s="19"/>
      <c r="E961" s="19"/>
    </row>
    <row r="962" spans="3:5" x14ac:dyDescent="0.2">
      <c r="C962" s="25"/>
      <c r="D962" s="19"/>
      <c r="E962" s="19"/>
    </row>
    <row r="963" spans="3:5" x14ac:dyDescent="0.2">
      <c r="C963" s="25"/>
      <c r="D963" s="19"/>
      <c r="E963" s="19"/>
    </row>
    <row r="964" spans="3:5" x14ac:dyDescent="0.2">
      <c r="C964" s="25"/>
      <c r="D964" s="19"/>
      <c r="E964" s="19"/>
    </row>
    <row r="965" spans="3:5" x14ac:dyDescent="0.2">
      <c r="C965" s="25"/>
      <c r="D965" s="19"/>
      <c r="E965" s="19"/>
    </row>
    <row r="966" spans="3:5" x14ac:dyDescent="0.2">
      <c r="C966" s="25"/>
      <c r="D966" s="19"/>
      <c r="E966" s="19"/>
    </row>
    <row r="967" spans="3:5" x14ac:dyDescent="0.2">
      <c r="C967" s="25"/>
      <c r="D967" s="19"/>
      <c r="E967" s="19"/>
    </row>
    <row r="968" spans="3:5" x14ac:dyDescent="0.2">
      <c r="C968" s="25"/>
      <c r="D968" s="19"/>
      <c r="E968" s="19"/>
    </row>
    <row r="969" spans="3:5" x14ac:dyDescent="0.2">
      <c r="C969" s="25"/>
      <c r="D969" s="19"/>
      <c r="E969" s="19"/>
    </row>
    <row r="970" spans="3:5" x14ac:dyDescent="0.2">
      <c r="C970" s="25"/>
      <c r="D970" s="19"/>
      <c r="E970" s="19"/>
    </row>
    <row r="971" spans="3:5" x14ac:dyDescent="0.2">
      <c r="C971" s="25"/>
      <c r="D971" s="19"/>
      <c r="E971" s="19"/>
    </row>
    <row r="972" spans="3:5" x14ac:dyDescent="0.2">
      <c r="C972" s="25"/>
      <c r="D972" s="19"/>
      <c r="E972" s="19"/>
    </row>
    <row r="973" spans="3:5" x14ac:dyDescent="0.2">
      <c r="C973" s="25"/>
      <c r="D973" s="19"/>
      <c r="E973" s="19"/>
    </row>
    <row r="974" spans="3:5" x14ac:dyDescent="0.2">
      <c r="C974" s="25"/>
      <c r="D974" s="19"/>
      <c r="E974" s="19"/>
    </row>
    <row r="975" spans="3:5" x14ac:dyDescent="0.2">
      <c r="C975" s="25"/>
      <c r="D975" s="19"/>
      <c r="E975" s="19"/>
    </row>
    <row r="976" spans="3:5" x14ac:dyDescent="0.2">
      <c r="C976" s="25"/>
      <c r="D976" s="19"/>
      <c r="E976" s="19"/>
    </row>
    <row r="977" spans="3:5" x14ac:dyDescent="0.2">
      <c r="C977" s="25"/>
      <c r="D977" s="19"/>
      <c r="E977" s="19"/>
    </row>
    <row r="978" spans="3:5" x14ac:dyDescent="0.2">
      <c r="C978" s="25"/>
      <c r="D978" s="19"/>
      <c r="E978" s="19"/>
    </row>
    <row r="979" spans="3:5" x14ac:dyDescent="0.2">
      <c r="C979" s="25"/>
      <c r="D979" s="19"/>
      <c r="E979" s="19"/>
    </row>
    <row r="980" spans="3:5" x14ac:dyDescent="0.2">
      <c r="C980" s="25"/>
      <c r="D980" s="19"/>
      <c r="E980" s="19"/>
    </row>
    <row r="981" spans="3:5" x14ac:dyDescent="0.2">
      <c r="C981" s="25"/>
      <c r="D981" s="19"/>
      <c r="E981" s="19"/>
    </row>
    <row r="982" spans="3:5" x14ac:dyDescent="0.2">
      <c r="C982" s="25"/>
      <c r="D982" s="19"/>
      <c r="E982" s="19"/>
    </row>
    <row r="983" spans="3:5" x14ac:dyDescent="0.2">
      <c r="C983" s="25"/>
      <c r="D983" s="19"/>
      <c r="E983" s="19"/>
    </row>
    <row r="984" spans="3:5" x14ac:dyDescent="0.2">
      <c r="C984" s="25"/>
      <c r="D984" s="19"/>
      <c r="E984" s="19"/>
    </row>
    <row r="985" spans="3:5" x14ac:dyDescent="0.2">
      <c r="C985" s="25"/>
      <c r="D985" s="19"/>
      <c r="E985" s="19"/>
    </row>
    <row r="986" spans="3:5" x14ac:dyDescent="0.2">
      <c r="C986" s="25"/>
      <c r="D986" s="19"/>
      <c r="E986" s="19"/>
    </row>
    <row r="987" spans="3:5" x14ac:dyDescent="0.2">
      <c r="C987" s="25"/>
      <c r="D987" s="19"/>
      <c r="E987" s="19"/>
    </row>
    <row r="988" spans="3:5" x14ac:dyDescent="0.2">
      <c r="C988" s="25"/>
      <c r="D988" s="19"/>
      <c r="E988" s="19"/>
    </row>
    <row r="989" spans="3:5" x14ac:dyDescent="0.2">
      <c r="C989" s="25"/>
      <c r="D989" s="19"/>
      <c r="E989" s="19"/>
    </row>
    <row r="990" spans="3:5" x14ac:dyDescent="0.2">
      <c r="C990" s="25"/>
      <c r="D990" s="19"/>
      <c r="E990" s="19"/>
    </row>
    <row r="991" spans="3:5" x14ac:dyDescent="0.2">
      <c r="C991" s="25"/>
      <c r="D991" s="19"/>
      <c r="E991" s="19"/>
    </row>
    <row r="992" spans="3:5" x14ac:dyDescent="0.2">
      <c r="C992" s="25"/>
      <c r="D992" s="19"/>
      <c r="E992" s="19"/>
    </row>
    <row r="993" spans="3:5" x14ac:dyDescent="0.2">
      <c r="C993" s="25"/>
      <c r="D993" s="19"/>
      <c r="E993" s="19"/>
    </row>
    <row r="994" spans="3:5" x14ac:dyDescent="0.2">
      <c r="C994" s="25"/>
      <c r="D994" s="19"/>
      <c r="E994" s="19"/>
    </row>
    <row r="995" spans="3:5" x14ac:dyDescent="0.2">
      <c r="C995" s="25"/>
      <c r="D995" s="19"/>
      <c r="E995" s="19"/>
    </row>
    <row r="996" spans="3:5" x14ac:dyDescent="0.2">
      <c r="C996" s="25"/>
      <c r="D996" s="19"/>
      <c r="E996" s="19"/>
    </row>
    <row r="997" spans="3:5" x14ac:dyDescent="0.2">
      <c r="C997" s="25"/>
      <c r="D997" s="19"/>
      <c r="E997" s="19"/>
    </row>
    <row r="998" spans="3:5" x14ac:dyDescent="0.2">
      <c r="C998" s="25"/>
      <c r="D998" s="19"/>
      <c r="E998" s="19"/>
    </row>
    <row r="999" spans="3:5" x14ac:dyDescent="0.2">
      <c r="C999" s="25"/>
      <c r="D999" s="19"/>
      <c r="E999" s="19"/>
    </row>
    <row r="1000" spans="3:5" x14ac:dyDescent="0.2">
      <c r="C1000" s="25"/>
      <c r="D1000" s="19"/>
      <c r="E1000" s="19"/>
    </row>
    <row r="1001" spans="3:5" x14ac:dyDescent="0.2">
      <c r="C1001" s="25"/>
      <c r="D1001" s="19"/>
      <c r="E1001" s="19"/>
    </row>
    <row r="1002" spans="3:5" x14ac:dyDescent="0.2">
      <c r="C1002" s="25"/>
      <c r="D1002" s="19"/>
      <c r="E1002" s="19"/>
    </row>
    <row r="1003" spans="3:5" x14ac:dyDescent="0.2">
      <c r="C1003" s="25"/>
      <c r="D1003" s="19"/>
      <c r="E1003" s="19"/>
    </row>
    <row r="1004" spans="3:5" x14ac:dyDescent="0.2">
      <c r="C1004" s="25"/>
      <c r="D1004" s="19"/>
      <c r="E1004" s="19"/>
    </row>
    <row r="1005" spans="3:5" x14ac:dyDescent="0.2">
      <c r="C1005" s="25"/>
      <c r="D1005" s="19"/>
      <c r="E1005" s="19"/>
    </row>
    <row r="1006" spans="3:5" x14ac:dyDescent="0.2">
      <c r="C1006" s="25"/>
      <c r="D1006" s="19"/>
      <c r="E1006" s="19"/>
    </row>
    <row r="1007" spans="3:5" x14ac:dyDescent="0.2">
      <c r="C1007" s="25"/>
      <c r="D1007" s="19"/>
      <c r="E1007" s="19"/>
    </row>
    <row r="1008" spans="3:5" x14ac:dyDescent="0.2">
      <c r="C1008" s="25"/>
      <c r="D1008" s="19"/>
      <c r="E1008" s="19"/>
    </row>
    <row r="1009" spans="3:5" x14ac:dyDescent="0.2">
      <c r="C1009" s="25"/>
      <c r="D1009" s="19"/>
      <c r="E1009" s="19"/>
    </row>
    <row r="1010" spans="3:5" x14ac:dyDescent="0.2">
      <c r="C1010" s="25"/>
      <c r="D1010" s="19"/>
      <c r="E1010" s="19"/>
    </row>
    <row r="1011" spans="3:5" x14ac:dyDescent="0.2">
      <c r="C1011" s="25"/>
      <c r="D1011" s="19"/>
      <c r="E1011" s="19"/>
    </row>
    <row r="1012" spans="3:5" x14ac:dyDescent="0.2">
      <c r="C1012" s="25"/>
      <c r="D1012" s="19"/>
      <c r="E1012" s="19"/>
    </row>
    <row r="1013" spans="3:5" x14ac:dyDescent="0.2">
      <c r="C1013" s="25"/>
      <c r="D1013" s="19"/>
      <c r="E1013" s="19"/>
    </row>
    <row r="1014" spans="3:5" x14ac:dyDescent="0.2">
      <c r="C1014" s="25"/>
      <c r="D1014" s="19"/>
      <c r="E1014" s="19"/>
    </row>
    <row r="1015" spans="3:5" x14ac:dyDescent="0.2">
      <c r="C1015" s="25"/>
      <c r="D1015" s="19"/>
      <c r="E1015" s="19"/>
    </row>
    <row r="1016" spans="3:5" x14ac:dyDescent="0.2">
      <c r="C1016" s="25"/>
      <c r="D1016" s="19"/>
      <c r="E1016" s="19"/>
    </row>
    <row r="1017" spans="3:5" x14ac:dyDescent="0.2">
      <c r="C1017" s="25"/>
      <c r="D1017" s="19"/>
      <c r="E1017" s="19"/>
    </row>
    <row r="1018" spans="3:5" x14ac:dyDescent="0.2">
      <c r="C1018" s="25"/>
      <c r="D1018" s="19"/>
      <c r="E1018" s="19"/>
    </row>
    <row r="1019" spans="3:5" x14ac:dyDescent="0.2">
      <c r="C1019" s="25"/>
      <c r="D1019" s="19"/>
      <c r="E1019" s="19"/>
    </row>
    <row r="1020" spans="3:5" x14ac:dyDescent="0.2">
      <c r="C1020" s="25"/>
      <c r="D1020" s="19"/>
      <c r="E1020" s="19"/>
    </row>
    <row r="1021" spans="3:5" x14ac:dyDescent="0.2">
      <c r="C1021" s="25"/>
      <c r="D1021" s="19"/>
      <c r="E1021" s="19"/>
    </row>
    <row r="1022" spans="3:5" x14ac:dyDescent="0.2">
      <c r="C1022" s="25"/>
      <c r="D1022" s="19"/>
      <c r="E1022" s="19"/>
    </row>
    <row r="1023" spans="3:5" x14ac:dyDescent="0.2">
      <c r="C1023" s="25"/>
      <c r="D1023" s="19"/>
      <c r="E1023" s="19"/>
    </row>
    <row r="1024" spans="3:5" x14ac:dyDescent="0.2">
      <c r="C1024" s="25"/>
      <c r="D1024" s="19"/>
      <c r="E1024" s="19"/>
    </row>
    <row r="1025" spans="3:5" x14ac:dyDescent="0.2">
      <c r="C1025" s="25"/>
      <c r="D1025" s="19"/>
      <c r="E1025" s="19"/>
    </row>
    <row r="1026" spans="3:5" x14ac:dyDescent="0.2">
      <c r="C1026" s="25"/>
      <c r="D1026" s="19"/>
      <c r="E1026" s="19"/>
    </row>
    <row r="1027" spans="3:5" x14ac:dyDescent="0.2">
      <c r="C1027" s="25"/>
      <c r="D1027" s="19"/>
      <c r="E1027" s="19"/>
    </row>
    <row r="1028" spans="3:5" x14ac:dyDescent="0.2">
      <c r="C1028" s="25"/>
      <c r="D1028" s="19"/>
      <c r="E1028" s="19"/>
    </row>
    <row r="1029" spans="3:5" x14ac:dyDescent="0.2">
      <c r="C1029" s="25"/>
      <c r="D1029" s="19"/>
      <c r="E1029" s="19"/>
    </row>
    <row r="1030" spans="3:5" x14ac:dyDescent="0.2">
      <c r="C1030" s="25"/>
      <c r="D1030" s="19"/>
      <c r="E1030" s="19"/>
    </row>
    <row r="1031" spans="3:5" x14ac:dyDescent="0.2">
      <c r="C1031" s="25"/>
      <c r="D1031" s="19"/>
      <c r="E1031" s="19"/>
    </row>
    <row r="1032" spans="3:5" x14ac:dyDescent="0.2">
      <c r="C1032" s="25"/>
      <c r="D1032" s="19"/>
      <c r="E1032" s="19"/>
    </row>
    <row r="1033" spans="3:5" x14ac:dyDescent="0.2">
      <c r="C1033" s="25"/>
      <c r="D1033" s="19"/>
      <c r="E1033" s="19"/>
    </row>
    <row r="1034" spans="3:5" x14ac:dyDescent="0.2">
      <c r="C1034" s="25"/>
      <c r="D1034" s="19"/>
      <c r="E1034" s="19"/>
    </row>
    <row r="1035" spans="3:5" x14ac:dyDescent="0.2">
      <c r="C1035" s="25"/>
      <c r="D1035" s="19"/>
      <c r="E1035" s="19"/>
    </row>
    <row r="1036" spans="3:5" x14ac:dyDescent="0.2">
      <c r="C1036" s="25"/>
      <c r="D1036" s="19"/>
      <c r="E1036" s="19"/>
    </row>
    <row r="1037" spans="3:5" x14ac:dyDescent="0.2">
      <c r="C1037" s="25"/>
      <c r="D1037" s="19"/>
      <c r="E1037" s="19"/>
    </row>
    <row r="1038" spans="3:5" x14ac:dyDescent="0.2">
      <c r="C1038" s="25"/>
      <c r="D1038" s="19"/>
      <c r="E1038" s="19"/>
    </row>
    <row r="1039" spans="3:5" x14ac:dyDescent="0.2">
      <c r="C1039" s="25"/>
      <c r="D1039" s="19"/>
      <c r="E1039" s="19"/>
    </row>
    <row r="1040" spans="3:5" x14ac:dyDescent="0.2">
      <c r="C1040" s="25"/>
      <c r="D1040" s="19"/>
      <c r="E1040" s="19"/>
    </row>
    <row r="1041" spans="3:5" x14ac:dyDescent="0.2">
      <c r="C1041" s="25"/>
      <c r="D1041" s="19"/>
      <c r="E1041" s="19"/>
    </row>
    <row r="1042" spans="3:5" x14ac:dyDescent="0.2">
      <c r="C1042" s="25"/>
      <c r="D1042" s="19"/>
      <c r="E1042" s="19"/>
    </row>
    <row r="1043" spans="3:5" x14ac:dyDescent="0.2">
      <c r="C1043" s="25"/>
      <c r="D1043" s="19"/>
      <c r="E1043" s="19"/>
    </row>
    <row r="1044" spans="3:5" x14ac:dyDescent="0.2">
      <c r="C1044" s="25"/>
      <c r="D1044" s="19"/>
      <c r="E1044" s="19"/>
    </row>
    <row r="1045" spans="3:5" x14ac:dyDescent="0.2">
      <c r="C1045" s="25"/>
      <c r="D1045" s="19"/>
      <c r="E1045" s="19"/>
    </row>
    <row r="1046" spans="3:5" x14ac:dyDescent="0.2">
      <c r="C1046" s="25"/>
      <c r="D1046" s="19"/>
      <c r="E1046" s="19"/>
    </row>
    <row r="1047" spans="3:5" x14ac:dyDescent="0.2">
      <c r="C1047" s="25"/>
      <c r="D1047" s="19"/>
      <c r="E1047" s="19"/>
    </row>
    <row r="1048" spans="3:5" x14ac:dyDescent="0.2">
      <c r="C1048" s="25"/>
      <c r="D1048" s="19"/>
      <c r="E1048" s="19"/>
    </row>
    <row r="1049" spans="3:5" x14ac:dyDescent="0.2">
      <c r="C1049" s="25"/>
      <c r="D1049" s="19"/>
      <c r="E1049" s="19"/>
    </row>
    <row r="1050" spans="3:5" x14ac:dyDescent="0.2">
      <c r="C1050" s="25"/>
      <c r="D1050" s="19"/>
      <c r="E1050" s="19"/>
    </row>
    <row r="1051" spans="3:5" x14ac:dyDescent="0.2">
      <c r="C1051" s="25"/>
      <c r="D1051" s="19"/>
      <c r="E1051" s="19"/>
    </row>
    <row r="1052" spans="3:5" x14ac:dyDescent="0.2">
      <c r="C1052" s="25"/>
      <c r="D1052" s="19"/>
      <c r="E1052" s="19"/>
    </row>
    <row r="1053" spans="3:5" x14ac:dyDescent="0.2">
      <c r="C1053" s="25"/>
      <c r="D1053" s="19"/>
      <c r="E1053" s="19"/>
    </row>
    <row r="1054" spans="3:5" x14ac:dyDescent="0.2">
      <c r="C1054" s="25"/>
      <c r="D1054" s="19"/>
      <c r="E1054" s="19"/>
    </row>
    <row r="1055" spans="3:5" x14ac:dyDescent="0.2">
      <c r="C1055" s="25"/>
      <c r="D1055" s="19"/>
      <c r="E1055" s="19"/>
    </row>
    <row r="1056" spans="3:5" x14ac:dyDescent="0.2">
      <c r="C1056" s="25"/>
      <c r="D1056" s="19"/>
      <c r="E1056" s="19"/>
    </row>
    <row r="1057" spans="3:5" x14ac:dyDescent="0.2">
      <c r="C1057" s="25"/>
      <c r="D1057" s="19"/>
      <c r="E1057" s="19"/>
    </row>
    <row r="1058" spans="3:5" x14ac:dyDescent="0.2">
      <c r="C1058" s="25"/>
      <c r="D1058" s="19"/>
      <c r="E1058" s="19"/>
    </row>
    <row r="1059" spans="3:5" x14ac:dyDescent="0.2">
      <c r="C1059" s="25"/>
      <c r="D1059" s="19"/>
      <c r="E1059" s="19"/>
    </row>
    <row r="1060" spans="3:5" x14ac:dyDescent="0.2">
      <c r="C1060" s="25"/>
      <c r="D1060" s="19"/>
      <c r="E1060" s="19"/>
    </row>
    <row r="1061" spans="3:5" x14ac:dyDescent="0.2">
      <c r="C1061" s="25"/>
      <c r="D1061" s="19"/>
      <c r="E1061" s="19"/>
    </row>
    <row r="1062" spans="3:5" x14ac:dyDescent="0.2">
      <c r="C1062" s="25"/>
      <c r="D1062" s="19"/>
      <c r="E1062" s="19"/>
    </row>
    <row r="1063" spans="3:5" x14ac:dyDescent="0.2">
      <c r="C1063" s="25"/>
      <c r="D1063" s="19"/>
      <c r="E1063" s="19"/>
    </row>
    <row r="1064" spans="3:5" x14ac:dyDescent="0.2">
      <c r="C1064" s="25"/>
      <c r="D1064" s="19"/>
      <c r="E1064" s="19"/>
    </row>
    <row r="1065" spans="3:5" x14ac:dyDescent="0.2">
      <c r="C1065" s="25"/>
      <c r="D1065" s="19"/>
      <c r="E1065" s="19"/>
    </row>
    <row r="1066" spans="3:5" x14ac:dyDescent="0.2">
      <c r="C1066" s="25"/>
      <c r="D1066" s="19"/>
      <c r="E1066" s="19"/>
    </row>
    <row r="1067" spans="3:5" x14ac:dyDescent="0.2">
      <c r="C1067" s="25"/>
      <c r="D1067" s="19"/>
      <c r="E1067" s="19"/>
    </row>
    <row r="1068" spans="3:5" x14ac:dyDescent="0.2">
      <c r="C1068" s="25"/>
      <c r="D1068" s="19"/>
      <c r="E1068" s="19"/>
    </row>
    <row r="1069" spans="3:5" x14ac:dyDescent="0.2">
      <c r="C1069" s="25"/>
      <c r="D1069" s="19"/>
      <c r="E1069" s="19"/>
    </row>
    <row r="1070" spans="3:5" x14ac:dyDescent="0.2">
      <c r="C1070" s="25"/>
      <c r="D1070" s="19"/>
      <c r="E1070" s="19"/>
    </row>
    <row r="1071" spans="3:5" x14ac:dyDescent="0.2">
      <c r="C1071" s="25"/>
      <c r="D1071" s="19"/>
      <c r="E1071" s="19"/>
    </row>
    <row r="1072" spans="3:5" x14ac:dyDescent="0.2">
      <c r="C1072" s="25"/>
      <c r="D1072" s="19"/>
      <c r="E1072" s="19"/>
    </row>
    <row r="1073" spans="3:5" x14ac:dyDescent="0.2">
      <c r="C1073" s="25"/>
      <c r="D1073" s="19"/>
      <c r="E1073" s="19"/>
    </row>
    <row r="1074" spans="3:5" x14ac:dyDescent="0.2">
      <c r="C1074" s="25"/>
      <c r="D1074" s="19"/>
      <c r="E1074" s="19"/>
    </row>
    <row r="1075" spans="3:5" x14ac:dyDescent="0.2">
      <c r="C1075" s="25"/>
      <c r="D1075" s="19"/>
      <c r="E1075" s="19"/>
    </row>
    <row r="1076" spans="3:5" x14ac:dyDescent="0.2">
      <c r="C1076" s="25"/>
      <c r="D1076" s="19"/>
      <c r="E1076" s="19"/>
    </row>
    <row r="1077" spans="3:5" x14ac:dyDescent="0.2">
      <c r="C1077" s="25"/>
      <c r="D1077" s="19"/>
      <c r="E1077" s="19"/>
    </row>
    <row r="1078" spans="3:5" x14ac:dyDescent="0.2">
      <c r="C1078" s="25"/>
      <c r="D1078" s="19"/>
      <c r="E1078" s="19"/>
    </row>
    <row r="1079" spans="3:5" x14ac:dyDescent="0.2">
      <c r="C1079" s="25"/>
      <c r="D1079" s="19"/>
      <c r="E1079" s="19"/>
    </row>
    <row r="1080" spans="3:5" x14ac:dyDescent="0.2">
      <c r="C1080" s="25"/>
      <c r="D1080" s="19"/>
      <c r="E1080" s="19"/>
    </row>
    <row r="1081" spans="3:5" x14ac:dyDescent="0.2">
      <c r="C1081" s="25"/>
      <c r="D1081" s="19"/>
      <c r="E1081" s="19"/>
    </row>
    <row r="1082" spans="3:5" x14ac:dyDescent="0.2">
      <c r="C1082" s="25"/>
      <c r="D1082" s="19"/>
      <c r="E1082" s="19"/>
    </row>
    <row r="1083" spans="3:5" x14ac:dyDescent="0.2">
      <c r="C1083" s="25"/>
      <c r="D1083" s="19"/>
      <c r="E1083" s="19"/>
    </row>
    <row r="1084" spans="3:5" x14ac:dyDescent="0.2">
      <c r="C1084" s="25"/>
      <c r="D1084" s="19"/>
      <c r="E1084" s="19"/>
    </row>
    <row r="1085" spans="3:5" x14ac:dyDescent="0.2">
      <c r="C1085" s="25"/>
      <c r="D1085" s="19"/>
      <c r="E1085" s="19"/>
    </row>
    <row r="1086" spans="3:5" x14ac:dyDescent="0.2">
      <c r="C1086" s="25"/>
      <c r="D1086" s="19"/>
      <c r="E1086" s="19"/>
    </row>
    <row r="1087" spans="3:5" x14ac:dyDescent="0.2">
      <c r="C1087" s="25"/>
      <c r="D1087" s="19"/>
      <c r="E1087" s="19"/>
    </row>
    <row r="1088" spans="3:5" x14ac:dyDescent="0.2">
      <c r="C1088" s="25"/>
      <c r="D1088" s="19"/>
      <c r="E1088" s="19"/>
    </row>
    <row r="1089" spans="3:5" x14ac:dyDescent="0.2">
      <c r="C1089" s="25"/>
      <c r="D1089" s="19"/>
      <c r="E1089" s="19"/>
    </row>
    <row r="1090" spans="3:5" x14ac:dyDescent="0.2">
      <c r="C1090" s="25"/>
      <c r="D1090" s="19"/>
      <c r="E1090" s="19"/>
    </row>
    <row r="1091" spans="3:5" x14ac:dyDescent="0.2">
      <c r="C1091" s="25"/>
      <c r="D1091" s="19"/>
      <c r="E1091" s="19"/>
    </row>
    <row r="1092" spans="3:5" x14ac:dyDescent="0.2">
      <c r="C1092" s="25"/>
      <c r="D1092" s="19"/>
      <c r="E1092" s="19"/>
    </row>
    <row r="1093" spans="3:5" x14ac:dyDescent="0.2">
      <c r="C1093" s="25"/>
      <c r="D1093" s="19"/>
      <c r="E1093" s="19"/>
    </row>
    <row r="1094" spans="3:5" x14ac:dyDescent="0.2">
      <c r="C1094" s="25"/>
      <c r="D1094" s="19"/>
      <c r="E1094" s="19"/>
    </row>
    <row r="1095" spans="3:5" x14ac:dyDescent="0.2">
      <c r="C1095" s="25"/>
      <c r="D1095" s="19"/>
      <c r="E1095" s="19"/>
    </row>
    <row r="1096" spans="3:5" x14ac:dyDescent="0.2">
      <c r="C1096" s="25"/>
      <c r="D1096" s="19"/>
      <c r="E1096" s="19"/>
    </row>
    <row r="1097" spans="3:5" x14ac:dyDescent="0.2">
      <c r="C1097" s="25"/>
      <c r="D1097" s="19"/>
      <c r="E1097" s="19"/>
    </row>
    <row r="1098" spans="3:5" x14ac:dyDescent="0.2">
      <c r="C1098" s="25"/>
      <c r="D1098" s="19"/>
      <c r="E1098" s="19"/>
    </row>
    <row r="1099" spans="3:5" x14ac:dyDescent="0.2">
      <c r="C1099" s="25"/>
      <c r="D1099" s="19"/>
      <c r="E1099" s="19"/>
    </row>
    <row r="1100" spans="3:5" x14ac:dyDescent="0.2">
      <c r="C1100" s="25"/>
      <c r="D1100" s="19"/>
      <c r="E1100" s="19"/>
    </row>
    <row r="1101" spans="3:5" x14ac:dyDescent="0.2">
      <c r="C1101" s="25"/>
      <c r="D1101" s="19"/>
      <c r="E1101" s="19"/>
    </row>
    <row r="1102" spans="3:5" x14ac:dyDescent="0.2">
      <c r="C1102" s="25"/>
      <c r="D1102" s="19"/>
      <c r="E1102" s="19"/>
    </row>
    <row r="1103" spans="3:5" x14ac:dyDescent="0.2">
      <c r="C1103" s="25"/>
      <c r="D1103" s="19"/>
      <c r="E1103" s="19"/>
    </row>
    <row r="1104" spans="3:5" x14ac:dyDescent="0.2">
      <c r="C1104" s="25"/>
      <c r="D1104" s="19"/>
      <c r="E1104" s="19"/>
    </row>
    <row r="1105" spans="3:5" x14ac:dyDescent="0.2">
      <c r="C1105" s="25"/>
      <c r="D1105" s="19"/>
      <c r="E1105" s="19"/>
    </row>
    <row r="1106" spans="3:5" x14ac:dyDescent="0.2">
      <c r="C1106" s="25"/>
      <c r="D1106" s="19"/>
      <c r="E1106" s="19"/>
    </row>
    <row r="1107" spans="3:5" x14ac:dyDescent="0.2">
      <c r="C1107" s="25"/>
      <c r="D1107" s="19"/>
      <c r="E1107" s="19"/>
    </row>
    <row r="1108" spans="3:5" x14ac:dyDescent="0.2">
      <c r="C1108" s="25"/>
      <c r="D1108" s="19"/>
      <c r="E1108" s="19"/>
    </row>
    <row r="1109" spans="3:5" x14ac:dyDescent="0.2">
      <c r="C1109" s="25"/>
      <c r="D1109" s="19"/>
      <c r="E1109" s="19"/>
    </row>
    <row r="1110" spans="3:5" x14ac:dyDescent="0.2">
      <c r="C1110" s="25"/>
      <c r="D1110" s="19"/>
      <c r="E1110" s="19"/>
    </row>
    <row r="1111" spans="3:5" x14ac:dyDescent="0.2">
      <c r="C1111" s="25"/>
      <c r="D1111" s="19"/>
      <c r="E1111" s="19"/>
    </row>
    <row r="1112" spans="3:5" x14ac:dyDescent="0.2">
      <c r="C1112" s="25"/>
      <c r="D1112" s="19"/>
      <c r="E1112" s="19"/>
    </row>
    <row r="1113" spans="3:5" x14ac:dyDescent="0.2">
      <c r="C1113" s="25"/>
      <c r="D1113" s="19"/>
      <c r="E1113" s="19"/>
    </row>
    <row r="1114" spans="3:5" x14ac:dyDescent="0.2">
      <c r="C1114" s="25"/>
      <c r="D1114" s="19"/>
      <c r="E1114" s="19"/>
    </row>
    <row r="1115" spans="3:5" x14ac:dyDescent="0.2">
      <c r="C1115" s="25"/>
      <c r="D1115" s="19"/>
      <c r="E1115" s="19"/>
    </row>
    <row r="1116" spans="3:5" x14ac:dyDescent="0.2">
      <c r="C1116" s="25"/>
      <c r="D1116" s="19"/>
      <c r="E1116" s="19"/>
    </row>
    <row r="1117" spans="3:5" x14ac:dyDescent="0.2">
      <c r="C1117" s="25"/>
      <c r="D1117" s="19"/>
      <c r="E1117" s="19"/>
    </row>
    <row r="1118" spans="3:5" x14ac:dyDescent="0.2">
      <c r="C1118" s="25"/>
      <c r="D1118" s="19"/>
      <c r="E1118" s="19"/>
    </row>
    <row r="1119" spans="3:5" x14ac:dyDescent="0.2">
      <c r="C1119" s="25"/>
      <c r="D1119" s="19"/>
      <c r="E1119" s="19"/>
    </row>
    <row r="1120" spans="3:5" x14ac:dyDescent="0.2">
      <c r="C1120" s="25"/>
      <c r="D1120" s="19"/>
      <c r="E1120" s="19"/>
    </row>
    <row r="1121" spans="3:5" x14ac:dyDescent="0.2">
      <c r="C1121" s="25"/>
      <c r="D1121" s="19"/>
      <c r="E1121" s="19"/>
    </row>
    <row r="1122" spans="3:5" x14ac:dyDescent="0.2">
      <c r="C1122" s="25"/>
      <c r="D1122" s="19"/>
      <c r="E1122" s="19"/>
    </row>
    <row r="1123" spans="3:5" x14ac:dyDescent="0.2">
      <c r="C1123" s="25"/>
      <c r="D1123" s="19"/>
      <c r="E1123" s="19"/>
    </row>
    <row r="1124" spans="3:5" x14ac:dyDescent="0.2">
      <c r="C1124" s="25"/>
      <c r="D1124" s="19"/>
      <c r="E1124" s="19"/>
    </row>
    <row r="1125" spans="3:5" x14ac:dyDescent="0.2">
      <c r="C1125" s="25"/>
      <c r="D1125" s="19"/>
      <c r="E1125" s="19"/>
    </row>
    <row r="1126" spans="3:5" x14ac:dyDescent="0.2">
      <c r="C1126" s="25"/>
      <c r="D1126" s="19"/>
      <c r="E1126" s="19"/>
    </row>
    <row r="1127" spans="3:5" x14ac:dyDescent="0.2">
      <c r="C1127" s="25"/>
      <c r="D1127" s="19"/>
      <c r="E1127" s="19"/>
    </row>
    <row r="1128" spans="3:5" x14ac:dyDescent="0.2">
      <c r="C1128" s="25"/>
      <c r="D1128" s="19"/>
      <c r="E1128" s="19"/>
    </row>
    <row r="1129" spans="3:5" x14ac:dyDescent="0.2">
      <c r="C1129" s="25"/>
      <c r="D1129" s="19"/>
      <c r="E1129" s="19"/>
    </row>
    <row r="1130" spans="3:5" x14ac:dyDescent="0.2">
      <c r="C1130" s="25"/>
      <c r="D1130" s="19"/>
      <c r="E1130" s="19"/>
    </row>
    <row r="1131" spans="3:5" x14ac:dyDescent="0.2">
      <c r="C1131" s="25"/>
      <c r="D1131" s="19"/>
      <c r="E1131" s="19"/>
    </row>
    <row r="1132" spans="3:5" x14ac:dyDescent="0.2">
      <c r="C1132" s="25"/>
      <c r="D1132" s="19"/>
      <c r="E1132" s="19"/>
    </row>
    <row r="1133" spans="3:5" x14ac:dyDescent="0.2">
      <c r="C1133" s="25"/>
      <c r="D1133" s="19"/>
      <c r="E1133" s="19"/>
    </row>
    <row r="1134" spans="3:5" x14ac:dyDescent="0.2">
      <c r="C1134" s="25"/>
      <c r="D1134" s="19"/>
      <c r="E1134" s="19"/>
    </row>
    <row r="1135" spans="3:5" x14ac:dyDescent="0.2">
      <c r="C1135" s="25"/>
      <c r="D1135" s="19"/>
      <c r="E1135" s="19"/>
    </row>
    <row r="1136" spans="3:5" x14ac:dyDescent="0.2">
      <c r="C1136" s="25"/>
      <c r="D1136" s="19"/>
      <c r="E1136" s="19"/>
    </row>
    <row r="1137" spans="3:5" x14ac:dyDescent="0.2">
      <c r="C1137" s="25"/>
      <c r="D1137" s="19"/>
      <c r="E1137" s="19"/>
    </row>
    <row r="1138" spans="3:5" x14ac:dyDescent="0.2">
      <c r="C1138" s="25"/>
      <c r="D1138" s="19"/>
      <c r="E1138" s="19"/>
    </row>
    <row r="1139" spans="3:5" x14ac:dyDescent="0.2">
      <c r="C1139" s="25"/>
      <c r="D1139" s="19"/>
      <c r="E1139" s="19"/>
    </row>
    <row r="1140" spans="3:5" x14ac:dyDescent="0.2">
      <c r="C1140" s="25"/>
      <c r="D1140" s="19"/>
      <c r="E1140" s="19"/>
    </row>
    <row r="1141" spans="3:5" x14ac:dyDescent="0.2">
      <c r="C1141" s="25"/>
      <c r="D1141" s="19"/>
      <c r="E1141" s="19"/>
    </row>
    <row r="1142" spans="3:5" x14ac:dyDescent="0.2">
      <c r="C1142" s="25"/>
      <c r="D1142" s="19"/>
      <c r="E1142" s="19"/>
    </row>
    <row r="1143" spans="3:5" x14ac:dyDescent="0.2">
      <c r="C1143" s="25"/>
      <c r="D1143" s="19"/>
      <c r="E1143" s="19"/>
    </row>
    <row r="1144" spans="3:5" x14ac:dyDescent="0.2">
      <c r="C1144" s="25"/>
      <c r="D1144" s="19"/>
      <c r="E1144" s="19"/>
    </row>
    <row r="1145" spans="3:5" x14ac:dyDescent="0.2">
      <c r="C1145" s="25"/>
      <c r="D1145" s="19"/>
      <c r="E1145" s="19"/>
    </row>
    <row r="1146" spans="3:5" x14ac:dyDescent="0.2">
      <c r="C1146" s="25"/>
      <c r="D1146" s="19"/>
      <c r="E1146" s="19"/>
    </row>
    <row r="1147" spans="3:5" x14ac:dyDescent="0.2">
      <c r="C1147" s="25"/>
      <c r="D1147" s="19"/>
      <c r="E1147" s="19"/>
    </row>
    <row r="1148" spans="3:5" x14ac:dyDescent="0.2">
      <c r="C1148" s="25"/>
      <c r="D1148" s="19"/>
      <c r="E1148" s="19"/>
    </row>
    <row r="1149" spans="3:5" x14ac:dyDescent="0.2">
      <c r="C1149" s="25"/>
      <c r="D1149" s="19"/>
      <c r="E1149" s="19"/>
    </row>
    <row r="1150" spans="3:5" x14ac:dyDescent="0.2">
      <c r="C1150" s="25"/>
      <c r="D1150" s="19"/>
      <c r="E1150" s="19"/>
    </row>
    <row r="1151" spans="3:5" x14ac:dyDescent="0.2">
      <c r="C1151" s="25"/>
      <c r="D1151" s="19"/>
      <c r="E1151" s="19"/>
    </row>
    <row r="1152" spans="3:5" x14ac:dyDescent="0.2">
      <c r="C1152" s="25"/>
      <c r="D1152" s="19"/>
      <c r="E1152" s="19"/>
    </row>
    <row r="1153" spans="3:5" x14ac:dyDescent="0.2">
      <c r="C1153" s="25"/>
      <c r="D1153" s="19"/>
      <c r="E1153" s="19"/>
    </row>
    <row r="1154" spans="3:5" x14ac:dyDescent="0.2">
      <c r="C1154" s="25"/>
      <c r="D1154" s="19"/>
      <c r="E1154" s="19"/>
    </row>
    <row r="1155" spans="3:5" x14ac:dyDescent="0.2">
      <c r="C1155" s="25"/>
      <c r="D1155" s="19"/>
      <c r="E1155" s="19"/>
    </row>
    <row r="1156" spans="3:5" x14ac:dyDescent="0.2">
      <c r="C1156" s="25"/>
      <c r="D1156" s="19"/>
      <c r="E1156" s="19"/>
    </row>
    <row r="1157" spans="3:5" x14ac:dyDescent="0.2">
      <c r="C1157" s="25"/>
      <c r="D1157" s="19"/>
      <c r="E1157" s="19"/>
    </row>
    <row r="1158" spans="3:5" x14ac:dyDescent="0.2">
      <c r="C1158" s="25"/>
      <c r="D1158" s="19"/>
      <c r="E1158" s="19"/>
    </row>
    <row r="1159" spans="3:5" x14ac:dyDescent="0.2">
      <c r="C1159" s="25"/>
      <c r="D1159" s="19"/>
      <c r="E1159" s="19"/>
    </row>
    <row r="1160" spans="3:5" x14ac:dyDescent="0.2">
      <c r="C1160" s="25"/>
      <c r="D1160" s="19"/>
      <c r="E1160" s="19"/>
    </row>
    <row r="1161" spans="3:5" x14ac:dyDescent="0.2">
      <c r="C1161" s="25"/>
      <c r="D1161" s="19"/>
      <c r="E1161" s="19"/>
    </row>
    <row r="1162" spans="3:5" x14ac:dyDescent="0.2">
      <c r="C1162" s="25"/>
      <c r="D1162" s="19"/>
      <c r="E1162" s="19"/>
    </row>
    <row r="1163" spans="3:5" x14ac:dyDescent="0.2">
      <c r="C1163" s="25"/>
      <c r="D1163" s="19"/>
      <c r="E1163" s="19"/>
    </row>
    <row r="1164" spans="3:5" x14ac:dyDescent="0.2">
      <c r="C1164" s="25"/>
      <c r="D1164" s="19"/>
      <c r="E1164" s="19"/>
    </row>
    <row r="1165" spans="3:5" x14ac:dyDescent="0.2">
      <c r="C1165" s="25"/>
      <c r="D1165" s="19"/>
      <c r="E1165" s="19"/>
    </row>
    <row r="1166" spans="3:5" x14ac:dyDescent="0.2">
      <c r="C1166" s="25"/>
      <c r="D1166" s="19"/>
      <c r="E1166" s="19"/>
    </row>
    <row r="1167" spans="3:5" x14ac:dyDescent="0.2">
      <c r="C1167" s="25"/>
      <c r="D1167" s="19"/>
      <c r="E1167" s="19"/>
    </row>
    <row r="1168" spans="3:5" x14ac:dyDescent="0.2">
      <c r="C1168" s="25"/>
      <c r="D1168" s="19"/>
      <c r="E1168" s="19"/>
    </row>
    <row r="1169" spans="3:5" x14ac:dyDescent="0.2">
      <c r="C1169" s="25"/>
      <c r="D1169" s="19"/>
      <c r="E1169" s="19"/>
    </row>
    <row r="1170" spans="3:5" x14ac:dyDescent="0.2">
      <c r="C1170" s="25"/>
      <c r="D1170" s="19"/>
      <c r="E1170" s="19"/>
    </row>
    <row r="1171" spans="3:5" x14ac:dyDescent="0.2">
      <c r="C1171" s="25"/>
      <c r="D1171" s="19"/>
      <c r="E1171" s="19"/>
    </row>
    <row r="1172" spans="3:5" x14ac:dyDescent="0.2">
      <c r="C1172" s="25"/>
      <c r="D1172" s="19"/>
      <c r="E1172" s="19"/>
    </row>
    <row r="1173" spans="3:5" x14ac:dyDescent="0.2">
      <c r="C1173" s="25"/>
      <c r="D1173" s="19"/>
      <c r="E1173" s="19"/>
    </row>
    <row r="1174" spans="3:5" x14ac:dyDescent="0.2">
      <c r="C1174" s="25"/>
      <c r="D1174" s="19"/>
      <c r="E1174" s="19"/>
    </row>
    <row r="1175" spans="3:5" x14ac:dyDescent="0.2">
      <c r="C1175" s="25"/>
      <c r="D1175" s="19"/>
      <c r="E1175" s="19"/>
    </row>
    <row r="1176" spans="3:5" x14ac:dyDescent="0.2">
      <c r="C1176" s="25"/>
      <c r="D1176" s="19"/>
      <c r="E1176" s="19"/>
    </row>
    <row r="1177" spans="3:5" x14ac:dyDescent="0.2">
      <c r="C1177" s="25"/>
      <c r="D1177" s="19"/>
      <c r="E1177" s="19"/>
    </row>
    <row r="1178" spans="3:5" x14ac:dyDescent="0.2">
      <c r="C1178" s="25"/>
      <c r="D1178" s="19"/>
      <c r="E1178" s="19"/>
    </row>
    <row r="1179" spans="3:5" x14ac:dyDescent="0.2">
      <c r="C1179" s="25"/>
      <c r="D1179" s="19"/>
      <c r="E1179" s="19"/>
    </row>
    <row r="1180" spans="3:5" x14ac:dyDescent="0.2">
      <c r="C1180" s="25"/>
      <c r="D1180" s="19"/>
      <c r="E1180" s="19"/>
    </row>
    <row r="1181" spans="3:5" x14ac:dyDescent="0.2">
      <c r="C1181" s="25"/>
      <c r="D1181" s="19"/>
      <c r="E1181" s="19"/>
    </row>
    <row r="1182" spans="3:5" x14ac:dyDescent="0.2">
      <c r="C1182" s="25"/>
      <c r="D1182" s="19"/>
      <c r="E1182" s="19"/>
    </row>
    <row r="1183" spans="3:5" x14ac:dyDescent="0.2">
      <c r="C1183" s="25"/>
      <c r="D1183" s="19"/>
      <c r="E1183" s="19"/>
    </row>
    <row r="1184" spans="3:5" x14ac:dyDescent="0.2">
      <c r="C1184" s="25"/>
      <c r="D1184" s="19"/>
      <c r="E1184" s="19"/>
    </row>
    <row r="1185" spans="3:5" x14ac:dyDescent="0.2">
      <c r="C1185" s="25"/>
      <c r="D1185" s="19"/>
      <c r="E1185" s="19"/>
    </row>
    <row r="1186" spans="3:5" x14ac:dyDescent="0.2">
      <c r="C1186" s="25"/>
      <c r="D1186" s="19"/>
      <c r="E1186" s="19"/>
    </row>
    <row r="1187" spans="3:5" x14ac:dyDescent="0.2">
      <c r="C1187" s="25"/>
      <c r="D1187" s="19"/>
      <c r="E1187" s="19"/>
    </row>
    <row r="1188" spans="3:5" x14ac:dyDescent="0.2">
      <c r="C1188" s="25"/>
      <c r="D1188" s="19"/>
      <c r="E1188" s="19"/>
    </row>
    <row r="1189" spans="3:5" x14ac:dyDescent="0.2">
      <c r="C1189" s="25"/>
      <c r="D1189" s="19"/>
      <c r="E1189" s="19"/>
    </row>
    <row r="1190" spans="3:5" x14ac:dyDescent="0.2">
      <c r="C1190" s="25"/>
      <c r="D1190" s="19"/>
      <c r="E1190" s="19"/>
    </row>
    <row r="1191" spans="3:5" x14ac:dyDescent="0.2">
      <c r="C1191" s="25"/>
      <c r="D1191" s="19"/>
      <c r="E1191" s="19"/>
    </row>
    <row r="1192" spans="3:5" x14ac:dyDescent="0.2">
      <c r="C1192" s="25"/>
      <c r="D1192" s="19"/>
      <c r="E1192" s="19"/>
    </row>
    <row r="1193" spans="3:5" x14ac:dyDescent="0.2">
      <c r="C1193" s="25"/>
      <c r="D1193" s="19"/>
      <c r="E1193" s="19"/>
    </row>
    <row r="1194" spans="3:5" x14ac:dyDescent="0.2">
      <c r="C1194" s="25"/>
      <c r="D1194" s="19"/>
      <c r="E1194" s="19"/>
    </row>
    <row r="1195" spans="3:5" x14ac:dyDescent="0.2">
      <c r="C1195" s="25"/>
      <c r="D1195" s="19"/>
      <c r="E1195" s="19"/>
    </row>
    <row r="1196" spans="3:5" x14ac:dyDescent="0.2">
      <c r="C1196" s="25"/>
      <c r="D1196" s="19"/>
      <c r="E1196" s="19"/>
    </row>
    <row r="1197" spans="3:5" x14ac:dyDescent="0.2">
      <c r="C1197" s="25"/>
      <c r="D1197" s="19"/>
      <c r="E1197" s="19"/>
    </row>
    <row r="1198" spans="3:5" x14ac:dyDescent="0.2">
      <c r="C1198" s="25"/>
      <c r="D1198" s="19"/>
      <c r="E1198" s="19"/>
    </row>
    <row r="1199" spans="3:5" x14ac:dyDescent="0.2">
      <c r="C1199" s="25"/>
      <c r="D1199" s="19"/>
      <c r="E1199" s="19"/>
    </row>
    <row r="1200" spans="3:5" x14ac:dyDescent="0.2">
      <c r="C1200" s="25"/>
      <c r="D1200" s="19"/>
      <c r="E1200" s="19"/>
    </row>
    <row r="1201" spans="3:5" x14ac:dyDescent="0.2">
      <c r="C1201" s="25"/>
      <c r="D1201" s="19"/>
      <c r="E1201" s="19"/>
    </row>
    <row r="1202" spans="3:5" x14ac:dyDescent="0.2">
      <c r="C1202" s="25"/>
      <c r="D1202" s="19"/>
      <c r="E1202" s="19"/>
    </row>
    <row r="1203" spans="3:5" x14ac:dyDescent="0.2">
      <c r="C1203" s="25"/>
      <c r="D1203" s="19"/>
      <c r="E1203" s="19"/>
    </row>
    <row r="1204" spans="3:5" x14ac:dyDescent="0.2">
      <c r="C1204" s="25"/>
      <c r="D1204" s="19"/>
      <c r="E1204" s="19"/>
    </row>
    <row r="1205" spans="3:5" x14ac:dyDescent="0.2">
      <c r="C1205" s="25"/>
      <c r="D1205" s="19"/>
      <c r="E1205" s="19"/>
    </row>
    <row r="1206" spans="3:5" x14ac:dyDescent="0.2">
      <c r="C1206" s="25"/>
      <c r="D1206" s="19"/>
      <c r="E1206" s="19"/>
    </row>
    <row r="1207" spans="3:5" x14ac:dyDescent="0.2">
      <c r="C1207" s="25"/>
      <c r="D1207" s="19"/>
      <c r="E1207" s="19"/>
    </row>
    <row r="1208" spans="3:5" x14ac:dyDescent="0.2">
      <c r="C1208" s="25"/>
      <c r="D1208" s="19"/>
      <c r="E1208" s="19"/>
    </row>
    <row r="1209" spans="3:5" x14ac:dyDescent="0.2">
      <c r="C1209" s="25"/>
      <c r="D1209" s="19"/>
      <c r="E1209" s="19"/>
    </row>
    <row r="1210" spans="3:5" x14ac:dyDescent="0.2">
      <c r="C1210" s="25"/>
      <c r="D1210" s="19"/>
      <c r="E1210" s="19"/>
    </row>
    <row r="1211" spans="3:5" x14ac:dyDescent="0.2">
      <c r="C1211" s="25"/>
      <c r="D1211" s="19"/>
      <c r="E1211" s="19"/>
    </row>
    <row r="1212" spans="3:5" x14ac:dyDescent="0.2">
      <c r="C1212" s="25"/>
      <c r="D1212" s="19"/>
      <c r="E1212" s="19"/>
    </row>
    <row r="1213" spans="3:5" x14ac:dyDescent="0.2">
      <c r="C1213" s="25"/>
      <c r="D1213" s="19"/>
      <c r="E1213" s="19"/>
    </row>
    <row r="1214" spans="3:5" x14ac:dyDescent="0.2">
      <c r="C1214" s="25"/>
      <c r="D1214" s="19"/>
      <c r="E1214" s="19"/>
    </row>
    <row r="1215" spans="3:5" x14ac:dyDescent="0.2">
      <c r="C1215" s="25"/>
      <c r="D1215" s="19"/>
      <c r="E1215" s="19"/>
    </row>
    <row r="1216" spans="3:5" x14ac:dyDescent="0.2">
      <c r="C1216" s="25"/>
      <c r="D1216" s="19"/>
      <c r="E1216" s="19"/>
    </row>
    <row r="1217" spans="3:5" x14ac:dyDescent="0.2">
      <c r="C1217" s="25"/>
      <c r="D1217" s="19"/>
      <c r="E1217" s="19"/>
    </row>
    <row r="1218" spans="3:5" x14ac:dyDescent="0.2">
      <c r="C1218" s="25"/>
      <c r="D1218" s="19"/>
      <c r="E1218" s="19"/>
    </row>
    <row r="1219" spans="3:5" x14ac:dyDescent="0.2">
      <c r="C1219" s="25"/>
      <c r="D1219" s="19"/>
      <c r="E1219" s="19"/>
    </row>
    <row r="1220" spans="3:5" x14ac:dyDescent="0.2">
      <c r="C1220" s="25"/>
      <c r="D1220" s="19"/>
      <c r="E1220" s="19"/>
    </row>
    <row r="1221" spans="3:5" x14ac:dyDescent="0.2">
      <c r="C1221" s="25"/>
      <c r="D1221" s="19"/>
      <c r="E1221" s="19"/>
    </row>
    <row r="1222" spans="3:5" x14ac:dyDescent="0.2">
      <c r="C1222" s="25"/>
      <c r="D1222" s="19"/>
      <c r="E1222" s="19"/>
    </row>
    <row r="1223" spans="3:5" x14ac:dyDescent="0.2">
      <c r="C1223" s="25"/>
      <c r="D1223" s="19"/>
      <c r="E1223" s="19"/>
    </row>
    <row r="1224" spans="3:5" x14ac:dyDescent="0.2">
      <c r="C1224" s="25"/>
      <c r="D1224" s="19"/>
      <c r="E1224" s="19"/>
    </row>
    <row r="1225" spans="3:5" x14ac:dyDescent="0.2">
      <c r="C1225" s="25"/>
      <c r="D1225" s="19"/>
      <c r="E1225" s="19"/>
    </row>
    <row r="1226" spans="3:5" x14ac:dyDescent="0.2">
      <c r="C1226" s="25"/>
      <c r="D1226" s="19"/>
      <c r="E1226" s="19"/>
    </row>
    <row r="1227" spans="3:5" x14ac:dyDescent="0.2">
      <c r="C1227" s="25"/>
      <c r="D1227" s="19"/>
      <c r="E1227" s="19"/>
    </row>
    <row r="1228" spans="3:5" x14ac:dyDescent="0.2">
      <c r="C1228" s="25"/>
      <c r="D1228" s="19"/>
      <c r="E1228" s="19"/>
    </row>
    <row r="1229" spans="3:5" x14ac:dyDescent="0.2">
      <c r="C1229" s="25"/>
      <c r="D1229" s="19"/>
      <c r="E1229" s="19"/>
    </row>
    <row r="1230" spans="3:5" x14ac:dyDescent="0.2">
      <c r="C1230" s="25"/>
      <c r="D1230" s="19"/>
      <c r="E1230" s="19"/>
    </row>
    <row r="1231" spans="3:5" x14ac:dyDescent="0.2">
      <c r="C1231" s="25"/>
      <c r="D1231" s="19"/>
      <c r="E1231" s="19"/>
    </row>
    <row r="1232" spans="3:5" x14ac:dyDescent="0.2">
      <c r="C1232" s="25"/>
      <c r="D1232" s="19"/>
      <c r="E1232" s="19"/>
    </row>
    <row r="1233" spans="3:5" x14ac:dyDescent="0.2">
      <c r="C1233" s="25"/>
      <c r="D1233" s="19"/>
      <c r="E1233" s="19"/>
    </row>
    <row r="1234" spans="3:5" x14ac:dyDescent="0.2">
      <c r="C1234" s="25"/>
      <c r="D1234" s="19"/>
      <c r="E1234" s="19"/>
    </row>
    <row r="1235" spans="3:5" x14ac:dyDescent="0.2">
      <c r="C1235" s="25"/>
      <c r="D1235" s="19"/>
      <c r="E1235" s="19"/>
    </row>
    <row r="1236" spans="3:5" x14ac:dyDescent="0.2">
      <c r="C1236" s="25"/>
      <c r="D1236" s="19"/>
      <c r="E1236" s="19"/>
    </row>
    <row r="1237" spans="3:5" x14ac:dyDescent="0.2">
      <c r="C1237" s="25"/>
      <c r="D1237" s="19"/>
      <c r="E1237" s="19"/>
    </row>
    <row r="1238" spans="3:5" x14ac:dyDescent="0.2">
      <c r="C1238" s="25"/>
      <c r="D1238" s="19"/>
      <c r="E1238" s="19"/>
    </row>
    <row r="1239" spans="3:5" x14ac:dyDescent="0.2">
      <c r="C1239" s="25"/>
      <c r="D1239" s="19"/>
      <c r="E1239" s="19"/>
    </row>
    <row r="1240" spans="3:5" x14ac:dyDescent="0.2">
      <c r="C1240" s="25"/>
      <c r="D1240" s="19"/>
      <c r="E1240" s="19"/>
    </row>
    <row r="1241" spans="3:5" x14ac:dyDescent="0.2">
      <c r="C1241" s="25"/>
      <c r="D1241" s="19"/>
      <c r="E1241" s="19"/>
    </row>
    <row r="1242" spans="3:5" x14ac:dyDescent="0.2">
      <c r="C1242" s="25"/>
      <c r="D1242" s="19"/>
      <c r="E1242" s="19"/>
    </row>
    <row r="1243" spans="3:5" x14ac:dyDescent="0.2">
      <c r="C1243" s="25"/>
      <c r="D1243" s="19"/>
      <c r="E1243" s="19"/>
    </row>
    <row r="1244" spans="3:5" x14ac:dyDescent="0.2">
      <c r="C1244" s="25"/>
      <c r="D1244" s="19"/>
      <c r="E1244" s="19"/>
    </row>
    <row r="1245" spans="3:5" x14ac:dyDescent="0.2">
      <c r="C1245" s="25"/>
      <c r="D1245" s="19"/>
      <c r="E1245" s="19"/>
    </row>
    <row r="1246" spans="3:5" x14ac:dyDescent="0.2">
      <c r="C1246" s="25"/>
      <c r="D1246" s="19"/>
      <c r="E1246" s="19"/>
    </row>
    <row r="1247" spans="3:5" x14ac:dyDescent="0.2">
      <c r="C1247" s="25"/>
      <c r="D1247" s="19"/>
      <c r="E1247" s="19"/>
    </row>
    <row r="1248" spans="3:5" x14ac:dyDescent="0.2">
      <c r="C1248" s="25"/>
      <c r="D1248" s="19"/>
      <c r="E1248" s="19"/>
    </row>
    <row r="1249" spans="3:5" x14ac:dyDescent="0.2">
      <c r="C1249" s="25"/>
      <c r="D1249" s="19"/>
      <c r="E1249" s="19"/>
    </row>
    <row r="1250" spans="3:5" x14ac:dyDescent="0.2">
      <c r="C1250" s="25"/>
      <c r="D1250" s="19"/>
      <c r="E1250" s="19"/>
    </row>
    <row r="1251" spans="3:5" x14ac:dyDescent="0.2">
      <c r="C1251" s="25"/>
      <c r="D1251" s="19"/>
      <c r="E1251" s="19"/>
    </row>
    <row r="1252" spans="3:5" x14ac:dyDescent="0.2">
      <c r="C1252" s="25"/>
      <c r="D1252" s="19"/>
      <c r="E1252" s="19"/>
    </row>
    <row r="1253" spans="3:5" x14ac:dyDescent="0.2">
      <c r="C1253" s="25"/>
      <c r="D1253" s="19"/>
      <c r="E1253" s="19"/>
    </row>
    <row r="1254" spans="3:5" x14ac:dyDescent="0.2">
      <c r="C1254" s="25"/>
      <c r="D1254" s="19"/>
      <c r="E1254" s="19"/>
    </row>
    <row r="1255" spans="3:5" x14ac:dyDescent="0.2">
      <c r="C1255" s="25"/>
      <c r="D1255" s="19"/>
      <c r="E1255" s="19"/>
    </row>
    <row r="1256" spans="3:5" x14ac:dyDescent="0.2">
      <c r="C1256" s="25"/>
      <c r="D1256" s="19"/>
      <c r="E1256" s="19"/>
    </row>
    <row r="1257" spans="3:5" x14ac:dyDescent="0.2">
      <c r="C1257" s="25"/>
      <c r="D1257" s="19"/>
      <c r="E1257" s="19"/>
    </row>
    <row r="1258" spans="3:5" x14ac:dyDescent="0.2">
      <c r="C1258" s="25"/>
      <c r="D1258" s="19"/>
      <c r="E1258" s="19"/>
    </row>
    <row r="1259" spans="3:5" x14ac:dyDescent="0.2">
      <c r="C1259" s="25"/>
      <c r="D1259" s="19"/>
      <c r="E1259" s="19"/>
    </row>
    <row r="1260" spans="3:5" x14ac:dyDescent="0.2">
      <c r="C1260" s="25"/>
      <c r="D1260" s="19"/>
      <c r="E1260" s="19"/>
    </row>
    <row r="1261" spans="3:5" x14ac:dyDescent="0.2">
      <c r="C1261" s="25"/>
      <c r="D1261" s="19"/>
      <c r="E1261" s="19"/>
    </row>
    <row r="1262" spans="3:5" x14ac:dyDescent="0.2">
      <c r="C1262" s="25"/>
      <c r="D1262" s="19"/>
      <c r="E1262" s="19"/>
    </row>
    <row r="1263" spans="3:5" x14ac:dyDescent="0.2">
      <c r="C1263" s="25"/>
      <c r="D1263" s="19"/>
      <c r="E1263" s="19"/>
    </row>
    <row r="1264" spans="3:5" x14ac:dyDescent="0.2">
      <c r="C1264" s="25"/>
      <c r="D1264" s="19"/>
      <c r="E1264" s="19"/>
    </row>
    <row r="1265" spans="3:5" x14ac:dyDescent="0.2">
      <c r="C1265" s="25"/>
      <c r="D1265" s="19"/>
      <c r="E1265" s="19"/>
    </row>
    <row r="1266" spans="3:5" x14ac:dyDescent="0.2">
      <c r="C1266" s="25"/>
      <c r="D1266" s="19"/>
      <c r="E1266" s="19"/>
    </row>
    <row r="1267" spans="3:5" x14ac:dyDescent="0.2">
      <c r="C1267" s="25"/>
      <c r="D1267" s="19"/>
      <c r="E1267" s="19"/>
    </row>
    <row r="1268" spans="3:5" x14ac:dyDescent="0.2">
      <c r="C1268" s="25"/>
      <c r="D1268" s="19"/>
      <c r="E1268" s="19"/>
    </row>
    <row r="1269" spans="3:5" x14ac:dyDescent="0.2">
      <c r="C1269" s="25"/>
      <c r="D1269" s="19"/>
      <c r="E1269" s="19"/>
    </row>
    <row r="1270" spans="3:5" x14ac:dyDescent="0.2">
      <c r="C1270" s="25"/>
      <c r="D1270" s="19"/>
      <c r="E1270" s="19"/>
    </row>
    <row r="1271" spans="3:5" x14ac:dyDescent="0.2">
      <c r="C1271" s="25"/>
      <c r="D1271" s="19"/>
      <c r="E1271" s="19"/>
    </row>
    <row r="1272" spans="3:5" x14ac:dyDescent="0.2">
      <c r="C1272" s="25"/>
      <c r="D1272" s="19"/>
      <c r="E1272" s="19"/>
    </row>
    <row r="1273" spans="3:5" x14ac:dyDescent="0.2">
      <c r="C1273" s="25"/>
      <c r="D1273" s="19"/>
      <c r="E1273" s="19"/>
    </row>
    <row r="1274" spans="3:5" x14ac:dyDescent="0.2">
      <c r="C1274" s="25"/>
      <c r="D1274" s="19"/>
      <c r="E1274" s="19"/>
    </row>
    <row r="1275" spans="3:5" x14ac:dyDescent="0.2">
      <c r="C1275" s="25"/>
      <c r="D1275" s="19"/>
      <c r="E1275" s="19"/>
    </row>
    <row r="1276" spans="3:5" x14ac:dyDescent="0.2">
      <c r="C1276" s="25"/>
      <c r="D1276" s="19"/>
      <c r="E1276" s="19"/>
    </row>
    <row r="1277" spans="3:5" x14ac:dyDescent="0.2">
      <c r="C1277" s="25"/>
      <c r="D1277" s="19"/>
      <c r="E1277" s="19"/>
    </row>
    <row r="1278" spans="3:5" x14ac:dyDescent="0.2">
      <c r="C1278" s="25"/>
      <c r="D1278" s="19"/>
      <c r="E1278" s="19"/>
    </row>
    <row r="1279" spans="3:5" x14ac:dyDescent="0.2">
      <c r="C1279" s="25"/>
      <c r="D1279" s="19"/>
      <c r="E1279" s="19"/>
    </row>
    <row r="1280" spans="3:5" x14ac:dyDescent="0.2">
      <c r="C1280" s="25"/>
      <c r="D1280" s="19"/>
      <c r="E1280" s="19"/>
    </row>
    <row r="1281" spans="3:5" x14ac:dyDescent="0.2">
      <c r="C1281" s="25"/>
      <c r="D1281" s="19"/>
      <c r="E1281" s="19"/>
    </row>
    <row r="1282" spans="3:5" x14ac:dyDescent="0.2">
      <c r="C1282" s="25"/>
      <c r="D1282" s="19"/>
      <c r="E1282" s="19"/>
    </row>
    <row r="1283" spans="3:5" x14ac:dyDescent="0.2">
      <c r="C1283" s="25"/>
      <c r="D1283" s="19"/>
      <c r="E1283" s="19"/>
    </row>
    <row r="1284" spans="3:5" x14ac:dyDescent="0.2">
      <c r="C1284" s="25"/>
      <c r="D1284" s="19"/>
      <c r="E1284" s="19"/>
    </row>
    <row r="1285" spans="3:5" x14ac:dyDescent="0.2">
      <c r="C1285" s="25"/>
      <c r="D1285" s="19"/>
      <c r="E1285" s="19"/>
    </row>
    <row r="1286" spans="3:5" x14ac:dyDescent="0.2">
      <c r="C1286" s="25"/>
      <c r="D1286" s="19"/>
      <c r="E1286" s="19"/>
    </row>
    <row r="1287" spans="3:5" x14ac:dyDescent="0.2">
      <c r="C1287" s="25"/>
      <c r="D1287" s="19"/>
      <c r="E1287" s="19"/>
    </row>
    <row r="1288" spans="3:5" x14ac:dyDescent="0.2">
      <c r="C1288" s="25"/>
      <c r="D1288" s="19"/>
      <c r="E1288" s="19"/>
    </row>
    <row r="1289" spans="3:5" x14ac:dyDescent="0.2">
      <c r="C1289" s="25"/>
      <c r="D1289" s="19"/>
      <c r="E1289" s="19"/>
    </row>
    <row r="1290" spans="3:5" x14ac:dyDescent="0.2">
      <c r="C1290" s="25"/>
      <c r="D1290" s="19"/>
      <c r="E1290" s="19"/>
    </row>
    <row r="1291" spans="3:5" x14ac:dyDescent="0.2">
      <c r="C1291" s="25"/>
      <c r="D1291" s="19"/>
      <c r="E1291" s="19"/>
    </row>
    <row r="1292" spans="3:5" x14ac:dyDescent="0.2">
      <c r="C1292" s="25"/>
      <c r="D1292" s="19"/>
      <c r="E1292" s="19"/>
    </row>
    <row r="1293" spans="3:5" x14ac:dyDescent="0.2">
      <c r="C1293" s="25"/>
      <c r="D1293" s="19"/>
      <c r="E1293" s="19"/>
    </row>
    <row r="1294" spans="3:5" x14ac:dyDescent="0.2">
      <c r="C1294" s="25"/>
      <c r="D1294" s="19"/>
      <c r="E1294" s="19"/>
    </row>
    <row r="1295" spans="3:5" x14ac:dyDescent="0.2">
      <c r="C1295" s="25"/>
      <c r="D1295" s="19"/>
      <c r="E1295" s="19"/>
    </row>
    <row r="1296" spans="3:5" x14ac:dyDescent="0.2">
      <c r="C1296" s="25"/>
      <c r="D1296" s="19"/>
      <c r="E1296" s="19"/>
    </row>
    <row r="1297" spans="3:5" x14ac:dyDescent="0.2">
      <c r="C1297" s="25"/>
      <c r="D1297" s="19"/>
      <c r="E1297" s="19"/>
    </row>
    <row r="1298" spans="3:5" x14ac:dyDescent="0.2">
      <c r="C1298" s="25"/>
      <c r="D1298" s="19"/>
      <c r="E1298" s="19"/>
    </row>
    <row r="1299" spans="3:5" x14ac:dyDescent="0.2">
      <c r="C1299" s="25"/>
      <c r="D1299" s="19"/>
      <c r="E1299" s="19"/>
    </row>
    <row r="1300" spans="3:5" x14ac:dyDescent="0.2">
      <c r="C1300" s="25"/>
      <c r="D1300" s="19"/>
      <c r="E1300" s="19"/>
    </row>
    <row r="1301" spans="3:5" x14ac:dyDescent="0.2">
      <c r="C1301" s="25"/>
      <c r="D1301" s="19"/>
      <c r="E1301" s="19"/>
    </row>
    <row r="1302" spans="3:5" x14ac:dyDescent="0.2">
      <c r="C1302" s="25"/>
      <c r="D1302" s="19"/>
      <c r="E1302" s="19"/>
    </row>
    <row r="1303" spans="3:5" x14ac:dyDescent="0.2">
      <c r="C1303" s="25"/>
      <c r="D1303" s="19"/>
      <c r="E1303" s="19"/>
    </row>
    <row r="1304" spans="3:5" x14ac:dyDescent="0.2">
      <c r="C1304" s="25"/>
      <c r="D1304" s="19"/>
      <c r="E1304" s="19"/>
    </row>
    <row r="1305" spans="3:5" x14ac:dyDescent="0.2">
      <c r="C1305" s="25"/>
      <c r="D1305" s="19"/>
      <c r="E1305" s="19"/>
    </row>
    <row r="1306" spans="3:5" x14ac:dyDescent="0.2">
      <c r="C1306" s="25"/>
      <c r="D1306" s="19"/>
      <c r="E1306" s="19"/>
    </row>
    <row r="1307" spans="3:5" x14ac:dyDescent="0.2">
      <c r="C1307" s="25"/>
      <c r="D1307" s="19"/>
      <c r="E1307" s="19"/>
    </row>
    <row r="1308" spans="3:5" x14ac:dyDescent="0.2">
      <c r="C1308" s="25"/>
      <c r="D1308" s="19"/>
      <c r="E1308" s="19"/>
    </row>
    <row r="1309" spans="3:5" x14ac:dyDescent="0.2">
      <c r="C1309" s="25"/>
      <c r="D1309" s="19"/>
      <c r="E1309" s="19"/>
    </row>
    <row r="1310" spans="3:5" x14ac:dyDescent="0.2">
      <c r="C1310" s="25"/>
      <c r="D1310" s="19"/>
      <c r="E1310" s="19"/>
    </row>
    <row r="1311" spans="3:5" x14ac:dyDescent="0.2">
      <c r="C1311" s="25"/>
      <c r="D1311" s="19"/>
      <c r="E1311" s="19"/>
    </row>
    <row r="1312" spans="3:5" x14ac:dyDescent="0.2">
      <c r="C1312" s="25"/>
      <c r="D1312" s="19"/>
      <c r="E1312" s="19"/>
    </row>
    <row r="1313" spans="3:5" x14ac:dyDescent="0.2">
      <c r="C1313" s="25"/>
      <c r="D1313" s="19"/>
      <c r="E1313" s="19"/>
    </row>
    <row r="1314" spans="3:5" x14ac:dyDescent="0.2">
      <c r="C1314" s="25"/>
      <c r="D1314" s="19"/>
      <c r="E1314" s="19"/>
    </row>
    <row r="1315" spans="3:5" x14ac:dyDescent="0.2">
      <c r="C1315" s="25"/>
      <c r="D1315" s="19"/>
      <c r="E1315" s="19"/>
    </row>
    <row r="1316" spans="3:5" x14ac:dyDescent="0.2">
      <c r="C1316" s="25"/>
      <c r="D1316" s="19"/>
      <c r="E1316" s="19"/>
    </row>
    <row r="1317" spans="3:5" x14ac:dyDescent="0.2">
      <c r="C1317" s="25"/>
      <c r="D1317" s="19"/>
      <c r="E1317" s="19"/>
    </row>
    <row r="1318" spans="3:5" x14ac:dyDescent="0.2">
      <c r="C1318" s="25"/>
      <c r="D1318" s="19"/>
      <c r="E1318" s="19"/>
    </row>
    <row r="1319" spans="3:5" x14ac:dyDescent="0.2">
      <c r="C1319" s="25"/>
      <c r="D1319" s="19"/>
      <c r="E1319" s="19"/>
    </row>
    <row r="1320" spans="3:5" x14ac:dyDescent="0.2">
      <c r="C1320" s="25"/>
      <c r="D1320" s="19"/>
      <c r="E1320" s="19"/>
    </row>
    <row r="1321" spans="3:5" x14ac:dyDescent="0.2">
      <c r="C1321" s="25"/>
      <c r="D1321" s="19"/>
      <c r="E1321" s="19"/>
    </row>
    <row r="1322" spans="3:5" x14ac:dyDescent="0.2">
      <c r="C1322" s="25"/>
      <c r="D1322" s="19"/>
      <c r="E1322" s="19"/>
    </row>
    <row r="1323" spans="3:5" x14ac:dyDescent="0.2">
      <c r="C1323" s="25"/>
      <c r="D1323" s="19"/>
      <c r="E1323" s="19"/>
    </row>
    <row r="1324" spans="3:5" x14ac:dyDescent="0.2">
      <c r="C1324" s="25"/>
      <c r="D1324" s="19"/>
      <c r="E1324" s="19"/>
    </row>
    <row r="1325" spans="3:5" x14ac:dyDescent="0.2">
      <c r="C1325" s="25"/>
      <c r="D1325" s="19"/>
      <c r="E1325" s="19"/>
    </row>
    <row r="1326" spans="3:5" x14ac:dyDescent="0.2">
      <c r="C1326" s="25"/>
      <c r="D1326" s="19"/>
      <c r="E1326" s="19"/>
    </row>
    <row r="1327" spans="3:5" x14ac:dyDescent="0.2">
      <c r="C1327" s="25"/>
      <c r="D1327" s="19"/>
      <c r="E1327" s="19"/>
    </row>
    <row r="1328" spans="3:5" x14ac:dyDescent="0.2">
      <c r="C1328" s="25"/>
      <c r="D1328" s="19"/>
      <c r="E1328" s="19"/>
    </row>
    <row r="1329" spans="3:5" x14ac:dyDescent="0.2">
      <c r="C1329" s="25"/>
      <c r="D1329" s="19"/>
      <c r="E1329" s="19"/>
    </row>
    <row r="1330" spans="3:5" x14ac:dyDescent="0.2">
      <c r="C1330" s="25"/>
      <c r="D1330" s="19"/>
      <c r="E1330" s="19"/>
    </row>
    <row r="1331" spans="3:5" x14ac:dyDescent="0.2">
      <c r="C1331" s="25"/>
      <c r="D1331" s="19"/>
      <c r="E1331" s="19"/>
    </row>
    <row r="1332" spans="3:5" x14ac:dyDescent="0.2">
      <c r="C1332" s="25"/>
      <c r="D1332" s="19"/>
      <c r="E1332" s="19"/>
    </row>
    <row r="1333" spans="3:5" x14ac:dyDescent="0.2">
      <c r="C1333" s="25"/>
      <c r="D1333" s="19"/>
      <c r="E1333" s="19"/>
    </row>
    <row r="1334" spans="3:5" x14ac:dyDescent="0.2">
      <c r="C1334" s="25"/>
      <c r="D1334" s="19"/>
      <c r="E1334" s="19"/>
    </row>
    <row r="1335" spans="3:5" x14ac:dyDescent="0.2">
      <c r="C1335" s="25"/>
      <c r="D1335" s="19"/>
      <c r="E1335" s="19"/>
    </row>
    <row r="1336" spans="3:5" x14ac:dyDescent="0.2">
      <c r="C1336" s="25"/>
      <c r="D1336" s="19"/>
      <c r="E1336" s="19"/>
    </row>
    <row r="1337" spans="3:5" x14ac:dyDescent="0.2">
      <c r="C1337" s="25"/>
      <c r="D1337" s="19"/>
      <c r="E1337" s="19"/>
    </row>
    <row r="1338" spans="3:5" x14ac:dyDescent="0.2">
      <c r="C1338" s="25"/>
      <c r="D1338" s="19"/>
      <c r="E1338" s="19"/>
    </row>
    <row r="1339" spans="3:5" x14ac:dyDescent="0.2">
      <c r="C1339" s="25"/>
      <c r="D1339" s="19"/>
      <c r="E1339" s="19"/>
    </row>
    <row r="1340" spans="3:5" x14ac:dyDescent="0.2">
      <c r="C1340" s="25"/>
      <c r="D1340" s="19"/>
      <c r="E1340" s="19"/>
    </row>
    <row r="1341" spans="3:5" x14ac:dyDescent="0.2">
      <c r="C1341" s="25"/>
      <c r="D1341" s="19"/>
      <c r="E1341" s="19"/>
    </row>
    <row r="1342" spans="3:5" x14ac:dyDescent="0.2">
      <c r="C1342" s="25"/>
      <c r="D1342" s="19"/>
      <c r="E1342" s="19"/>
    </row>
    <row r="1343" spans="3:5" x14ac:dyDescent="0.2">
      <c r="C1343" s="25"/>
      <c r="D1343" s="19"/>
      <c r="E1343" s="19"/>
    </row>
    <row r="1344" spans="3:5" x14ac:dyDescent="0.2">
      <c r="C1344" s="25"/>
      <c r="D1344" s="19"/>
      <c r="E1344" s="19"/>
    </row>
    <row r="1345" spans="3:5" x14ac:dyDescent="0.2">
      <c r="C1345" s="25"/>
      <c r="D1345" s="19"/>
      <c r="E1345" s="19"/>
    </row>
    <row r="1346" spans="3:5" x14ac:dyDescent="0.2">
      <c r="C1346" s="25"/>
      <c r="D1346" s="19"/>
      <c r="E1346" s="19"/>
    </row>
    <row r="1347" spans="3:5" x14ac:dyDescent="0.2">
      <c r="C1347" s="25"/>
      <c r="D1347" s="19"/>
      <c r="E1347" s="19"/>
    </row>
    <row r="1348" spans="3:5" x14ac:dyDescent="0.2">
      <c r="C1348" s="25"/>
      <c r="D1348" s="19"/>
      <c r="E1348" s="19"/>
    </row>
    <row r="1349" spans="3:5" x14ac:dyDescent="0.2">
      <c r="C1349" s="25"/>
      <c r="D1349" s="19"/>
      <c r="E1349" s="19"/>
    </row>
    <row r="1350" spans="3:5" x14ac:dyDescent="0.2">
      <c r="C1350" s="25"/>
      <c r="D1350" s="19"/>
      <c r="E1350" s="19"/>
    </row>
    <row r="1351" spans="3:5" x14ac:dyDescent="0.2">
      <c r="C1351" s="25"/>
      <c r="D1351" s="19"/>
      <c r="E1351" s="19"/>
    </row>
    <row r="1352" spans="3:5" x14ac:dyDescent="0.2">
      <c r="C1352" s="25"/>
      <c r="D1352" s="19"/>
      <c r="E1352" s="19"/>
    </row>
    <row r="1353" spans="3:5" x14ac:dyDescent="0.2">
      <c r="C1353" s="25"/>
      <c r="D1353" s="19"/>
      <c r="E1353" s="19"/>
    </row>
    <row r="1354" spans="3:5" x14ac:dyDescent="0.2">
      <c r="C1354" s="25"/>
      <c r="D1354" s="19"/>
      <c r="E1354" s="19"/>
    </row>
    <row r="1355" spans="3:5" x14ac:dyDescent="0.2">
      <c r="C1355" s="25"/>
      <c r="D1355" s="19"/>
      <c r="E1355" s="19"/>
    </row>
    <row r="1356" spans="3:5" x14ac:dyDescent="0.2">
      <c r="C1356" s="25"/>
      <c r="D1356" s="19"/>
      <c r="E1356" s="19"/>
    </row>
    <row r="1357" spans="3:5" x14ac:dyDescent="0.2">
      <c r="C1357" s="25"/>
      <c r="D1357" s="19"/>
      <c r="E1357" s="19"/>
    </row>
    <row r="1358" spans="3:5" x14ac:dyDescent="0.2">
      <c r="C1358" s="25"/>
      <c r="D1358" s="19"/>
      <c r="E1358" s="19"/>
    </row>
    <row r="1359" spans="3:5" x14ac:dyDescent="0.2">
      <c r="C1359" s="25"/>
      <c r="D1359" s="19"/>
      <c r="E1359" s="19"/>
    </row>
    <row r="1360" spans="3:5" x14ac:dyDescent="0.2">
      <c r="C1360" s="25"/>
      <c r="D1360" s="19"/>
      <c r="E1360" s="19"/>
    </row>
    <row r="1361" spans="3:5" x14ac:dyDescent="0.2">
      <c r="C1361" s="25"/>
      <c r="D1361" s="19"/>
      <c r="E1361" s="19"/>
    </row>
    <row r="1362" spans="3:5" x14ac:dyDescent="0.2">
      <c r="C1362" s="25"/>
      <c r="D1362" s="19"/>
      <c r="E1362" s="19"/>
    </row>
    <row r="1363" spans="3:5" x14ac:dyDescent="0.2">
      <c r="C1363" s="25"/>
      <c r="D1363" s="19"/>
      <c r="E1363" s="19"/>
    </row>
    <row r="1364" spans="3:5" x14ac:dyDescent="0.2">
      <c r="C1364" s="25"/>
      <c r="D1364" s="19"/>
      <c r="E1364" s="19"/>
    </row>
    <row r="1365" spans="3:5" x14ac:dyDescent="0.2">
      <c r="C1365" s="25"/>
      <c r="D1365" s="19"/>
      <c r="E1365" s="19"/>
    </row>
    <row r="1366" spans="3:5" x14ac:dyDescent="0.2">
      <c r="C1366" s="25"/>
      <c r="D1366" s="19"/>
      <c r="E1366" s="19"/>
    </row>
    <row r="1367" spans="3:5" x14ac:dyDescent="0.2">
      <c r="C1367" s="25"/>
      <c r="D1367" s="19"/>
      <c r="E1367" s="19"/>
    </row>
    <row r="1368" spans="3:5" x14ac:dyDescent="0.2">
      <c r="C1368" s="25"/>
      <c r="D1368" s="19"/>
      <c r="E1368" s="19"/>
    </row>
    <row r="1369" spans="3:5" x14ac:dyDescent="0.2">
      <c r="C1369" s="25"/>
      <c r="D1369" s="19"/>
      <c r="E1369" s="19"/>
    </row>
    <row r="1370" spans="3:5" x14ac:dyDescent="0.2">
      <c r="C1370" s="25"/>
      <c r="D1370" s="19"/>
      <c r="E1370" s="19"/>
    </row>
    <row r="1371" spans="3:5" x14ac:dyDescent="0.2">
      <c r="C1371" s="25"/>
      <c r="D1371" s="19"/>
      <c r="E1371" s="19"/>
    </row>
    <row r="1372" spans="3:5" x14ac:dyDescent="0.2">
      <c r="C1372" s="25"/>
      <c r="D1372" s="19"/>
      <c r="E1372" s="19"/>
    </row>
    <row r="1373" spans="3:5" x14ac:dyDescent="0.2">
      <c r="C1373" s="25"/>
      <c r="D1373" s="19"/>
      <c r="E1373" s="19"/>
    </row>
    <row r="1374" spans="3:5" x14ac:dyDescent="0.2">
      <c r="C1374" s="25"/>
      <c r="D1374" s="19"/>
      <c r="E1374" s="19"/>
    </row>
    <row r="1375" spans="3:5" x14ac:dyDescent="0.2">
      <c r="C1375" s="25"/>
      <c r="D1375" s="19"/>
      <c r="E1375" s="19"/>
    </row>
    <row r="1376" spans="3:5" x14ac:dyDescent="0.2">
      <c r="C1376" s="25"/>
      <c r="D1376" s="19"/>
      <c r="E1376" s="19"/>
    </row>
    <row r="1377" spans="3:5" x14ac:dyDescent="0.2">
      <c r="C1377" s="25"/>
      <c r="D1377" s="19"/>
      <c r="E1377" s="19"/>
    </row>
    <row r="1378" spans="3:5" x14ac:dyDescent="0.2">
      <c r="C1378" s="25"/>
      <c r="D1378" s="19"/>
      <c r="E1378" s="19"/>
    </row>
    <row r="1379" spans="3:5" x14ac:dyDescent="0.2">
      <c r="C1379" s="25"/>
      <c r="D1379" s="19"/>
      <c r="E1379" s="19"/>
    </row>
    <row r="1380" spans="3:5" x14ac:dyDescent="0.2">
      <c r="C1380" s="25"/>
      <c r="D1380" s="19"/>
      <c r="E1380" s="19"/>
    </row>
    <row r="1381" spans="3:5" x14ac:dyDescent="0.2">
      <c r="C1381" s="25"/>
      <c r="D1381" s="19"/>
      <c r="E1381" s="19"/>
    </row>
    <row r="1382" spans="3:5" x14ac:dyDescent="0.2">
      <c r="C1382" s="25"/>
      <c r="D1382" s="19"/>
      <c r="E1382" s="19"/>
    </row>
    <row r="1383" spans="3:5" x14ac:dyDescent="0.2">
      <c r="C1383" s="25"/>
      <c r="D1383" s="19"/>
      <c r="E1383" s="19"/>
    </row>
    <row r="1384" spans="3:5" x14ac:dyDescent="0.2">
      <c r="C1384" s="25"/>
      <c r="D1384" s="19"/>
      <c r="E1384" s="19"/>
    </row>
    <row r="1385" spans="3:5" x14ac:dyDescent="0.2">
      <c r="C1385" s="25"/>
      <c r="D1385" s="19"/>
      <c r="E1385" s="19"/>
    </row>
    <row r="1386" spans="3:5" x14ac:dyDescent="0.2">
      <c r="C1386" s="25"/>
      <c r="D1386" s="19"/>
      <c r="E1386" s="19"/>
    </row>
    <row r="1387" spans="3:5" x14ac:dyDescent="0.2">
      <c r="C1387" s="25"/>
      <c r="D1387" s="19"/>
      <c r="E1387" s="19"/>
    </row>
    <row r="1388" spans="3:5" x14ac:dyDescent="0.2">
      <c r="C1388" s="25"/>
      <c r="D1388" s="19"/>
      <c r="E1388" s="19"/>
    </row>
    <row r="1389" spans="3:5" x14ac:dyDescent="0.2">
      <c r="C1389" s="25"/>
      <c r="D1389" s="19"/>
      <c r="E1389" s="19"/>
    </row>
    <row r="1390" spans="3:5" x14ac:dyDescent="0.2">
      <c r="C1390" s="25"/>
      <c r="D1390" s="19"/>
      <c r="E1390" s="19"/>
    </row>
  </sheetData>
  <sheetProtection algorithmName="SHA-512" hashValue="FgLY84R51CuFOfotScB+khtxLf/NBAkejQSo81XBrIYzAyxwEdxL12HVerqm85jD1l8FfjQ1bp1H4SxcyBDt9w==" saltValue="MBZ1mw7WnLZDNCPs4NxgNg==" spinCount="100000" sheet="1" objects="1" scenarios="1"/>
  <autoFilter ref="A9:BJ256">
    <filterColumn colId="1" showButton="0"/>
    <filterColumn colId="2" showButton="0"/>
  </autoFilter>
  <customSheetViews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119">
    <mergeCell ref="BA7:BA8"/>
    <mergeCell ref="BB7:BB8"/>
    <mergeCell ref="Z7:AE7"/>
    <mergeCell ref="AI7:AN7"/>
    <mergeCell ref="AS7:AY7"/>
    <mergeCell ref="BC7:BH7"/>
    <mergeCell ref="F6:BH6"/>
    <mergeCell ref="A6:A8"/>
    <mergeCell ref="B4:BJ4"/>
    <mergeCell ref="W7:W8"/>
    <mergeCell ref="H7:H8"/>
    <mergeCell ref="BJ6:BJ8"/>
    <mergeCell ref="BI6:BI8"/>
    <mergeCell ref="AP7:AP8"/>
    <mergeCell ref="AO7:AO8"/>
    <mergeCell ref="B6:D8"/>
    <mergeCell ref="AF7:AF8"/>
    <mergeCell ref="J7:J8"/>
    <mergeCell ref="G7:G8"/>
    <mergeCell ref="E6:E8"/>
    <mergeCell ref="AZ7:AZ8"/>
    <mergeCell ref="I7:I8"/>
    <mergeCell ref="K7:V7"/>
    <mergeCell ref="X7:X8"/>
    <mergeCell ref="Y7:Y8"/>
    <mergeCell ref="AG7:AG8"/>
    <mergeCell ref="AH7:AH8"/>
    <mergeCell ref="AQ7:AQ8"/>
    <mergeCell ref="AR7:AR8"/>
    <mergeCell ref="C205:D205"/>
    <mergeCell ref="C193:D193"/>
    <mergeCell ref="C216:D216"/>
    <mergeCell ref="C224:D224"/>
    <mergeCell ref="B59:C59"/>
    <mergeCell ref="C90:D90"/>
    <mergeCell ref="C123:D123"/>
    <mergeCell ref="C117:D117"/>
    <mergeCell ref="C113:D113"/>
    <mergeCell ref="B85:C85"/>
    <mergeCell ref="C79:D79"/>
    <mergeCell ref="C84:D84"/>
    <mergeCell ref="C86:D86"/>
    <mergeCell ref="C60:D60"/>
    <mergeCell ref="C148:D148"/>
    <mergeCell ref="B92:C92"/>
    <mergeCell ref="B68:C68"/>
    <mergeCell ref="C78:D78"/>
    <mergeCell ref="C69:D69"/>
    <mergeCell ref="C247:D247"/>
    <mergeCell ref="C245:D245"/>
    <mergeCell ref="C243:D243"/>
    <mergeCell ref="C166:D166"/>
    <mergeCell ref="C171:D171"/>
    <mergeCell ref="C174:D174"/>
    <mergeCell ref="C177:D177"/>
    <mergeCell ref="C189:D189"/>
    <mergeCell ref="C200:D200"/>
    <mergeCell ref="C179:D179"/>
    <mergeCell ref="C169:D169"/>
    <mergeCell ref="C181:D181"/>
    <mergeCell ref="C187:D187"/>
    <mergeCell ref="C175:D175"/>
    <mergeCell ref="C236:D236"/>
    <mergeCell ref="C218:D218"/>
    <mergeCell ref="C246:D246"/>
    <mergeCell ref="B253:D253"/>
    <mergeCell ref="C251:D251"/>
    <mergeCell ref="C249:D249"/>
    <mergeCell ref="B250:D250"/>
    <mergeCell ref="B252:D252"/>
    <mergeCell ref="C130:D130"/>
    <mergeCell ref="C144:D144"/>
    <mergeCell ref="C195:D195"/>
    <mergeCell ref="B223:C223"/>
    <mergeCell ref="C219:D219"/>
    <mergeCell ref="C160:D160"/>
    <mergeCell ref="C222:D222"/>
    <mergeCell ref="C213:D213"/>
    <mergeCell ref="C162:D162"/>
    <mergeCell ref="C183:D183"/>
    <mergeCell ref="C191:D191"/>
    <mergeCell ref="C164:D164"/>
    <mergeCell ref="C207:D207"/>
    <mergeCell ref="C185:D185"/>
    <mergeCell ref="C211:D211"/>
    <mergeCell ref="C210:D210"/>
    <mergeCell ref="C203:D203"/>
    <mergeCell ref="C225:D225"/>
    <mergeCell ref="C155:D155"/>
    <mergeCell ref="C146:D146"/>
    <mergeCell ref="B129:C129"/>
    <mergeCell ref="C128:D128"/>
    <mergeCell ref="C114:D114"/>
    <mergeCell ref="C91:D91"/>
    <mergeCell ref="C106:D106"/>
    <mergeCell ref="C93:D93"/>
    <mergeCell ref="C126:D126"/>
    <mergeCell ref="C125:D125"/>
    <mergeCell ref="C19:D19"/>
    <mergeCell ref="B33:C33"/>
    <mergeCell ref="C80:D80"/>
    <mergeCell ref="C32:D32"/>
    <mergeCell ref="F7:F8"/>
    <mergeCell ref="B10:D10"/>
    <mergeCell ref="C12:D12"/>
    <mergeCell ref="C30:D30"/>
    <mergeCell ref="C29:D29"/>
    <mergeCell ref="B11:C11"/>
    <mergeCell ref="B9:D9"/>
    <mergeCell ref="C67:D67"/>
    <mergeCell ref="C24:D24"/>
    <mergeCell ref="B25:C25"/>
    <mergeCell ref="C26:D26"/>
    <mergeCell ref="C65:D65"/>
    <mergeCell ref="C31:D31"/>
    <mergeCell ref="C58:D58"/>
    <mergeCell ref="C48:D48"/>
    <mergeCell ref="C34:D34"/>
    <mergeCell ref="C50:D50"/>
  </mergeCells>
  <phoneticPr fontId="1" type="noConversion"/>
  <printOptions horizontalCentered="1"/>
  <pageMargins left="0.86614173228346458" right="0.31496062992125984" top="0.78541666666666665" bottom="0.39370078740157483" header="0.11811023622047245" footer="0.15748031496062992"/>
  <pageSetup paperSize="9" scale="65" orientation="portrait" horizontalDpi="300" verticalDpi="300" r:id="rId3"/>
  <headerFooter differentFirst="1">
    <oddFooter>&amp;L&amp;"Times New Roman,Regular"&amp;8&amp;D; &amp;T&amp;R&amp;"Times New Roman,Regular"&amp;8&amp;P (&amp;N)</oddFooter>
    <firstHeader>&amp;R&amp;"Times New Roman,Regular"&amp;9
2.pielikums Jūrmalas pilsētas domes
2018.gada 16.februāra saistošajiem noteikumiem Nr.9
(protokols Nr.3, 1.punkts)</first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AJ166"/>
  <sheetViews>
    <sheetView view="pageLayout" topLeftCell="B1" zoomScaleNormal="100" workbookViewId="0">
      <selection activeCell="AO5" sqref="AO5"/>
    </sheetView>
  </sheetViews>
  <sheetFormatPr defaultColWidth="9.140625" defaultRowHeight="12" outlineLevelRow="1" outlineLevelCol="1" x14ac:dyDescent="0.2"/>
  <cols>
    <col min="1" max="1" width="1.42578125" style="88" customWidth="1"/>
    <col min="2" max="2" width="3" style="88" customWidth="1"/>
    <col min="3" max="3" width="9.140625" style="88" customWidth="1"/>
    <col min="4" max="4" width="40.7109375" style="88" customWidth="1"/>
    <col min="5" max="5" width="10.140625" style="88" hidden="1" customWidth="1" outlineLevel="1"/>
    <col min="6" max="6" width="10.140625" style="88" customWidth="1" collapsed="1"/>
    <col min="7" max="7" width="10.7109375" style="88" hidden="1" customWidth="1" outlineLevel="1"/>
    <col min="8" max="8" width="7.42578125" style="88" hidden="1" customWidth="1" outlineLevel="1"/>
    <col min="9" max="19" width="9.140625" style="88" hidden="1" customWidth="1" outlineLevel="1"/>
    <col min="20" max="20" width="10" style="88" hidden="1" customWidth="1" outlineLevel="1"/>
    <col min="21" max="21" width="7.85546875" style="88" customWidth="1" collapsed="1"/>
    <col min="22" max="22" width="11.28515625" style="88" hidden="1" customWidth="1" outlineLevel="1"/>
    <col min="23" max="23" width="7.42578125" style="88" hidden="1" customWidth="1" outlineLevel="1"/>
    <col min="24" max="34" width="7.85546875" style="88" hidden="1" customWidth="1" outlineLevel="1"/>
    <col min="35" max="35" width="12.5703125" style="88" hidden="1" customWidth="1" outlineLevel="1"/>
    <col min="36" max="36" width="11.7109375" style="37" customWidth="1" collapsed="1"/>
    <col min="37" max="16384" width="9.140625" style="37"/>
  </cols>
  <sheetData>
    <row r="1" spans="1:36" x14ac:dyDescent="0.2">
      <c r="AJ1" s="328" t="s">
        <v>730</v>
      </c>
    </row>
    <row r="2" spans="1:36" x14ac:dyDescent="0.2">
      <c r="AJ2" s="328" t="s">
        <v>709</v>
      </c>
    </row>
    <row r="4" spans="1:36" ht="18" customHeight="1" x14ac:dyDescent="0.35">
      <c r="A4" s="524" t="s">
        <v>608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</row>
    <row r="5" spans="1:36" ht="12.75" thickBo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6" ht="49.5" customHeight="1" x14ac:dyDescent="0.2">
      <c r="A6" s="525" t="s">
        <v>26</v>
      </c>
      <c r="B6" s="526"/>
      <c r="C6" s="526"/>
      <c r="D6" s="154" t="s">
        <v>27</v>
      </c>
      <c r="E6" s="162" t="s">
        <v>724</v>
      </c>
      <c r="F6" s="162" t="s">
        <v>706</v>
      </c>
      <c r="G6" s="162" t="s">
        <v>725</v>
      </c>
      <c r="H6" s="197" t="s">
        <v>731</v>
      </c>
      <c r="I6" s="382" t="s">
        <v>732</v>
      </c>
      <c r="J6" s="407" t="s">
        <v>729</v>
      </c>
      <c r="K6" s="197"/>
      <c r="L6" s="197"/>
      <c r="M6" s="197"/>
      <c r="N6" s="197"/>
      <c r="O6" s="197"/>
      <c r="P6" s="197"/>
      <c r="Q6" s="197"/>
      <c r="R6" s="197"/>
      <c r="S6" s="197"/>
      <c r="T6" s="197" t="s">
        <v>726</v>
      </c>
      <c r="U6" s="197" t="s">
        <v>528</v>
      </c>
      <c r="V6" s="197" t="s">
        <v>727</v>
      </c>
      <c r="W6" s="197" t="s">
        <v>731</v>
      </c>
      <c r="X6" s="382" t="s">
        <v>732</v>
      </c>
      <c r="Y6" s="407" t="s">
        <v>729</v>
      </c>
      <c r="Z6" s="197"/>
      <c r="AA6" s="197"/>
      <c r="AB6" s="197"/>
      <c r="AC6" s="197"/>
      <c r="AD6" s="197"/>
      <c r="AE6" s="197"/>
      <c r="AF6" s="197"/>
      <c r="AG6" s="197"/>
      <c r="AH6" s="197"/>
      <c r="AI6" s="327" t="s">
        <v>728</v>
      </c>
      <c r="AJ6" s="327" t="s">
        <v>707</v>
      </c>
    </row>
    <row r="7" spans="1:36" ht="10.5" customHeight="1" thickBot="1" x14ac:dyDescent="0.25">
      <c r="A7" s="527">
        <v>1</v>
      </c>
      <c r="B7" s="528"/>
      <c r="C7" s="529"/>
      <c r="D7" s="93">
        <v>2</v>
      </c>
      <c r="E7" s="161">
        <v>7</v>
      </c>
      <c r="F7" s="161">
        <v>3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>
        <v>8</v>
      </c>
      <c r="U7" s="161">
        <v>4</v>
      </c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94">
        <v>9</v>
      </c>
      <c r="AJ7" s="94">
        <v>5</v>
      </c>
    </row>
    <row r="8" spans="1:36" s="155" customFormat="1" ht="12.75" customHeight="1" thickTop="1" x14ac:dyDescent="0.2">
      <c r="A8" s="534" t="s">
        <v>119</v>
      </c>
      <c r="B8" s="535"/>
      <c r="C8" s="535"/>
      <c r="D8" s="536"/>
      <c r="E8" s="38">
        <f t="shared" ref="E8:AJ8" si="0">SUM(E103,E105,E120)</f>
        <v>96152777</v>
      </c>
      <c r="F8" s="38">
        <f t="shared" si="0"/>
        <v>101688451</v>
      </c>
      <c r="G8" s="38">
        <f t="shared" si="0"/>
        <v>5535674</v>
      </c>
      <c r="H8" s="38">
        <f t="shared" si="0"/>
        <v>25539</v>
      </c>
      <c r="I8" s="38">
        <f t="shared" si="0"/>
        <v>54323</v>
      </c>
      <c r="J8" s="38">
        <f t="shared" si="0"/>
        <v>5455812</v>
      </c>
      <c r="K8" s="38">
        <f t="shared" si="0"/>
        <v>0</v>
      </c>
      <c r="L8" s="38">
        <f t="shared" si="0"/>
        <v>0</v>
      </c>
      <c r="M8" s="38">
        <f t="shared" si="0"/>
        <v>0</v>
      </c>
      <c r="N8" s="38">
        <f t="shared" si="0"/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  <c r="S8" s="38">
        <f t="shared" si="0"/>
        <v>0</v>
      </c>
      <c r="T8" s="38">
        <f t="shared" si="0"/>
        <v>-347723</v>
      </c>
      <c r="U8" s="38">
        <f t="shared" si="0"/>
        <v>-372612</v>
      </c>
      <c r="V8" s="38">
        <f t="shared" si="0"/>
        <v>-24889</v>
      </c>
      <c r="W8" s="38">
        <f t="shared" si="0"/>
        <v>-16779</v>
      </c>
      <c r="X8" s="38">
        <f t="shared" si="0"/>
        <v>-7210</v>
      </c>
      <c r="Y8" s="38">
        <f t="shared" si="0"/>
        <v>-900</v>
      </c>
      <c r="Z8" s="38">
        <f t="shared" si="0"/>
        <v>0</v>
      </c>
      <c r="AA8" s="38">
        <f t="shared" si="0"/>
        <v>0</v>
      </c>
      <c r="AB8" s="38">
        <f t="shared" si="0"/>
        <v>0</v>
      </c>
      <c r="AC8" s="38">
        <f t="shared" si="0"/>
        <v>0</v>
      </c>
      <c r="AD8" s="38">
        <f t="shared" si="0"/>
        <v>0</v>
      </c>
      <c r="AE8" s="38">
        <f t="shared" si="0"/>
        <v>0</v>
      </c>
      <c r="AF8" s="38">
        <f t="shared" si="0"/>
        <v>0</v>
      </c>
      <c r="AG8" s="38">
        <f t="shared" si="0"/>
        <v>0</v>
      </c>
      <c r="AH8" s="38">
        <f t="shared" si="0"/>
        <v>0</v>
      </c>
      <c r="AI8" s="357">
        <f t="shared" si="0"/>
        <v>95805054</v>
      </c>
      <c r="AJ8" s="357">
        <f t="shared" si="0"/>
        <v>101315839</v>
      </c>
    </row>
    <row r="9" spans="1:36" s="155" customFormat="1" x14ac:dyDescent="0.2">
      <c r="A9" s="39"/>
      <c r="B9" s="40"/>
      <c r="C9" s="41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36" s="156" customFormat="1" x14ac:dyDescent="0.2">
      <c r="A10" s="513" t="s">
        <v>28</v>
      </c>
      <c r="B10" s="514"/>
      <c r="C10" s="514"/>
      <c r="D10" s="44" t="s">
        <v>29</v>
      </c>
      <c r="E10" s="45">
        <f>E11</f>
        <v>51563942</v>
      </c>
      <c r="F10" s="45">
        <f t="shared" ref="F10:S11" si="1">F11</f>
        <v>51563942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 t="shared" si="1"/>
        <v>0</v>
      </c>
      <c r="K10" s="45">
        <f t="shared" si="1"/>
        <v>0</v>
      </c>
      <c r="L10" s="45">
        <f t="shared" si="1"/>
        <v>0</v>
      </c>
      <c r="M10" s="45">
        <f t="shared" si="1"/>
        <v>0</v>
      </c>
      <c r="N10" s="45">
        <f t="shared" si="1"/>
        <v>0</v>
      </c>
      <c r="O10" s="45">
        <f t="shared" si="1"/>
        <v>0</v>
      </c>
      <c r="P10" s="45">
        <f t="shared" si="1"/>
        <v>0</v>
      </c>
      <c r="Q10" s="45">
        <f t="shared" si="1"/>
        <v>0</v>
      </c>
      <c r="R10" s="45">
        <f t="shared" si="1"/>
        <v>0</v>
      </c>
      <c r="S10" s="45">
        <f t="shared" si="1"/>
        <v>0</v>
      </c>
      <c r="T10" s="45">
        <f t="shared" ref="T10:AJ11" si="2">T11</f>
        <v>0</v>
      </c>
      <c r="U10" s="45">
        <f t="shared" si="2"/>
        <v>0</v>
      </c>
      <c r="V10" s="45">
        <f t="shared" si="2"/>
        <v>0</v>
      </c>
      <c r="W10" s="45">
        <f t="shared" si="2"/>
        <v>0</v>
      </c>
      <c r="X10" s="45">
        <f t="shared" si="2"/>
        <v>0</v>
      </c>
      <c r="Y10" s="45">
        <f t="shared" si="2"/>
        <v>0</v>
      </c>
      <c r="Z10" s="45">
        <f t="shared" si="2"/>
        <v>0</v>
      </c>
      <c r="AA10" s="45">
        <f t="shared" si="2"/>
        <v>0</v>
      </c>
      <c r="AB10" s="45">
        <f t="shared" si="2"/>
        <v>0</v>
      </c>
      <c r="AC10" s="45">
        <f t="shared" si="2"/>
        <v>0</v>
      </c>
      <c r="AD10" s="45">
        <f t="shared" si="2"/>
        <v>0</v>
      </c>
      <c r="AE10" s="45">
        <f t="shared" si="2"/>
        <v>0</v>
      </c>
      <c r="AF10" s="45">
        <f t="shared" si="2"/>
        <v>0</v>
      </c>
      <c r="AG10" s="45">
        <f t="shared" si="2"/>
        <v>0</v>
      </c>
      <c r="AH10" s="45">
        <f t="shared" si="2"/>
        <v>0</v>
      </c>
      <c r="AI10" s="45">
        <f t="shared" si="2"/>
        <v>51563942</v>
      </c>
      <c r="AJ10" s="45">
        <f t="shared" si="2"/>
        <v>51563942</v>
      </c>
    </row>
    <row r="11" spans="1:36" s="155" customFormat="1" x14ac:dyDescent="0.2">
      <c r="A11" s="46"/>
      <c r="B11" s="503" t="s">
        <v>30</v>
      </c>
      <c r="C11" s="503"/>
      <c r="D11" s="47" t="s">
        <v>31</v>
      </c>
      <c r="E11" s="245">
        <f>E12</f>
        <v>51563942</v>
      </c>
      <c r="F11" s="245">
        <f t="shared" si="1"/>
        <v>51563942</v>
      </c>
      <c r="G11" s="245">
        <f t="shared" si="1"/>
        <v>0</v>
      </c>
      <c r="H11" s="245">
        <f t="shared" si="1"/>
        <v>0</v>
      </c>
      <c r="I11" s="245">
        <f t="shared" si="1"/>
        <v>0</v>
      </c>
      <c r="J11" s="245">
        <f t="shared" si="1"/>
        <v>0</v>
      </c>
      <c r="K11" s="245">
        <f t="shared" si="1"/>
        <v>0</v>
      </c>
      <c r="L11" s="245">
        <f t="shared" si="1"/>
        <v>0</v>
      </c>
      <c r="M11" s="245">
        <f t="shared" si="1"/>
        <v>0</v>
      </c>
      <c r="N11" s="245">
        <f t="shared" si="1"/>
        <v>0</v>
      </c>
      <c r="O11" s="245">
        <f t="shared" si="1"/>
        <v>0</v>
      </c>
      <c r="P11" s="245">
        <f t="shared" si="1"/>
        <v>0</v>
      </c>
      <c r="Q11" s="245">
        <f t="shared" si="1"/>
        <v>0</v>
      </c>
      <c r="R11" s="245">
        <f t="shared" si="1"/>
        <v>0</v>
      </c>
      <c r="S11" s="245">
        <f t="shared" si="1"/>
        <v>0</v>
      </c>
      <c r="T11" s="245">
        <f t="shared" si="2"/>
        <v>0</v>
      </c>
      <c r="U11" s="245">
        <f t="shared" si="2"/>
        <v>0</v>
      </c>
      <c r="V11" s="245">
        <f t="shared" si="2"/>
        <v>0</v>
      </c>
      <c r="W11" s="245">
        <f t="shared" si="2"/>
        <v>0</v>
      </c>
      <c r="X11" s="245">
        <f t="shared" si="2"/>
        <v>0</v>
      </c>
      <c r="Y11" s="245">
        <f t="shared" si="2"/>
        <v>0</v>
      </c>
      <c r="Z11" s="245">
        <f t="shared" si="2"/>
        <v>0</v>
      </c>
      <c r="AA11" s="245">
        <f t="shared" si="2"/>
        <v>0</v>
      </c>
      <c r="AB11" s="245">
        <f t="shared" si="2"/>
        <v>0</v>
      </c>
      <c r="AC11" s="245">
        <f t="shared" si="2"/>
        <v>0</v>
      </c>
      <c r="AD11" s="245">
        <f t="shared" si="2"/>
        <v>0</v>
      </c>
      <c r="AE11" s="245">
        <f t="shared" si="2"/>
        <v>0</v>
      </c>
      <c r="AF11" s="245">
        <f t="shared" si="2"/>
        <v>0</v>
      </c>
      <c r="AG11" s="245">
        <f t="shared" si="2"/>
        <v>0</v>
      </c>
      <c r="AH11" s="245">
        <f t="shared" si="2"/>
        <v>0</v>
      </c>
      <c r="AI11" s="245">
        <f t="shared" si="2"/>
        <v>51563942</v>
      </c>
      <c r="AJ11" s="245">
        <f t="shared" si="2"/>
        <v>51563942</v>
      </c>
    </row>
    <row r="12" spans="1:36" x14ac:dyDescent="0.2">
      <c r="A12" s="48"/>
      <c r="B12" s="517" t="s">
        <v>32</v>
      </c>
      <c r="C12" s="517"/>
      <c r="D12" s="49" t="s">
        <v>33</v>
      </c>
      <c r="E12" s="246">
        <f t="shared" ref="E12:S12" si="3">SUM(E13:E14)</f>
        <v>51563942</v>
      </c>
      <c r="F12" s="246">
        <f t="shared" si="3"/>
        <v>51563942</v>
      </c>
      <c r="G12" s="246">
        <f t="shared" si="3"/>
        <v>0</v>
      </c>
      <c r="H12" s="246">
        <f t="shared" si="3"/>
        <v>0</v>
      </c>
      <c r="I12" s="246">
        <f t="shared" si="3"/>
        <v>0</v>
      </c>
      <c r="J12" s="246">
        <f t="shared" si="3"/>
        <v>0</v>
      </c>
      <c r="K12" s="246">
        <f t="shared" si="3"/>
        <v>0</v>
      </c>
      <c r="L12" s="246">
        <f t="shared" si="3"/>
        <v>0</v>
      </c>
      <c r="M12" s="246">
        <f t="shared" si="3"/>
        <v>0</v>
      </c>
      <c r="N12" s="246">
        <f t="shared" si="3"/>
        <v>0</v>
      </c>
      <c r="O12" s="246">
        <f t="shared" si="3"/>
        <v>0</v>
      </c>
      <c r="P12" s="246">
        <f t="shared" si="3"/>
        <v>0</v>
      </c>
      <c r="Q12" s="246">
        <f t="shared" si="3"/>
        <v>0</v>
      </c>
      <c r="R12" s="246">
        <f t="shared" si="3"/>
        <v>0</v>
      </c>
      <c r="S12" s="246">
        <f t="shared" si="3"/>
        <v>0</v>
      </c>
      <c r="T12" s="246">
        <f t="shared" ref="T12:AH12" si="4">SUM(T13:T14)</f>
        <v>0</v>
      </c>
      <c r="U12" s="246">
        <f t="shared" si="4"/>
        <v>0</v>
      </c>
      <c r="V12" s="246">
        <f t="shared" si="4"/>
        <v>0</v>
      </c>
      <c r="W12" s="246">
        <f t="shared" si="4"/>
        <v>0</v>
      </c>
      <c r="X12" s="246">
        <f t="shared" si="4"/>
        <v>0</v>
      </c>
      <c r="Y12" s="246">
        <f t="shared" si="4"/>
        <v>0</v>
      </c>
      <c r="Z12" s="246">
        <f t="shared" si="4"/>
        <v>0</v>
      </c>
      <c r="AA12" s="246">
        <f t="shared" si="4"/>
        <v>0</v>
      </c>
      <c r="AB12" s="246">
        <f t="shared" si="4"/>
        <v>0</v>
      </c>
      <c r="AC12" s="246">
        <f t="shared" si="4"/>
        <v>0</v>
      </c>
      <c r="AD12" s="246">
        <f t="shared" si="4"/>
        <v>0</v>
      </c>
      <c r="AE12" s="246">
        <f t="shared" si="4"/>
        <v>0</v>
      </c>
      <c r="AF12" s="246">
        <f t="shared" si="4"/>
        <v>0</v>
      </c>
      <c r="AG12" s="246">
        <f t="shared" si="4"/>
        <v>0</v>
      </c>
      <c r="AH12" s="246">
        <f t="shared" si="4"/>
        <v>0</v>
      </c>
      <c r="AI12" s="246">
        <f t="shared" ref="AI12:AJ12" si="5">SUM(AI13:AI14)</f>
        <v>51563942</v>
      </c>
      <c r="AJ12" s="246">
        <f t="shared" si="5"/>
        <v>51563942</v>
      </c>
    </row>
    <row r="13" spans="1:36" ht="24" hidden="1" x14ac:dyDescent="0.2">
      <c r="A13" s="50"/>
      <c r="B13" s="533" t="s">
        <v>34</v>
      </c>
      <c r="C13" s="533"/>
      <c r="D13" s="51" t="s">
        <v>149</v>
      </c>
      <c r="E13" s="247"/>
      <c r="F13" s="247">
        <f>E13+G13</f>
        <v>0</v>
      </c>
      <c r="G13" s="247">
        <f>SUBTOTAL(9,H13:S13)</f>
        <v>0</v>
      </c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>
        <f>T13+V13</f>
        <v>0</v>
      </c>
      <c r="V13" s="247">
        <f>SUBTOTAL(9,W13:AH13)</f>
        <v>0</v>
      </c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>
        <f>E13+T13</f>
        <v>0</v>
      </c>
      <c r="AJ13" s="247">
        <f>F13+U13</f>
        <v>0</v>
      </c>
    </row>
    <row r="14" spans="1:36" ht="24" x14ac:dyDescent="0.2">
      <c r="A14" s="52"/>
      <c r="B14" s="537" t="s">
        <v>35</v>
      </c>
      <c r="C14" s="537"/>
      <c r="D14" s="53" t="s">
        <v>279</v>
      </c>
      <c r="E14" s="248">
        <v>51563942</v>
      </c>
      <c r="F14" s="250">
        <f>E14+G14</f>
        <v>51563942</v>
      </c>
      <c r="G14" s="250">
        <f>SUBTOTAL(9,H14:S14)</f>
        <v>0</v>
      </c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>
        <f>T14+V14</f>
        <v>0</v>
      </c>
      <c r="V14" s="250">
        <f>SUBTOTAL(9,W14:AH14)</f>
        <v>0</v>
      </c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>
        <f>E14+T14</f>
        <v>51563942</v>
      </c>
      <c r="AJ14" s="250">
        <f>F14+U14</f>
        <v>51563942</v>
      </c>
    </row>
    <row r="15" spans="1:36" s="156" customFormat="1" x14ac:dyDescent="0.2">
      <c r="A15" s="513" t="s">
        <v>36</v>
      </c>
      <c r="B15" s="514"/>
      <c r="C15" s="514"/>
      <c r="D15" s="44" t="s">
        <v>37</v>
      </c>
      <c r="E15" s="54">
        <f t="shared" ref="E15:AH15" si="6">SUM(E16)</f>
        <v>8594335</v>
      </c>
      <c r="F15" s="54">
        <f t="shared" si="6"/>
        <v>8594335</v>
      </c>
      <c r="G15" s="54">
        <f t="shared" si="6"/>
        <v>0</v>
      </c>
      <c r="H15" s="54">
        <f t="shared" si="6"/>
        <v>0</v>
      </c>
      <c r="I15" s="54">
        <f t="shared" si="6"/>
        <v>0</v>
      </c>
      <c r="J15" s="54">
        <f t="shared" si="6"/>
        <v>0</v>
      </c>
      <c r="K15" s="54">
        <f t="shared" si="6"/>
        <v>0</v>
      </c>
      <c r="L15" s="54">
        <f t="shared" si="6"/>
        <v>0</v>
      </c>
      <c r="M15" s="54">
        <f t="shared" si="6"/>
        <v>0</v>
      </c>
      <c r="N15" s="54">
        <f t="shared" si="6"/>
        <v>0</v>
      </c>
      <c r="O15" s="54">
        <f t="shared" si="6"/>
        <v>0</v>
      </c>
      <c r="P15" s="54">
        <f t="shared" si="6"/>
        <v>0</v>
      </c>
      <c r="Q15" s="54">
        <f t="shared" si="6"/>
        <v>0</v>
      </c>
      <c r="R15" s="54">
        <f t="shared" si="6"/>
        <v>0</v>
      </c>
      <c r="S15" s="54">
        <f t="shared" si="6"/>
        <v>0</v>
      </c>
      <c r="T15" s="54">
        <f t="shared" si="6"/>
        <v>0</v>
      </c>
      <c r="U15" s="54">
        <f t="shared" si="6"/>
        <v>0</v>
      </c>
      <c r="V15" s="54">
        <f t="shared" si="6"/>
        <v>0</v>
      </c>
      <c r="W15" s="54">
        <f t="shared" si="6"/>
        <v>0</v>
      </c>
      <c r="X15" s="54">
        <f t="shared" si="6"/>
        <v>0</v>
      </c>
      <c r="Y15" s="54">
        <f t="shared" si="6"/>
        <v>0</v>
      </c>
      <c r="Z15" s="54">
        <f t="shared" si="6"/>
        <v>0</v>
      </c>
      <c r="AA15" s="54">
        <f t="shared" si="6"/>
        <v>0</v>
      </c>
      <c r="AB15" s="54">
        <f t="shared" si="6"/>
        <v>0</v>
      </c>
      <c r="AC15" s="54">
        <f t="shared" si="6"/>
        <v>0</v>
      </c>
      <c r="AD15" s="54">
        <f t="shared" si="6"/>
        <v>0</v>
      </c>
      <c r="AE15" s="54">
        <f t="shared" si="6"/>
        <v>0</v>
      </c>
      <c r="AF15" s="54">
        <f t="shared" si="6"/>
        <v>0</v>
      </c>
      <c r="AG15" s="54">
        <f t="shared" si="6"/>
        <v>0</v>
      </c>
      <c r="AH15" s="54">
        <f t="shared" si="6"/>
        <v>0</v>
      </c>
      <c r="AI15" s="54">
        <f>SUM(AI16)</f>
        <v>8594335</v>
      </c>
      <c r="AJ15" s="54">
        <f t="shared" ref="AJ15" si="7">SUM(AJ16)</f>
        <v>8594335</v>
      </c>
    </row>
    <row r="16" spans="1:36" s="155" customFormat="1" x14ac:dyDescent="0.2">
      <c r="A16" s="46"/>
      <c r="B16" s="503" t="s">
        <v>38</v>
      </c>
      <c r="C16" s="503"/>
      <c r="D16" s="47" t="s">
        <v>39</v>
      </c>
      <c r="E16" s="251">
        <f t="shared" ref="E16:AH16" si="8">SUM(E17,E20,E23)</f>
        <v>8594335</v>
      </c>
      <c r="F16" s="251">
        <f t="shared" si="8"/>
        <v>8594335</v>
      </c>
      <c r="G16" s="251">
        <f t="shared" si="8"/>
        <v>0</v>
      </c>
      <c r="H16" s="251">
        <f t="shared" si="8"/>
        <v>0</v>
      </c>
      <c r="I16" s="251">
        <f t="shared" si="8"/>
        <v>0</v>
      </c>
      <c r="J16" s="251">
        <f t="shared" si="8"/>
        <v>0</v>
      </c>
      <c r="K16" s="251">
        <f t="shared" si="8"/>
        <v>0</v>
      </c>
      <c r="L16" s="251">
        <f t="shared" si="8"/>
        <v>0</v>
      </c>
      <c r="M16" s="251">
        <f t="shared" si="8"/>
        <v>0</v>
      </c>
      <c r="N16" s="251">
        <f t="shared" si="8"/>
        <v>0</v>
      </c>
      <c r="O16" s="251">
        <f t="shared" si="8"/>
        <v>0</v>
      </c>
      <c r="P16" s="251">
        <f t="shared" si="8"/>
        <v>0</v>
      </c>
      <c r="Q16" s="251">
        <f t="shared" si="8"/>
        <v>0</v>
      </c>
      <c r="R16" s="251">
        <f t="shared" si="8"/>
        <v>0</v>
      </c>
      <c r="S16" s="251">
        <f t="shared" si="8"/>
        <v>0</v>
      </c>
      <c r="T16" s="251">
        <f t="shared" si="8"/>
        <v>0</v>
      </c>
      <c r="U16" s="251">
        <f t="shared" si="8"/>
        <v>0</v>
      </c>
      <c r="V16" s="251">
        <f t="shared" si="8"/>
        <v>0</v>
      </c>
      <c r="W16" s="251">
        <f t="shared" si="8"/>
        <v>0</v>
      </c>
      <c r="X16" s="251">
        <f t="shared" si="8"/>
        <v>0</v>
      </c>
      <c r="Y16" s="251">
        <f t="shared" si="8"/>
        <v>0</v>
      </c>
      <c r="Z16" s="251">
        <f t="shared" si="8"/>
        <v>0</v>
      </c>
      <c r="AA16" s="251">
        <f t="shared" si="8"/>
        <v>0</v>
      </c>
      <c r="AB16" s="251">
        <f t="shared" si="8"/>
        <v>0</v>
      </c>
      <c r="AC16" s="251">
        <f t="shared" si="8"/>
        <v>0</v>
      </c>
      <c r="AD16" s="251">
        <f t="shared" si="8"/>
        <v>0</v>
      </c>
      <c r="AE16" s="251">
        <f t="shared" si="8"/>
        <v>0</v>
      </c>
      <c r="AF16" s="251">
        <f t="shared" si="8"/>
        <v>0</v>
      </c>
      <c r="AG16" s="251">
        <f t="shared" si="8"/>
        <v>0</v>
      </c>
      <c r="AH16" s="251">
        <f t="shared" si="8"/>
        <v>0</v>
      </c>
      <c r="AI16" s="251">
        <f>SUM(AI17,AI20,AI23)</f>
        <v>8594335</v>
      </c>
      <c r="AJ16" s="251">
        <f t="shared" ref="AJ16" si="9">SUM(AJ17,AJ20,AJ23)</f>
        <v>8594335</v>
      </c>
    </row>
    <row r="17" spans="1:36" x14ac:dyDescent="0.2">
      <c r="A17" s="55"/>
      <c r="B17" s="505" t="s">
        <v>185</v>
      </c>
      <c r="C17" s="505"/>
      <c r="D17" s="56" t="s">
        <v>184</v>
      </c>
      <c r="E17" s="57">
        <f>SUM(E18:E19)</f>
        <v>3829928</v>
      </c>
      <c r="F17" s="57">
        <f t="shared" ref="F17:S17" si="10">SUM(F18:F19)</f>
        <v>3829928</v>
      </c>
      <c r="G17" s="57">
        <f t="shared" si="10"/>
        <v>0</v>
      </c>
      <c r="H17" s="57">
        <f t="shared" si="10"/>
        <v>0</v>
      </c>
      <c r="I17" s="57">
        <f t="shared" si="10"/>
        <v>0</v>
      </c>
      <c r="J17" s="57">
        <f t="shared" si="10"/>
        <v>0</v>
      </c>
      <c r="K17" s="57">
        <f t="shared" si="10"/>
        <v>0</v>
      </c>
      <c r="L17" s="57">
        <f t="shared" si="10"/>
        <v>0</v>
      </c>
      <c r="M17" s="57">
        <f t="shared" si="10"/>
        <v>0</v>
      </c>
      <c r="N17" s="57">
        <f t="shared" si="10"/>
        <v>0</v>
      </c>
      <c r="O17" s="57">
        <f t="shared" si="10"/>
        <v>0</v>
      </c>
      <c r="P17" s="57">
        <f t="shared" si="10"/>
        <v>0</v>
      </c>
      <c r="Q17" s="57">
        <f t="shared" si="10"/>
        <v>0</v>
      </c>
      <c r="R17" s="57">
        <f t="shared" si="10"/>
        <v>0</v>
      </c>
      <c r="S17" s="57">
        <f t="shared" si="10"/>
        <v>0</v>
      </c>
      <c r="T17" s="57">
        <f>SUM(T18:T19)</f>
        <v>0</v>
      </c>
      <c r="U17" s="57">
        <f t="shared" ref="U17:AH17" si="11">SUM(U18:U19)</f>
        <v>0</v>
      </c>
      <c r="V17" s="57">
        <f t="shared" si="11"/>
        <v>0</v>
      </c>
      <c r="W17" s="57">
        <f t="shared" si="11"/>
        <v>0</v>
      </c>
      <c r="X17" s="57">
        <f t="shared" si="11"/>
        <v>0</v>
      </c>
      <c r="Y17" s="57">
        <f t="shared" si="11"/>
        <v>0</v>
      </c>
      <c r="Z17" s="57">
        <f t="shared" si="11"/>
        <v>0</v>
      </c>
      <c r="AA17" s="57">
        <f t="shared" si="11"/>
        <v>0</v>
      </c>
      <c r="AB17" s="57">
        <f t="shared" si="11"/>
        <v>0</v>
      </c>
      <c r="AC17" s="57">
        <f t="shared" si="11"/>
        <v>0</v>
      </c>
      <c r="AD17" s="57">
        <f t="shared" si="11"/>
        <v>0</v>
      </c>
      <c r="AE17" s="57">
        <f t="shared" si="11"/>
        <v>0</v>
      </c>
      <c r="AF17" s="57">
        <f t="shared" si="11"/>
        <v>0</v>
      </c>
      <c r="AG17" s="57">
        <f t="shared" si="11"/>
        <v>0</v>
      </c>
      <c r="AH17" s="57">
        <f t="shared" si="11"/>
        <v>0</v>
      </c>
      <c r="AI17" s="57">
        <f>SUM(AI18:AI19)</f>
        <v>3829928</v>
      </c>
      <c r="AJ17" s="57">
        <f>SUM(AJ18:AJ19)</f>
        <v>3829928</v>
      </c>
    </row>
    <row r="18" spans="1:36" ht="24" x14ac:dyDescent="0.2">
      <c r="A18" s="50"/>
      <c r="B18" s="533" t="s">
        <v>40</v>
      </c>
      <c r="C18" s="533"/>
      <c r="D18" s="51" t="s">
        <v>41</v>
      </c>
      <c r="E18" s="247">
        <v>3416328</v>
      </c>
      <c r="F18" s="247">
        <f t="shared" ref="F18:F19" si="12">E18+G18</f>
        <v>3416328</v>
      </c>
      <c r="G18" s="247">
        <f t="shared" ref="G18:G19" si="13">SUBTOTAL(9,H18:S18)</f>
        <v>0</v>
      </c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>
        <f t="shared" ref="U18:U19" si="14">T18+V18</f>
        <v>0</v>
      </c>
      <c r="V18" s="247">
        <f t="shared" ref="V18:V19" si="15">SUBTOTAL(9,W18:AH18)</f>
        <v>0</v>
      </c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>
        <f t="shared" ref="AI18:AI19" si="16">E18+T18</f>
        <v>3416328</v>
      </c>
      <c r="AJ18" s="247">
        <f t="shared" ref="AJ18:AJ19" si="17">F18+U18</f>
        <v>3416328</v>
      </c>
    </row>
    <row r="19" spans="1:36" ht="24" x14ac:dyDescent="0.2">
      <c r="A19" s="52"/>
      <c r="B19" s="507" t="s">
        <v>42</v>
      </c>
      <c r="C19" s="507"/>
      <c r="D19" s="53" t="s">
        <v>43</v>
      </c>
      <c r="E19" s="248">
        <v>413600</v>
      </c>
      <c r="F19" s="250">
        <f t="shared" si="12"/>
        <v>413600</v>
      </c>
      <c r="G19" s="250">
        <f t="shared" si="13"/>
        <v>0</v>
      </c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>
        <f t="shared" si="14"/>
        <v>0</v>
      </c>
      <c r="V19" s="250">
        <f t="shared" si="15"/>
        <v>0</v>
      </c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>
        <f t="shared" si="16"/>
        <v>413600</v>
      </c>
      <c r="AJ19" s="250">
        <f t="shared" si="17"/>
        <v>413600</v>
      </c>
    </row>
    <row r="20" spans="1:36" x14ac:dyDescent="0.2">
      <c r="A20" s="55"/>
      <c r="B20" s="505" t="s">
        <v>44</v>
      </c>
      <c r="C20" s="505"/>
      <c r="D20" s="56" t="s">
        <v>150</v>
      </c>
      <c r="E20" s="57">
        <f>SUM(E21:E22)</f>
        <v>3173100</v>
      </c>
      <c r="F20" s="57">
        <f t="shared" ref="F20:S20" si="18">SUM(F21:F22)</f>
        <v>3173100</v>
      </c>
      <c r="G20" s="57">
        <f t="shared" si="18"/>
        <v>0</v>
      </c>
      <c r="H20" s="57">
        <f t="shared" si="18"/>
        <v>0</v>
      </c>
      <c r="I20" s="57">
        <f t="shared" si="18"/>
        <v>0</v>
      </c>
      <c r="J20" s="57">
        <f t="shared" si="18"/>
        <v>0</v>
      </c>
      <c r="K20" s="57">
        <f t="shared" si="18"/>
        <v>0</v>
      </c>
      <c r="L20" s="57">
        <f t="shared" si="18"/>
        <v>0</v>
      </c>
      <c r="M20" s="57">
        <f t="shared" si="18"/>
        <v>0</v>
      </c>
      <c r="N20" s="57">
        <f t="shared" si="18"/>
        <v>0</v>
      </c>
      <c r="O20" s="57">
        <f t="shared" si="18"/>
        <v>0</v>
      </c>
      <c r="P20" s="57">
        <f t="shared" si="18"/>
        <v>0</v>
      </c>
      <c r="Q20" s="57">
        <f t="shared" si="18"/>
        <v>0</v>
      </c>
      <c r="R20" s="57">
        <f t="shared" si="18"/>
        <v>0</v>
      </c>
      <c r="S20" s="57">
        <f t="shared" si="18"/>
        <v>0</v>
      </c>
      <c r="T20" s="57">
        <f>SUM(T21:T22)</f>
        <v>0</v>
      </c>
      <c r="U20" s="57">
        <f t="shared" ref="U20:AH20" si="19">SUM(U21:U22)</f>
        <v>0</v>
      </c>
      <c r="V20" s="57">
        <f t="shared" si="19"/>
        <v>0</v>
      </c>
      <c r="W20" s="57">
        <f t="shared" si="19"/>
        <v>0</v>
      </c>
      <c r="X20" s="57">
        <f t="shared" si="19"/>
        <v>0</v>
      </c>
      <c r="Y20" s="57">
        <f t="shared" si="19"/>
        <v>0</v>
      </c>
      <c r="Z20" s="57">
        <f t="shared" si="19"/>
        <v>0</v>
      </c>
      <c r="AA20" s="57">
        <f t="shared" si="19"/>
        <v>0</v>
      </c>
      <c r="AB20" s="57">
        <f t="shared" si="19"/>
        <v>0</v>
      </c>
      <c r="AC20" s="57">
        <f t="shared" si="19"/>
        <v>0</v>
      </c>
      <c r="AD20" s="57">
        <f t="shared" si="19"/>
        <v>0</v>
      </c>
      <c r="AE20" s="57">
        <f t="shared" si="19"/>
        <v>0</v>
      </c>
      <c r="AF20" s="57">
        <f t="shared" si="19"/>
        <v>0</v>
      </c>
      <c r="AG20" s="57">
        <f t="shared" si="19"/>
        <v>0</v>
      </c>
      <c r="AH20" s="57">
        <f t="shared" si="19"/>
        <v>0</v>
      </c>
      <c r="AI20" s="57">
        <f>SUM(AI21:AI22)</f>
        <v>3173100</v>
      </c>
      <c r="AJ20" s="57">
        <f>SUM(AJ21:AJ22)</f>
        <v>3173100</v>
      </c>
    </row>
    <row r="21" spans="1:36" ht="24" x14ac:dyDescent="0.2">
      <c r="A21" s="50"/>
      <c r="B21" s="523" t="s">
        <v>45</v>
      </c>
      <c r="C21" s="523"/>
      <c r="D21" s="51" t="s">
        <v>160</v>
      </c>
      <c r="E21" s="247">
        <v>2731300</v>
      </c>
      <c r="F21" s="247">
        <f t="shared" ref="F21:F22" si="20">E21+G21</f>
        <v>2731300</v>
      </c>
      <c r="G21" s="247">
        <f t="shared" ref="G21:G22" si="21">SUBTOTAL(9,H21:S21)</f>
        <v>0</v>
      </c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>
        <f t="shared" ref="U21:U22" si="22">T21+V21</f>
        <v>0</v>
      </c>
      <c r="V21" s="247">
        <f t="shared" ref="V21:V22" si="23">SUBTOTAL(9,W21:AH21)</f>
        <v>0</v>
      </c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>
        <f t="shared" ref="AI21:AI22" si="24">E21+T21</f>
        <v>2731300</v>
      </c>
      <c r="AJ21" s="247">
        <f t="shared" ref="AJ21:AJ22" si="25">F21+U21</f>
        <v>2731300</v>
      </c>
    </row>
    <row r="22" spans="1:36" ht="24" x14ac:dyDescent="0.2">
      <c r="A22" s="52"/>
      <c r="B22" s="507" t="s">
        <v>46</v>
      </c>
      <c r="C22" s="507"/>
      <c r="D22" s="53" t="s">
        <v>161</v>
      </c>
      <c r="E22" s="248">
        <v>441800</v>
      </c>
      <c r="F22" s="250">
        <f t="shared" si="20"/>
        <v>441800</v>
      </c>
      <c r="G22" s="250">
        <f t="shared" si="21"/>
        <v>0</v>
      </c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>
        <f t="shared" si="22"/>
        <v>0</v>
      </c>
      <c r="V22" s="250">
        <f t="shared" si="23"/>
        <v>0</v>
      </c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3">
        <f t="shared" si="24"/>
        <v>441800</v>
      </c>
      <c r="AJ22" s="253">
        <f t="shared" si="25"/>
        <v>441800</v>
      </c>
    </row>
    <row r="23" spans="1:36" x14ac:dyDescent="0.2">
      <c r="A23" s="59"/>
      <c r="B23" s="505" t="s">
        <v>341</v>
      </c>
      <c r="C23" s="505"/>
      <c r="D23" s="56" t="s">
        <v>344</v>
      </c>
      <c r="E23" s="57">
        <f>SUM(E24:E25)</f>
        <v>1591307</v>
      </c>
      <c r="F23" s="57">
        <f t="shared" ref="F23:S23" si="26">SUM(F24:F25)</f>
        <v>1591307</v>
      </c>
      <c r="G23" s="57">
        <f t="shared" si="26"/>
        <v>0</v>
      </c>
      <c r="H23" s="57">
        <f t="shared" si="26"/>
        <v>0</v>
      </c>
      <c r="I23" s="57">
        <f t="shared" si="26"/>
        <v>0</v>
      </c>
      <c r="J23" s="57">
        <f t="shared" si="26"/>
        <v>0</v>
      </c>
      <c r="K23" s="57">
        <f t="shared" si="26"/>
        <v>0</v>
      </c>
      <c r="L23" s="57">
        <f t="shared" si="26"/>
        <v>0</v>
      </c>
      <c r="M23" s="57">
        <f t="shared" si="26"/>
        <v>0</v>
      </c>
      <c r="N23" s="57">
        <f t="shared" si="26"/>
        <v>0</v>
      </c>
      <c r="O23" s="57">
        <f t="shared" si="26"/>
        <v>0</v>
      </c>
      <c r="P23" s="57">
        <f t="shared" si="26"/>
        <v>0</v>
      </c>
      <c r="Q23" s="57">
        <f t="shared" si="26"/>
        <v>0</v>
      </c>
      <c r="R23" s="57">
        <f t="shared" si="26"/>
        <v>0</v>
      </c>
      <c r="S23" s="57">
        <f t="shared" si="26"/>
        <v>0</v>
      </c>
      <c r="T23" s="57">
        <f>SUM(T24:T25)</f>
        <v>0</v>
      </c>
      <c r="U23" s="57">
        <f t="shared" ref="U23:AH23" si="27">SUM(U24:U25)</f>
        <v>0</v>
      </c>
      <c r="V23" s="57">
        <f t="shared" si="27"/>
        <v>0</v>
      </c>
      <c r="W23" s="57">
        <f t="shared" si="27"/>
        <v>0</v>
      </c>
      <c r="X23" s="57">
        <f t="shared" si="27"/>
        <v>0</v>
      </c>
      <c r="Y23" s="57">
        <f t="shared" si="27"/>
        <v>0</v>
      </c>
      <c r="Z23" s="57">
        <f t="shared" si="27"/>
        <v>0</v>
      </c>
      <c r="AA23" s="57">
        <f t="shared" si="27"/>
        <v>0</v>
      </c>
      <c r="AB23" s="57">
        <f t="shared" si="27"/>
        <v>0</v>
      </c>
      <c r="AC23" s="57">
        <f t="shared" si="27"/>
        <v>0</v>
      </c>
      <c r="AD23" s="57">
        <f t="shared" si="27"/>
        <v>0</v>
      </c>
      <c r="AE23" s="57">
        <f t="shared" si="27"/>
        <v>0</v>
      </c>
      <c r="AF23" s="57">
        <f t="shared" si="27"/>
        <v>0</v>
      </c>
      <c r="AG23" s="57">
        <f t="shared" si="27"/>
        <v>0</v>
      </c>
      <c r="AH23" s="57">
        <f t="shared" si="27"/>
        <v>0</v>
      </c>
      <c r="AI23" s="246">
        <f>SUM(AI24:AI25)</f>
        <v>1591307</v>
      </c>
      <c r="AJ23" s="246">
        <f>SUM(AJ24:AJ25)</f>
        <v>1591307</v>
      </c>
    </row>
    <row r="24" spans="1:36" ht="24" x14ac:dyDescent="0.2">
      <c r="A24" s="59"/>
      <c r="B24" s="523" t="s">
        <v>342</v>
      </c>
      <c r="C24" s="523"/>
      <c r="D24" s="51" t="s">
        <v>345</v>
      </c>
      <c r="E24" s="249">
        <v>1506707</v>
      </c>
      <c r="F24" s="249">
        <f t="shared" ref="F24:F25" si="28">E24+G24</f>
        <v>1506707</v>
      </c>
      <c r="G24" s="249">
        <f t="shared" ref="G24:G25" si="29">SUBTOTAL(9,H24:S24)</f>
        <v>0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>
        <f t="shared" ref="U24:U25" si="30">T24+V24</f>
        <v>0</v>
      </c>
      <c r="V24" s="249">
        <f t="shared" ref="V24:V25" si="31">SUBTOTAL(9,W24:AH24)</f>
        <v>0</v>
      </c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>
        <f t="shared" ref="AI24:AI25" si="32">E24+T24</f>
        <v>1506707</v>
      </c>
      <c r="AJ24" s="249">
        <f t="shared" ref="AJ24:AJ25" si="33">F24+U24</f>
        <v>1506707</v>
      </c>
    </row>
    <row r="25" spans="1:36" ht="24" x14ac:dyDescent="0.2">
      <c r="A25" s="59"/>
      <c r="B25" s="507" t="s">
        <v>343</v>
      </c>
      <c r="C25" s="507"/>
      <c r="D25" s="53" t="s">
        <v>346</v>
      </c>
      <c r="E25" s="250">
        <v>84600</v>
      </c>
      <c r="F25" s="250">
        <f t="shared" si="28"/>
        <v>84600</v>
      </c>
      <c r="G25" s="250">
        <f t="shared" si="29"/>
        <v>0</v>
      </c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>
        <f t="shared" si="30"/>
        <v>0</v>
      </c>
      <c r="V25" s="250">
        <f t="shared" si="31"/>
        <v>0</v>
      </c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>
        <f t="shared" si="32"/>
        <v>84600</v>
      </c>
      <c r="AJ25" s="250">
        <f t="shared" si="33"/>
        <v>84600</v>
      </c>
    </row>
    <row r="26" spans="1:36" s="156" customFormat="1" x14ac:dyDescent="0.2">
      <c r="A26" s="513" t="s">
        <v>47</v>
      </c>
      <c r="B26" s="514"/>
      <c r="C26" s="514"/>
      <c r="D26" s="44" t="s">
        <v>48</v>
      </c>
      <c r="E26" s="54">
        <f t="shared" ref="E26:S26" si="34">SUM(E27,E29)</f>
        <v>292000</v>
      </c>
      <c r="F26" s="54">
        <f t="shared" si="34"/>
        <v>292000</v>
      </c>
      <c r="G26" s="54">
        <f t="shared" si="34"/>
        <v>0</v>
      </c>
      <c r="H26" s="54">
        <f t="shared" si="34"/>
        <v>0</v>
      </c>
      <c r="I26" s="54">
        <f t="shared" si="34"/>
        <v>0</v>
      </c>
      <c r="J26" s="54">
        <f t="shared" si="34"/>
        <v>0</v>
      </c>
      <c r="K26" s="54">
        <f t="shared" si="34"/>
        <v>0</v>
      </c>
      <c r="L26" s="54">
        <f t="shared" si="34"/>
        <v>0</v>
      </c>
      <c r="M26" s="54">
        <f t="shared" si="34"/>
        <v>0</v>
      </c>
      <c r="N26" s="54">
        <f t="shared" si="34"/>
        <v>0</v>
      </c>
      <c r="O26" s="54">
        <f t="shared" si="34"/>
        <v>0</v>
      </c>
      <c r="P26" s="54">
        <f t="shared" si="34"/>
        <v>0</v>
      </c>
      <c r="Q26" s="54">
        <f t="shared" si="34"/>
        <v>0</v>
      </c>
      <c r="R26" s="54">
        <f t="shared" si="34"/>
        <v>0</v>
      </c>
      <c r="S26" s="54">
        <f t="shared" si="34"/>
        <v>0</v>
      </c>
      <c r="T26" s="54">
        <f t="shared" ref="T26:AH26" si="35">SUM(T27,T29)</f>
        <v>0</v>
      </c>
      <c r="U26" s="54">
        <f t="shared" si="35"/>
        <v>0</v>
      </c>
      <c r="V26" s="54">
        <f t="shared" si="35"/>
        <v>0</v>
      </c>
      <c r="W26" s="54">
        <f t="shared" si="35"/>
        <v>0</v>
      </c>
      <c r="X26" s="54">
        <f t="shared" si="35"/>
        <v>0</v>
      </c>
      <c r="Y26" s="54">
        <f t="shared" si="35"/>
        <v>0</v>
      </c>
      <c r="Z26" s="54">
        <f t="shared" si="35"/>
        <v>0</v>
      </c>
      <c r="AA26" s="54">
        <f t="shared" si="35"/>
        <v>0</v>
      </c>
      <c r="AB26" s="54">
        <f t="shared" si="35"/>
        <v>0</v>
      </c>
      <c r="AC26" s="54">
        <f t="shared" si="35"/>
        <v>0</v>
      </c>
      <c r="AD26" s="54">
        <f t="shared" si="35"/>
        <v>0</v>
      </c>
      <c r="AE26" s="54">
        <f t="shared" si="35"/>
        <v>0</v>
      </c>
      <c r="AF26" s="54">
        <f t="shared" si="35"/>
        <v>0</v>
      </c>
      <c r="AG26" s="54">
        <f t="shared" si="35"/>
        <v>0</v>
      </c>
      <c r="AH26" s="54">
        <f t="shared" si="35"/>
        <v>0</v>
      </c>
      <c r="AI26" s="54">
        <f t="shared" ref="AI26:AJ26" si="36">SUM(AI27,AI29)</f>
        <v>292000</v>
      </c>
      <c r="AJ26" s="54">
        <f t="shared" si="36"/>
        <v>292000</v>
      </c>
    </row>
    <row r="27" spans="1:36" s="155" customFormat="1" ht="24" x14ac:dyDescent="0.2">
      <c r="A27" s="46"/>
      <c r="B27" s="503" t="s">
        <v>49</v>
      </c>
      <c r="C27" s="503"/>
      <c r="D27" s="58" t="s">
        <v>50</v>
      </c>
      <c r="E27" s="251">
        <f t="shared" ref="E27:AJ27" si="37">E28</f>
        <v>187000</v>
      </c>
      <c r="F27" s="251">
        <f t="shared" si="37"/>
        <v>187000</v>
      </c>
      <c r="G27" s="251">
        <f t="shared" si="37"/>
        <v>0</v>
      </c>
      <c r="H27" s="251">
        <f t="shared" si="37"/>
        <v>0</v>
      </c>
      <c r="I27" s="251">
        <f t="shared" si="37"/>
        <v>0</v>
      </c>
      <c r="J27" s="251">
        <f t="shared" si="37"/>
        <v>0</v>
      </c>
      <c r="K27" s="251">
        <f t="shared" si="37"/>
        <v>0</v>
      </c>
      <c r="L27" s="251">
        <f t="shared" si="37"/>
        <v>0</v>
      </c>
      <c r="M27" s="251">
        <f t="shared" si="37"/>
        <v>0</v>
      </c>
      <c r="N27" s="251">
        <f t="shared" si="37"/>
        <v>0</v>
      </c>
      <c r="O27" s="251">
        <f t="shared" si="37"/>
        <v>0</v>
      </c>
      <c r="P27" s="251">
        <f t="shared" si="37"/>
        <v>0</v>
      </c>
      <c r="Q27" s="251">
        <f t="shared" si="37"/>
        <v>0</v>
      </c>
      <c r="R27" s="251">
        <f t="shared" si="37"/>
        <v>0</v>
      </c>
      <c r="S27" s="251">
        <f t="shared" si="37"/>
        <v>0</v>
      </c>
      <c r="T27" s="251">
        <f t="shared" si="37"/>
        <v>0</v>
      </c>
      <c r="U27" s="251">
        <f t="shared" si="37"/>
        <v>0</v>
      </c>
      <c r="V27" s="251">
        <f t="shared" si="37"/>
        <v>0</v>
      </c>
      <c r="W27" s="251">
        <f t="shared" si="37"/>
        <v>0</v>
      </c>
      <c r="X27" s="251">
        <f t="shared" si="37"/>
        <v>0</v>
      </c>
      <c r="Y27" s="251">
        <f t="shared" si="37"/>
        <v>0</v>
      </c>
      <c r="Z27" s="251">
        <f t="shared" si="37"/>
        <v>0</v>
      </c>
      <c r="AA27" s="251">
        <f t="shared" si="37"/>
        <v>0</v>
      </c>
      <c r="AB27" s="251">
        <f t="shared" si="37"/>
        <v>0</v>
      </c>
      <c r="AC27" s="251">
        <f t="shared" si="37"/>
        <v>0</v>
      </c>
      <c r="AD27" s="251">
        <f t="shared" si="37"/>
        <v>0</v>
      </c>
      <c r="AE27" s="251">
        <f t="shared" si="37"/>
        <v>0</v>
      </c>
      <c r="AF27" s="251">
        <f t="shared" si="37"/>
        <v>0</v>
      </c>
      <c r="AG27" s="251">
        <f t="shared" si="37"/>
        <v>0</v>
      </c>
      <c r="AH27" s="251">
        <f t="shared" si="37"/>
        <v>0</v>
      </c>
      <c r="AI27" s="251">
        <f t="shared" si="37"/>
        <v>187000</v>
      </c>
      <c r="AJ27" s="251">
        <f t="shared" si="37"/>
        <v>187000</v>
      </c>
    </row>
    <row r="28" spans="1:36" x14ac:dyDescent="0.2">
      <c r="A28" s="59"/>
      <c r="B28" s="530" t="s">
        <v>51</v>
      </c>
      <c r="C28" s="530"/>
      <c r="D28" s="60" t="s">
        <v>52</v>
      </c>
      <c r="E28" s="250">
        <v>187000</v>
      </c>
      <c r="F28" s="250">
        <f>E28+G28</f>
        <v>187000</v>
      </c>
      <c r="G28" s="250">
        <f>SUBTOTAL(9,H28:S28)</f>
        <v>0</v>
      </c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>
        <f>T28+V28</f>
        <v>0</v>
      </c>
      <c r="V28" s="250">
        <f>SUBTOTAL(9,W28:AH28)</f>
        <v>0</v>
      </c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>
        <f>E28+T28</f>
        <v>187000</v>
      </c>
      <c r="AJ28" s="250">
        <f>F28+U28</f>
        <v>187000</v>
      </c>
    </row>
    <row r="29" spans="1:36" s="155" customFormat="1" ht="24" x14ac:dyDescent="0.2">
      <c r="A29" s="46"/>
      <c r="B29" s="531" t="s">
        <v>53</v>
      </c>
      <c r="C29" s="532"/>
      <c r="D29" s="61" t="s">
        <v>54</v>
      </c>
      <c r="E29" s="251">
        <f t="shared" ref="E29:AJ30" si="38">SUM(E30)</f>
        <v>105000</v>
      </c>
      <c r="F29" s="251">
        <f t="shared" si="38"/>
        <v>105000</v>
      </c>
      <c r="G29" s="251">
        <f t="shared" si="38"/>
        <v>0</v>
      </c>
      <c r="H29" s="251">
        <f t="shared" si="38"/>
        <v>0</v>
      </c>
      <c r="I29" s="251">
        <f t="shared" si="38"/>
        <v>0</v>
      </c>
      <c r="J29" s="251">
        <f t="shared" si="38"/>
        <v>0</v>
      </c>
      <c r="K29" s="251">
        <f t="shared" si="38"/>
        <v>0</v>
      </c>
      <c r="L29" s="251">
        <f t="shared" si="38"/>
        <v>0</v>
      </c>
      <c r="M29" s="251">
        <f t="shared" si="38"/>
        <v>0</v>
      </c>
      <c r="N29" s="251">
        <f t="shared" si="38"/>
        <v>0</v>
      </c>
      <c r="O29" s="251">
        <f t="shared" si="38"/>
        <v>0</v>
      </c>
      <c r="P29" s="251">
        <f t="shared" si="38"/>
        <v>0</v>
      </c>
      <c r="Q29" s="251">
        <f t="shared" si="38"/>
        <v>0</v>
      </c>
      <c r="R29" s="251">
        <f t="shared" si="38"/>
        <v>0</v>
      </c>
      <c r="S29" s="251">
        <f t="shared" si="38"/>
        <v>0</v>
      </c>
      <c r="T29" s="251">
        <f t="shared" si="38"/>
        <v>0</v>
      </c>
      <c r="U29" s="251">
        <f t="shared" si="38"/>
        <v>0</v>
      </c>
      <c r="V29" s="251">
        <f t="shared" si="38"/>
        <v>0</v>
      </c>
      <c r="W29" s="251">
        <f t="shared" si="38"/>
        <v>0</v>
      </c>
      <c r="X29" s="251">
        <f t="shared" si="38"/>
        <v>0</v>
      </c>
      <c r="Y29" s="251">
        <f t="shared" si="38"/>
        <v>0</v>
      </c>
      <c r="Z29" s="251">
        <f t="shared" si="38"/>
        <v>0</v>
      </c>
      <c r="AA29" s="251">
        <f t="shared" si="38"/>
        <v>0</v>
      </c>
      <c r="AB29" s="251">
        <f t="shared" si="38"/>
        <v>0</v>
      </c>
      <c r="AC29" s="251">
        <f t="shared" si="38"/>
        <v>0</v>
      </c>
      <c r="AD29" s="251">
        <f t="shared" si="38"/>
        <v>0</v>
      </c>
      <c r="AE29" s="251">
        <f t="shared" si="38"/>
        <v>0</v>
      </c>
      <c r="AF29" s="251">
        <f t="shared" si="38"/>
        <v>0</v>
      </c>
      <c r="AG29" s="251">
        <f t="shared" si="38"/>
        <v>0</v>
      </c>
      <c r="AH29" s="251">
        <f t="shared" si="38"/>
        <v>0</v>
      </c>
      <c r="AI29" s="251">
        <f t="shared" si="38"/>
        <v>105000</v>
      </c>
      <c r="AJ29" s="251">
        <f t="shared" si="38"/>
        <v>105000</v>
      </c>
    </row>
    <row r="30" spans="1:36" x14ac:dyDescent="0.2">
      <c r="A30" s="59"/>
      <c r="B30" s="481" t="s">
        <v>55</v>
      </c>
      <c r="C30" s="482"/>
      <c r="D30" s="63" t="s">
        <v>56</v>
      </c>
      <c r="E30" s="57">
        <f t="shared" si="38"/>
        <v>105000</v>
      </c>
      <c r="F30" s="57">
        <f t="shared" si="38"/>
        <v>105000</v>
      </c>
      <c r="G30" s="57">
        <f t="shared" si="38"/>
        <v>0</v>
      </c>
      <c r="H30" s="57">
        <f t="shared" si="38"/>
        <v>0</v>
      </c>
      <c r="I30" s="57">
        <f t="shared" si="38"/>
        <v>0</v>
      </c>
      <c r="J30" s="57">
        <f t="shared" si="38"/>
        <v>0</v>
      </c>
      <c r="K30" s="57">
        <f t="shared" si="38"/>
        <v>0</v>
      </c>
      <c r="L30" s="57">
        <f t="shared" si="38"/>
        <v>0</v>
      </c>
      <c r="M30" s="57">
        <f t="shared" si="38"/>
        <v>0</v>
      </c>
      <c r="N30" s="57">
        <f t="shared" si="38"/>
        <v>0</v>
      </c>
      <c r="O30" s="57">
        <f t="shared" si="38"/>
        <v>0</v>
      </c>
      <c r="P30" s="57">
        <f t="shared" si="38"/>
        <v>0</v>
      </c>
      <c r="Q30" s="57">
        <f t="shared" si="38"/>
        <v>0</v>
      </c>
      <c r="R30" s="57">
        <f t="shared" si="38"/>
        <v>0</v>
      </c>
      <c r="S30" s="57">
        <f t="shared" si="38"/>
        <v>0</v>
      </c>
      <c r="T30" s="57">
        <f t="shared" si="38"/>
        <v>0</v>
      </c>
      <c r="U30" s="57">
        <f t="shared" si="38"/>
        <v>0</v>
      </c>
      <c r="V30" s="57">
        <f t="shared" si="38"/>
        <v>0</v>
      </c>
      <c r="W30" s="57">
        <f t="shared" si="38"/>
        <v>0</v>
      </c>
      <c r="X30" s="57">
        <f t="shared" si="38"/>
        <v>0</v>
      </c>
      <c r="Y30" s="57">
        <f t="shared" si="38"/>
        <v>0</v>
      </c>
      <c r="Z30" s="57">
        <f t="shared" si="38"/>
        <v>0</v>
      </c>
      <c r="AA30" s="57">
        <f t="shared" si="38"/>
        <v>0</v>
      </c>
      <c r="AB30" s="57">
        <f t="shared" si="38"/>
        <v>0</v>
      </c>
      <c r="AC30" s="57">
        <f t="shared" si="38"/>
        <v>0</v>
      </c>
      <c r="AD30" s="57">
        <f t="shared" si="38"/>
        <v>0</v>
      </c>
      <c r="AE30" s="57">
        <f t="shared" si="38"/>
        <v>0</v>
      </c>
      <c r="AF30" s="57">
        <f t="shared" si="38"/>
        <v>0</v>
      </c>
      <c r="AG30" s="57">
        <f t="shared" si="38"/>
        <v>0</v>
      </c>
      <c r="AH30" s="57">
        <f t="shared" si="38"/>
        <v>0</v>
      </c>
      <c r="AI30" s="57">
        <f t="shared" si="38"/>
        <v>105000</v>
      </c>
      <c r="AJ30" s="57">
        <f t="shared" si="38"/>
        <v>105000</v>
      </c>
    </row>
    <row r="31" spans="1:36" ht="24" x14ac:dyDescent="0.2">
      <c r="A31" s="59"/>
      <c r="B31" s="165"/>
      <c r="C31" s="240" t="s">
        <v>291</v>
      </c>
      <c r="D31" s="129" t="s">
        <v>292</v>
      </c>
      <c r="E31" s="250">
        <v>105000</v>
      </c>
      <c r="F31" s="250">
        <f>E31+G31</f>
        <v>105000</v>
      </c>
      <c r="G31" s="250">
        <f>SUBTOTAL(9,H31:S31)</f>
        <v>0</v>
      </c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>
        <f>T31+V31</f>
        <v>0</v>
      </c>
      <c r="V31" s="250">
        <f>SUBTOTAL(9,W31:AH31)</f>
        <v>0</v>
      </c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>
        <f>E31+T31</f>
        <v>105000</v>
      </c>
      <c r="AJ31" s="250">
        <f>F31+U31</f>
        <v>105000</v>
      </c>
    </row>
    <row r="32" spans="1:36" s="156" customFormat="1" ht="24" x14ac:dyDescent="0.2">
      <c r="A32" s="513" t="s">
        <v>57</v>
      </c>
      <c r="B32" s="514"/>
      <c r="C32" s="514"/>
      <c r="D32" s="64" t="s">
        <v>129</v>
      </c>
      <c r="E32" s="54">
        <f t="shared" ref="E32:AI32" si="39">SUM(,E33,E35)</f>
        <v>6000</v>
      </c>
      <c r="F32" s="54">
        <f t="shared" si="39"/>
        <v>6000</v>
      </c>
      <c r="G32" s="54">
        <f t="shared" si="39"/>
        <v>0</v>
      </c>
      <c r="H32" s="54">
        <f t="shared" si="39"/>
        <v>0</v>
      </c>
      <c r="I32" s="54">
        <f t="shared" si="39"/>
        <v>0</v>
      </c>
      <c r="J32" s="54">
        <f t="shared" si="39"/>
        <v>0</v>
      </c>
      <c r="K32" s="54">
        <f t="shared" si="39"/>
        <v>0</v>
      </c>
      <c r="L32" s="54">
        <f t="shared" si="39"/>
        <v>0</v>
      </c>
      <c r="M32" s="54">
        <f t="shared" si="39"/>
        <v>0</v>
      </c>
      <c r="N32" s="54">
        <f t="shared" si="39"/>
        <v>0</v>
      </c>
      <c r="O32" s="54">
        <f t="shared" si="39"/>
        <v>0</v>
      </c>
      <c r="P32" s="54">
        <f t="shared" si="39"/>
        <v>0</v>
      </c>
      <c r="Q32" s="54">
        <f t="shared" si="39"/>
        <v>0</v>
      </c>
      <c r="R32" s="54">
        <f t="shared" si="39"/>
        <v>0</v>
      </c>
      <c r="S32" s="54">
        <f t="shared" si="39"/>
        <v>0</v>
      </c>
      <c r="T32" s="54">
        <f t="shared" si="39"/>
        <v>0</v>
      </c>
      <c r="U32" s="54">
        <f t="shared" si="39"/>
        <v>0</v>
      </c>
      <c r="V32" s="54">
        <f t="shared" si="39"/>
        <v>0</v>
      </c>
      <c r="W32" s="54">
        <f t="shared" si="39"/>
        <v>0</v>
      </c>
      <c r="X32" s="54">
        <f t="shared" si="39"/>
        <v>0</v>
      </c>
      <c r="Y32" s="54">
        <f t="shared" si="39"/>
        <v>0</v>
      </c>
      <c r="Z32" s="54">
        <f t="shared" si="39"/>
        <v>0</v>
      </c>
      <c r="AA32" s="54">
        <f t="shared" si="39"/>
        <v>0</v>
      </c>
      <c r="AB32" s="54">
        <f t="shared" si="39"/>
        <v>0</v>
      </c>
      <c r="AC32" s="54">
        <f t="shared" si="39"/>
        <v>0</v>
      </c>
      <c r="AD32" s="54">
        <f t="shared" si="39"/>
        <v>0</v>
      </c>
      <c r="AE32" s="54">
        <f t="shared" si="39"/>
        <v>0</v>
      </c>
      <c r="AF32" s="54">
        <f t="shared" si="39"/>
        <v>0</v>
      </c>
      <c r="AG32" s="54">
        <f t="shared" si="39"/>
        <v>0</v>
      </c>
      <c r="AH32" s="54">
        <f t="shared" si="39"/>
        <v>0</v>
      </c>
      <c r="AI32" s="54">
        <f t="shared" si="39"/>
        <v>6000</v>
      </c>
      <c r="AJ32" s="54">
        <f t="shared" ref="AJ32" si="40">SUM(,AJ33,AJ35)</f>
        <v>6000</v>
      </c>
    </row>
    <row r="33" spans="1:36" s="156" customFormat="1" ht="24" hidden="1" x14ac:dyDescent="0.2">
      <c r="A33" s="125"/>
      <c r="B33" s="503" t="s">
        <v>259</v>
      </c>
      <c r="C33" s="504"/>
      <c r="D33" s="47" t="s">
        <v>261</v>
      </c>
      <c r="E33" s="251">
        <f t="shared" ref="E33:AJ33" si="41">E34</f>
        <v>0</v>
      </c>
      <c r="F33" s="251">
        <f t="shared" si="41"/>
        <v>0</v>
      </c>
      <c r="G33" s="251">
        <f t="shared" si="41"/>
        <v>0</v>
      </c>
      <c r="H33" s="251">
        <f t="shared" si="41"/>
        <v>0</v>
      </c>
      <c r="I33" s="251">
        <f t="shared" si="41"/>
        <v>0</v>
      </c>
      <c r="J33" s="251">
        <f t="shared" si="41"/>
        <v>0</v>
      </c>
      <c r="K33" s="251">
        <f t="shared" si="41"/>
        <v>0</v>
      </c>
      <c r="L33" s="251">
        <f t="shared" si="41"/>
        <v>0</v>
      </c>
      <c r="M33" s="251">
        <f t="shared" si="41"/>
        <v>0</v>
      </c>
      <c r="N33" s="251">
        <f t="shared" si="41"/>
        <v>0</v>
      </c>
      <c r="O33" s="251">
        <f t="shared" si="41"/>
        <v>0</v>
      </c>
      <c r="P33" s="251">
        <f t="shared" si="41"/>
        <v>0</v>
      </c>
      <c r="Q33" s="251">
        <f t="shared" si="41"/>
        <v>0</v>
      </c>
      <c r="R33" s="251">
        <f t="shared" si="41"/>
        <v>0</v>
      </c>
      <c r="S33" s="251">
        <f t="shared" si="41"/>
        <v>0</v>
      </c>
      <c r="T33" s="251">
        <f t="shared" si="41"/>
        <v>0</v>
      </c>
      <c r="U33" s="251">
        <f t="shared" si="41"/>
        <v>0</v>
      </c>
      <c r="V33" s="251">
        <f t="shared" si="41"/>
        <v>0</v>
      </c>
      <c r="W33" s="251">
        <f t="shared" si="41"/>
        <v>0</v>
      </c>
      <c r="X33" s="251">
        <f t="shared" si="41"/>
        <v>0</v>
      </c>
      <c r="Y33" s="251">
        <f t="shared" si="41"/>
        <v>0</v>
      </c>
      <c r="Z33" s="251">
        <f t="shared" si="41"/>
        <v>0</v>
      </c>
      <c r="AA33" s="251">
        <f t="shared" si="41"/>
        <v>0</v>
      </c>
      <c r="AB33" s="251">
        <f t="shared" si="41"/>
        <v>0</v>
      </c>
      <c r="AC33" s="251">
        <f t="shared" si="41"/>
        <v>0</v>
      </c>
      <c r="AD33" s="251">
        <f t="shared" si="41"/>
        <v>0</v>
      </c>
      <c r="AE33" s="251">
        <f t="shared" si="41"/>
        <v>0</v>
      </c>
      <c r="AF33" s="251">
        <f t="shared" si="41"/>
        <v>0</v>
      </c>
      <c r="AG33" s="251">
        <f t="shared" si="41"/>
        <v>0</v>
      </c>
      <c r="AH33" s="251">
        <f t="shared" si="41"/>
        <v>0</v>
      </c>
      <c r="AI33" s="251">
        <f t="shared" si="41"/>
        <v>0</v>
      </c>
      <c r="AJ33" s="251">
        <f t="shared" si="41"/>
        <v>0</v>
      </c>
    </row>
    <row r="34" spans="1:36" s="156" customFormat="1" ht="24" hidden="1" x14ac:dyDescent="0.2">
      <c r="A34" s="125"/>
      <c r="B34" s="505" t="s">
        <v>260</v>
      </c>
      <c r="C34" s="506"/>
      <c r="D34" s="56" t="s">
        <v>611</v>
      </c>
      <c r="E34" s="57"/>
      <c r="F34" s="57">
        <f>E34+G34</f>
        <v>0</v>
      </c>
      <c r="G34" s="57">
        <f>SUBTOTAL(9,H34:S34)</f>
        <v>0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>
        <f>T34+V34</f>
        <v>0</v>
      </c>
      <c r="V34" s="57">
        <f>SUBTOTAL(9,W34:AH34)</f>
        <v>0</v>
      </c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>
        <f>E34+T34</f>
        <v>0</v>
      </c>
      <c r="AJ34" s="57">
        <f>F34+U34</f>
        <v>0</v>
      </c>
    </row>
    <row r="35" spans="1:36" s="155" customFormat="1" ht="36" x14ac:dyDescent="0.2">
      <c r="A35" s="46"/>
      <c r="B35" s="503" t="s">
        <v>58</v>
      </c>
      <c r="C35" s="503"/>
      <c r="D35" s="47" t="s">
        <v>336</v>
      </c>
      <c r="E35" s="251">
        <f t="shared" ref="E35:AJ35" si="42">SUM(E36)</f>
        <v>6000</v>
      </c>
      <c r="F35" s="251">
        <f t="shared" si="42"/>
        <v>6000</v>
      </c>
      <c r="G35" s="251">
        <f t="shared" si="42"/>
        <v>0</v>
      </c>
      <c r="H35" s="251">
        <f t="shared" si="42"/>
        <v>0</v>
      </c>
      <c r="I35" s="251">
        <f t="shared" si="42"/>
        <v>0</v>
      </c>
      <c r="J35" s="251">
        <f t="shared" si="42"/>
        <v>0</v>
      </c>
      <c r="K35" s="251">
        <f t="shared" si="42"/>
        <v>0</v>
      </c>
      <c r="L35" s="251">
        <f t="shared" si="42"/>
        <v>0</v>
      </c>
      <c r="M35" s="251">
        <f t="shared" si="42"/>
        <v>0</v>
      </c>
      <c r="N35" s="251">
        <f t="shared" si="42"/>
        <v>0</v>
      </c>
      <c r="O35" s="251">
        <f t="shared" si="42"/>
        <v>0</v>
      </c>
      <c r="P35" s="251">
        <f t="shared" si="42"/>
        <v>0</v>
      </c>
      <c r="Q35" s="251">
        <f t="shared" si="42"/>
        <v>0</v>
      </c>
      <c r="R35" s="251">
        <f t="shared" si="42"/>
        <v>0</v>
      </c>
      <c r="S35" s="251">
        <f t="shared" si="42"/>
        <v>0</v>
      </c>
      <c r="T35" s="251">
        <f t="shared" si="42"/>
        <v>0</v>
      </c>
      <c r="U35" s="251">
        <f t="shared" si="42"/>
        <v>0</v>
      </c>
      <c r="V35" s="251">
        <f t="shared" si="42"/>
        <v>0</v>
      </c>
      <c r="W35" s="251">
        <f t="shared" si="42"/>
        <v>0</v>
      </c>
      <c r="X35" s="251">
        <f t="shared" si="42"/>
        <v>0</v>
      </c>
      <c r="Y35" s="251">
        <f t="shared" si="42"/>
        <v>0</v>
      </c>
      <c r="Z35" s="251">
        <f t="shared" si="42"/>
        <v>0</v>
      </c>
      <c r="AA35" s="251">
        <f t="shared" si="42"/>
        <v>0</v>
      </c>
      <c r="AB35" s="251">
        <f t="shared" si="42"/>
        <v>0</v>
      </c>
      <c r="AC35" s="251">
        <f t="shared" si="42"/>
        <v>0</v>
      </c>
      <c r="AD35" s="251">
        <f t="shared" si="42"/>
        <v>0</v>
      </c>
      <c r="AE35" s="251">
        <f t="shared" si="42"/>
        <v>0</v>
      </c>
      <c r="AF35" s="251">
        <f t="shared" si="42"/>
        <v>0</v>
      </c>
      <c r="AG35" s="251">
        <f t="shared" si="42"/>
        <v>0</v>
      </c>
      <c r="AH35" s="251">
        <f t="shared" si="42"/>
        <v>0</v>
      </c>
      <c r="AI35" s="251">
        <f t="shared" si="42"/>
        <v>6000</v>
      </c>
      <c r="AJ35" s="251">
        <f t="shared" si="42"/>
        <v>6000</v>
      </c>
    </row>
    <row r="36" spans="1:36" ht="29.25" customHeight="1" x14ac:dyDescent="0.2">
      <c r="A36" s="55"/>
      <c r="B36" s="505" t="s">
        <v>560</v>
      </c>
      <c r="C36" s="505"/>
      <c r="D36" s="56" t="s">
        <v>612</v>
      </c>
      <c r="E36" s="57">
        <v>6000</v>
      </c>
      <c r="F36" s="57">
        <v>6000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f>E36+T36</f>
        <v>6000</v>
      </c>
      <c r="AJ36" s="57">
        <f>F36+U36</f>
        <v>6000</v>
      </c>
    </row>
    <row r="37" spans="1:36" s="156" customFormat="1" ht="24" x14ac:dyDescent="0.2">
      <c r="A37" s="513" t="s">
        <v>59</v>
      </c>
      <c r="B37" s="514"/>
      <c r="C37" s="514"/>
      <c r="D37" s="64" t="s">
        <v>60</v>
      </c>
      <c r="E37" s="54">
        <f t="shared" ref="E37:S37" si="43">SUM(E38,E41)</f>
        <v>3013191</v>
      </c>
      <c r="F37" s="54">
        <f t="shared" si="43"/>
        <v>3013191</v>
      </c>
      <c r="G37" s="54">
        <f t="shared" si="43"/>
        <v>0</v>
      </c>
      <c r="H37" s="54">
        <f t="shared" si="43"/>
        <v>0</v>
      </c>
      <c r="I37" s="54">
        <f t="shared" si="43"/>
        <v>0</v>
      </c>
      <c r="J37" s="54">
        <f t="shared" si="43"/>
        <v>0</v>
      </c>
      <c r="K37" s="54">
        <f t="shared" si="43"/>
        <v>0</v>
      </c>
      <c r="L37" s="54">
        <f t="shared" si="43"/>
        <v>0</v>
      </c>
      <c r="M37" s="54">
        <f t="shared" si="43"/>
        <v>0</v>
      </c>
      <c r="N37" s="54">
        <f t="shared" si="43"/>
        <v>0</v>
      </c>
      <c r="O37" s="54">
        <f t="shared" si="43"/>
        <v>0</v>
      </c>
      <c r="P37" s="54">
        <f t="shared" si="43"/>
        <v>0</v>
      </c>
      <c r="Q37" s="54">
        <f t="shared" si="43"/>
        <v>0</v>
      </c>
      <c r="R37" s="54">
        <f t="shared" si="43"/>
        <v>0</v>
      </c>
      <c r="S37" s="54">
        <f t="shared" si="43"/>
        <v>0</v>
      </c>
      <c r="T37" s="54">
        <f t="shared" ref="T37:AH37" si="44">SUM(T38,T41)</f>
        <v>0</v>
      </c>
      <c r="U37" s="54">
        <f t="shared" si="44"/>
        <v>0</v>
      </c>
      <c r="V37" s="54">
        <f t="shared" si="44"/>
        <v>0</v>
      </c>
      <c r="W37" s="54">
        <f t="shared" si="44"/>
        <v>0</v>
      </c>
      <c r="X37" s="54">
        <f t="shared" si="44"/>
        <v>0</v>
      </c>
      <c r="Y37" s="54">
        <f t="shared" si="44"/>
        <v>0</v>
      </c>
      <c r="Z37" s="54">
        <f t="shared" si="44"/>
        <v>0</v>
      </c>
      <c r="AA37" s="54">
        <f t="shared" si="44"/>
        <v>0</v>
      </c>
      <c r="AB37" s="54">
        <f t="shared" si="44"/>
        <v>0</v>
      </c>
      <c r="AC37" s="54">
        <f t="shared" si="44"/>
        <v>0</v>
      </c>
      <c r="AD37" s="54">
        <f t="shared" si="44"/>
        <v>0</v>
      </c>
      <c r="AE37" s="54">
        <f t="shared" si="44"/>
        <v>0</v>
      </c>
      <c r="AF37" s="54">
        <f t="shared" si="44"/>
        <v>0</v>
      </c>
      <c r="AG37" s="54">
        <f t="shared" si="44"/>
        <v>0</v>
      </c>
      <c r="AH37" s="54">
        <f t="shared" si="44"/>
        <v>0</v>
      </c>
      <c r="AI37" s="54">
        <f t="shared" ref="AI37:AJ37" si="45">SUM(AI38,AI41)</f>
        <v>3013191</v>
      </c>
      <c r="AJ37" s="54">
        <f t="shared" si="45"/>
        <v>3013191</v>
      </c>
    </row>
    <row r="38" spans="1:36" s="155" customFormat="1" x14ac:dyDescent="0.2">
      <c r="A38" s="46"/>
      <c r="B38" s="503" t="s">
        <v>61</v>
      </c>
      <c r="C38" s="503"/>
      <c r="D38" s="47" t="s">
        <v>62</v>
      </c>
      <c r="E38" s="251">
        <f t="shared" ref="E38:S38" si="46">SUM(E39:E40)</f>
        <v>12836</v>
      </c>
      <c r="F38" s="251">
        <f t="shared" si="46"/>
        <v>12836</v>
      </c>
      <c r="G38" s="251">
        <f t="shared" si="46"/>
        <v>0</v>
      </c>
      <c r="H38" s="251">
        <f t="shared" si="46"/>
        <v>0</v>
      </c>
      <c r="I38" s="251">
        <f t="shared" si="46"/>
        <v>0</v>
      </c>
      <c r="J38" s="251">
        <f t="shared" si="46"/>
        <v>0</v>
      </c>
      <c r="K38" s="251">
        <f t="shared" si="46"/>
        <v>0</v>
      </c>
      <c r="L38" s="251">
        <f t="shared" si="46"/>
        <v>0</v>
      </c>
      <c r="M38" s="251">
        <f t="shared" si="46"/>
        <v>0</v>
      </c>
      <c r="N38" s="251">
        <f t="shared" si="46"/>
        <v>0</v>
      </c>
      <c r="O38" s="251">
        <f t="shared" si="46"/>
        <v>0</v>
      </c>
      <c r="P38" s="251">
        <f t="shared" si="46"/>
        <v>0</v>
      </c>
      <c r="Q38" s="251">
        <f t="shared" si="46"/>
        <v>0</v>
      </c>
      <c r="R38" s="251">
        <f t="shared" si="46"/>
        <v>0</v>
      </c>
      <c r="S38" s="251">
        <f t="shared" si="46"/>
        <v>0</v>
      </c>
      <c r="T38" s="251">
        <f t="shared" ref="T38:AH38" si="47">SUM(T39:T40)</f>
        <v>0</v>
      </c>
      <c r="U38" s="251">
        <f t="shared" si="47"/>
        <v>0</v>
      </c>
      <c r="V38" s="251">
        <f t="shared" si="47"/>
        <v>0</v>
      </c>
      <c r="W38" s="251">
        <f t="shared" si="47"/>
        <v>0</v>
      </c>
      <c r="X38" s="251">
        <f t="shared" si="47"/>
        <v>0</v>
      </c>
      <c r="Y38" s="251">
        <f t="shared" si="47"/>
        <v>0</v>
      </c>
      <c r="Z38" s="251">
        <f t="shared" si="47"/>
        <v>0</v>
      </c>
      <c r="AA38" s="251">
        <f t="shared" si="47"/>
        <v>0</v>
      </c>
      <c r="AB38" s="251">
        <f t="shared" si="47"/>
        <v>0</v>
      </c>
      <c r="AC38" s="251">
        <f t="shared" si="47"/>
        <v>0</v>
      </c>
      <c r="AD38" s="251">
        <f t="shared" si="47"/>
        <v>0</v>
      </c>
      <c r="AE38" s="251">
        <f t="shared" si="47"/>
        <v>0</v>
      </c>
      <c r="AF38" s="251">
        <f t="shared" si="47"/>
        <v>0</v>
      </c>
      <c r="AG38" s="251">
        <f t="shared" si="47"/>
        <v>0</v>
      </c>
      <c r="AH38" s="251">
        <f t="shared" si="47"/>
        <v>0</v>
      </c>
      <c r="AI38" s="251">
        <f t="shared" ref="AI38:AJ38" si="48">SUM(AI39:AI40)</f>
        <v>12836</v>
      </c>
      <c r="AJ38" s="251">
        <f t="shared" si="48"/>
        <v>12836</v>
      </c>
    </row>
    <row r="39" spans="1:36" ht="48" x14ac:dyDescent="0.2">
      <c r="A39" s="55"/>
      <c r="B39" s="505" t="s">
        <v>63</v>
      </c>
      <c r="C39" s="505"/>
      <c r="D39" s="56" t="s">
        <v>613</v>
      </c>
      <c r="E39" s="57">
        <v>9036</v>
      </c>
      <c r="F39" s="246">
        <f t="shared" ref="F39:F40" si="49">E39+G39</f>
        <v>9036</v>
      </c>
      <c r="G39" s="246">
        <f t="shared" ref="G39:G40" si="50">SUBTOTAL(9,H39:S39)</f>
        <v>0</v>
      </c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>
        <f t="shared" ref="U39:U40" si="51">T39+V39</f>
        <v>0</v>
      </c>
      <c r="V39" s="246">
        <f t="shared" ref="V39:V40" si="52">SUBTOTAL(9,W39:AH39)</f>
        <v>0</v>
      </c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>
        <f t="shared" ref="AI39:AI40" si="53">E39+T39</f>
        <v>9036</v>
      </c>
      <c r="AJ39" s="246">
        <f t="shared" ref="AJ39:AJ40" si="54">F39+U39</f>
        <v>9036</v>
      </c>
    </row>
    <row r="40" spans="1:36" ht="24" x14ac:dyDescent="0.2">
      <c r="A40" s="65"/>
      <c r="B40" s="516" t="s">
        <v>64</v>
      </c>
      <c r="C40" s="516"/>
      <c r="D40" s="66" t="s">
        <v>209</v>
      </c>
      <c r="E40" s="67">
        <v>3800</v>
      </c>
      <c r="F40" s="250">
        <f t="shared" si="49"/>
        <v>3800</v>
      </c>
      <c r="G40" s="250">
        <f t="shared" si="50"/>
        <v>0</v>
      </c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>
        <f t="shared" si="51"/>
        <v>0</v>
      </c>
      <c r="V40" s="250">
        <f t="shared" si="52"/>
        <v>0</v>
      </c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57">
        <f t="shared" si="53"/>
        <v>3800</v>
      </c>
      <c r="AJ40" s="57">
        <f t="shared" si="54"/>
        <v>3800</v>
      </c>
    </row>
    <row r="41" spans="1:36" s="155" customFormat="1" x14ac:dyDescent="0.2">
      <c r="A41" s="46"/>
      <c r="B41" s="503" t="s">
        <v>65</v>
      </c>
      <c r="C41" s="503"/>
      <c r="D41" s="47" t="s">
        <v>66</v>
      </c>
      <c r="E41" s="251">
        <f t="shared" ref="E41:AI41" si="55">SUM(E42:E46)</f>
        <v>3000355</v>
      </c>
      <c r="F41" s="251">
        <f t="shared" si="55"/>
        <v>3000355</v>
      </c>
      <c r="G41" s="251">
        <f t="shared" si="55"/>
        <v>0</v>
      </c>
      <c r="H41" s="251">
        <f t="shared" si="55"/>
        <v>0</v>
      </c>
      <c r="I41" s="251">
        <f t="shared" si="55"/>
        <v>0</v>
      </c>
      <c r="J41" s="251">
        <f t="shared" si="55"/>
        <v>0</v>
      </c>
      <c r="K41" s="251">
        <f t="shared" si="55"/>
        <v>0</v>
      </c>
      <c r="L41" s="251">
        <f t="shared" si="55"/>
        <v>0</v>
      </c>
      <c r="M41" s="251">
        <f t="shared" si="55"/>
        <v>0</v>
      </c>
      <c r="N41" s="251">
        <f t="shared" si="55"/>
        <v>0</v>
      </c>
      <c r="O41" s="251">
        <f t="shared" si="55"/>
        <v>0</v>
      </c>
      <c r="P41" s="251">
        <f t="shared" si="55"/>
        <v>0</v>
      </c>
      <c r="Q41" s="251">
        <f t="shared" si="55"/>
        <v>0</v>
      </c>
      <c r="R41" s="251">
        <f t="shared" si="55"/>
        <v>0</v>
      </c>
      <c r="S41" s="251">
        <f t="shared" si="55"/>
        <v>0</v>
      </c>
      <c r="T41" s="251">
        <f t="shared" si="55"/>
        <v>0</v>
      </c>
      <c r="U41" s="251">
        <f t="shared" si="55"/>
        <v>0</v>
      </c>
      <c r="V41" s="251">
        <f t="shared" si="55"/>
        <v>0</v>
      </c>
      <c r="W41" s="251">
        <f t="shared" si="55"/>
        <v>0</v>
      </c>
      <c r="X41" s="251">
        <f t="shared" si="55"/>
        <v>0</v>
      </c>
      <c r="Y41" s="251">
        <f t="shared" si="55"/>
        <v>0</v>
      </c>
      <c r="Z41" s="251">
        <f t="shared" si="55"/>
        <v>0</v>
      </c>
      <c r="AA41" s="251">
        <f t="shared" si="55"/>
        <v>0</v>
      </c>
      <c r="AB41" s="251">
        <f t="shared" si="55"/>
        <v>0</v>
      </c>
      <c r="AC41" s="251">
        <f t="shared" si="55"/>
        <v>0</v>
      </c>
      <c r="AD41" s="251">
        <f t="shared" si="55"/>
        <v>0</v>
      </c>
      <c r="AE41" s="251">
        <f t="shared" si="55"/>
        <v>0</v>
      </c>
      <c r="AF41" s="251">
        <f t="shared" si="55"/>
        <v>0</v>
      </c>
      <c r="AG41" s="251">
        <f t="shared" si="55"/>
        <v>0</v>
      </c>
      <c r="AH41" s="251">
        <f t="shared" si="55"/>
        <v>0</v>
      </c>
      <c r="AI41" s="256">
        <f t="shared" si="55"/>
        <v>3000355</v>
      </c>
      <c r="AJ41" s="256">
        <f t="shared" ref="AJ41" si="56">SUM(AJ42:AJ46)</f>
        <v>3000355</v>
      </c>
    </row>
    <row r="42" spans="1:36" ht="24" hidden="1" x14ac:dyDescent="0.2">
      <c r="A42" s="68"/>
      <c r="B42" s="479" t="s">
        <v>67</v>
      </c>
      <c r="C42" s="479"/>
      <c r="D42" s="69" t="s">
        <v>151</v>
      </c>
      <c r="E42" s="252"/>
      <c r="F42" s="250">
        <f t="shared" ref="F42:F46" si="57">E42+G42</f>
        <v>0</v>
      </c>
      <c r="G42" s="250">
        <f t="shared" ref="G42:G46" si="58">SUBTOTAL(9,H42:S42)</f>
        <v>0</v>
      </c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>
        <f t="shared" ref="U42:U46" si="59">T42+V42</f>
        <v>0</v>
      </c>
      <c r="V42" s="250">
        <f t="shared" ref="V42:V46" si="60">SUBTOTAL(9,W42:AH42)</f>
        <v>0</v>
      </c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>
        <f t="shared" ref="AI42:AI46" si="61">E42+T42</f>
        <v>0</v>
      </c>
      <c r="AJ42" s="250">
        <f t="shared" ref="AJ42:AJ46" si="62">F42+U42</f>
        <v>0</v>
      </c>
    </row>
    <row r="43" spans="1:36" x14ac:dyDescent="0.2">
      <c r="A43" s="68"/>
      <c r="B43" s="479" t="s">
        <v>68</v>
      </c>
      <c r="C43" s="479"/>
      <c r="D43" s="69" t="s">
        <v>152</v>
      </c>
      <c r="E43" s="252">
        <v>39600</v>
      </c>
      <c r="F43" s="252">
        <f t="shared" si="57"/>
        <v>39600</v>
      </c>
      <c r="G43" s="252">
        <f t="shared" si="58"/>
        <v>0</v>
      </c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>
        <f t="shared" si="59"/>
        <v>0</v>
      </c>
      <c r="V43" s="252">
        <f t="shared" si="60"/>
        <v>0</v>
      </c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>
        <f t="shared" si="61"/>
        <v>39600</v>
      </c>
      <c r="AJ43" s="252">
        <f t="shared" si="62"/>
        <v>39600</v>
      </c>
    </row>
    <row r="44" spans="1:36" ht="24" x14ac:dyDescent="0.2">
      <c r="A44" s="68"/>
      <c r="B44" s="479" t="s">
        <v>69</v>
      </c>
      <c r="C44" s="479"/>
      <c r="D44" s="69" t="s">
        <v>153</v>
      </c>
      <c r="E44" s="252">
        <f>3000000-130000</f>
        <v>2870000</v>
      </c>
      <c r="F44" s="252">
        <f t="shared" si="57"/>
        <v>2870000</v>
      </c>
      <c r="G44" s="252">
        <f t="shared" si="58"/>
        <v>0</v>
      </c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>
        <f t="shared" si="59"/>
        <v>0</v>
      </c>
      <c r="V44" s="252">
        <f t="shared" si="60"/>
        <v>0</v>
      </c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>
        <f t="shared" si="61"/>
        <v>2870000</v>
      </c>
      <c r="AJ44" s="252">
        <f t="shared" si="62"/>
        <v>2870000</v>
      </c>
    </row>
    <row r="45" spans="1:36" ht="24" x14ac:dyDescent="0.2">
      <c r="A45" s="68"/>
      <c r="B45" s="479" t="s">
        <v>70</v>
      </c>
      <c r="C45" s="479"/>
      <c r="D45" s="69" t="s">
        <v>154</v>
      </c>
      <c r="E45" s="252">
        <v>52755</v>
      </c>
      <c r="F45" s="252">
        <f t="shared" si="57"/>
        <v>52755</v>
      </c>
      <c r="G45" s="252">
        <f t="shared" si="58"/>
        <v>0</v>
      </c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>
        <f t="shared" si="59"/>
        <v>0</v>
      </c>
      <c r="V45" s="252">
        <f t="shared" si="60"/>
        <v>0</v>
      </c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>
        <f t="shared" si="61"/>
        <v>52755</v>
      </c>
      <c r="AJ45" s="252">
        <f t="shared" si="62"/>
        <v>52755</v>
      </c>
    </row>
    <row r="46" spans="1:36" ht="24" x14ac:dyDescent="0.2">
      <c r="A46" s="52"/>
      <c r="B46" s="507" t="s">
        <v>141</v>
      </c>
      <c r="C46" s="507"/>
      <c r="D46" s="53" t="s">
        <v>614</v>
      </c>
      <c r="E46" s="248">
        <v>38000</v>
      </c>
      <c r="F46" s="250">
        <f t="shared" si="57"/>
        <v>38000</v>
      </c>
      <c r="G46" s="250">
        <f t="shared" si="58"/>
        <v>0</v>
      </c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>
        <f t="shared" si="59"/>
        <v>0</v>
      </c>
      <c r="V46" s="250">
        <f t="shared" si="60"/>
        <v>0</v>
      </c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>
        <f t="shared" si="61"/>
        <v>38000</v>
      </c>
      <c r="AJ46" s="250">
        <f t="shared" si="62"/>
        <v>38000</v>
      </c>
    </row>
    <row r="47" spans="1:36" s="156" customFormat="1" x14ac:dyDescent="0.2">
      <c r="A47" s="513" t="s">
        <v>71</v>
      </c>
      <c r="B47" s="514"/>
      <c r="C47" s="514"/>
      <c r="D47" s="64" t="s">
        <v>72</v>
      </c>
      <c r="E47" s="54">
        <f t="shared" ref="E47:AJ47" si="63">SUM(E48)</f>
        <v>1727000</v>
      </c>
      <c r="F47" s="54">
        <f t="shared" si="63"/>
        <v>1727000</v>
      </c>
      <c r="G47" s="54">
        <f t="shared" si="63"/>
        <v>0</v>
      </c>
      <c r="H47" s="54">
        <f t="shared" si="63"/>
        <v>0</v>
      </c>
      <c r="I47" s="54">
        <f t="shared" si="63"/>
        <v>0</v>
      </c>
      <c r="J47" s="54">
        <f t="shared" si="63"/>
        <v>0</v>
      </c>
      <c r="K47" s="54">
        <f t="shared" si="63"/>
        <v>0</v>
      </c>
      <c r="L47" s="54">
        <f t="shared" si="63"/>
        <v>0</v>
      </c>
      <c r="M47" s="54">
        <f t="shared" si="63"/>
        <v>0</v>
      </c>
      <c r="N47" s="54">
        <f t="shared" si="63"/>
        <v>0</v>
      </c>
      <c r="O47" s="54">
        <f t="shared" si="63"/>
        <v>0</v>
      </c>
      <c r="P47" s="54">
        <f t="shared" si="63"/>
        <v>0</v>
      </c>
      <c r="Q47" s="54">
        <f t="shared" si="63"/>
        <v>0</v>
      </c>
      <c r="R47" s="54">
        <f t="shared" si="63"/>
        <v>0</v>
      </c>
      <c r="S47" s="54">
        <f t="shared" si="63"/>
        <v>0</v>
      </c>
      <c r="T47" s="54">
        <f t="shared" si="63"/>
        <v>0</v>
      </c>
      <c r="U47" s="54">
        <f t="shared" si="63"/>
        <v>0</v>
      </c>
      <c r="V47" s="54">
        <f t="shared" si="63"/>
        <v>0</v>
      </c>
      <c r="W47" s="54">
        <f t="shared" si="63"/>
        <v>0</v>
      </c>
      <c r="X47" s="54">
        <f t="shared" si="63"/>
        <v>0</v>
      </c>
      <c r="Y47" s="54">
        <f t="shared" si="63"/>
        <v>0</v>
      </c>
      <c r="Z47" s="54">
        <f t="shared" si="63"/>
        <v>0</v>
      </c>
      <c r="AA47" s="54">
        <f t="shared" si="63"/>
        <v>0</v>
      </c>
      <c r="AB47" s="54">
        <f t="shared" si="63"/>
        <v>0</v>
      </c>
      <c r="AC47" s="54">
        <f t="shared" si="63"/>
        <v>0</v>
      </c>
      <c r="AD47" s="54">
        <f t="shared" si="63"/>
        <v>0</v>
      </c>
      <c r="AE47" s="54">
        <f t="shared" si="63"/>
        <v>0</v>
      </c>
      <c r="AF47" s="54">
        <f t="shared" si="63"/>
        <v>0</v>
      </c>
      <c r="AG47" s="54">
        <f t="shared" si="63"/>
        <v>0</v>
      </c>
      <c r="AH47" s="54">
        <f t="shared" si="63"/>
        <v>0</v>
      </c>
      <c r="AI47" s="54">
        <f t="shared" si="63"/>
        <v>1727000</v>
      </c>
      <c r="AJ47" s="54">
        <f t="shared" si="63"/>
        <v>1727000</v>
      </c>
    </row>
    <row r="48" spans="1:36" s="155" customFormat="1" x14ac:dyDescent="0.2">
      <c r="A48" s="46"/>
      <c r="B48" s="503" t="s">
        <v>73</v>
      </c>
      <c r="C48" s="503"/>
      <c r="D48" s="47" t="s">
        <v>74</v>
      </c>
      <c r="E48" s="251">
        <f t="shared" ref="E48:AJ48" si="64">E49</f>
        <v>1727000</v>
      </c>
      <c r="F48" s="251">
        <f t="shared" si="64"/>
        <v>1727000</v>
      </c>
      <c r="G48" s="251">
        <f t="shared" si="64"/>
        <v>0</v>
      </c>
      <c r="H48" s="251">
        <f t="shared" si="64"/>
        <v>0</v>
      </c>
      <c r="I48" s="251">
        <f t="shared" si="64"/>
        <v>0</v>
      </c>
      <c r="J48" s="251">
        <f t="shared" si="64"/>
        <v>0</v>
      </c>
      <c r="K48" s="251">
        <f t="shared" si="64"/>
        <v>0</v>
      </c>
      <c r="L48" s="251">
        <f t="shared" si="64"/>
        <v>0</v>
      </c>
      <c r="M48" s="251">
        <f t="shared" si="64"/>
        <v>0</v>
      </c>
      <c r="N48" s="251">
        <f t="shared" si="64"/>
        <v>0</v>
      </c>
      <c r="O48" s="251">
        <f t="shared" si="64"/>
        <v>0</v>
      </c>
      <c r="P48" s="251">
        <f t="shared" si="64"/>
        <v>0</v>
      </c>
      <c r="Q48" s="251">
        <f t="shared" si="64"/>
        <v>0</v>
      </c>
      <c r="R48" s="251">
        <f t="shared" si="64"/>
        <v>0</v>
      </c>
      <c r="S48" s="251">
        <f t="shared" si="64"/>
        <v>0</v>
      </c>
      <c r="T48" s="251">
        <f t="shared" si="64"/>
        <v>0</v>
      </c>
      <c r="U48" s="251">
        <f t="shared" si="64"/>
        <v>0</v>
      </c>
      <c r="V48" s="251">
        <f t="shared" si="64"/>
        <v>0</v>
      </c>
      <c r="W48" s="251">
        <f t="shared" si="64"/>
        <v>0</v>
      </c>
      <c r="X48" s="251">
        <f t="shared" si="64"/>
        <v>0</v>
      </c>
      <c r="Y48" s="251">
        <f t="shared" si="64"/>
        <v>0</v>
      </c>
      <c r="Z48" s="251">
        <f t="shared" si="64"/>
        <v>0</v>
      </c>
      <c r="AA48" s="251">
        <f t="shared" si="64"/>
        <v>0</v>
      </c>
      <c r="AB48" s="251">
        <f t="shared" si="64"/>
        <v>0</v>
      </c>
      <c r="AC48" s="251">
        <f t="shared" si="64"/>
        <v>0</v>
      </c>
      <c r="AD48" s="251">
        <f t="shared" si="64"/>
        <v>0</v>
      </c>
      <c r="AE48" s="251">
        <f t="shared" si="64"/>
        <v>0</v>
      </c>
      <c r="AF48" s="251">
        <f t="shared" si="64"/>
        <v>0</v>
      </c>
      <c r="AG48" s="251">
        <f t="shared" si="64"/>
        <v>0</v>
      </c>
      <c r="AH48" s="251">
        <f t="shared" si="64"/>
        <v>0</v>
      </c>
      <c r="AI48" s="251">
        <f t="shared" si="64"/>
        <v>1727000</v>
      </c>
      <c r="AJ48" s="251">
        <f t="shared" si="64"/>
        <v>1727000</v>
      </c>
    </row>
    <row r="49" spans="1:36" x14ac:dyDescent="0.2">
      <c r="A49" s="158"/>
      <c r="B49" s="522" t="s">
        <v>75</v>
      </c>
      <c r="C49" s="522"/>
      <c r="D49" s="98" t="s">
        <v>76</v>
      </c>
      <c r="E49" s="249">
        <f>96000+1625000+6000</f>
        <v>1727000</v>
      </c>
      <c r="F49" s="67">
        <f>E49+G49</f>
        <v>1727000</v>
      </c>
      <c r="G49" s="67">
        <f>SUBTOTAL(9,H49:S49)</f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57"/>
      <c r="U49" s="57">
        <f>T49+V49</f>
        <v>0</v>
      </c>
      <c r="V49" s="57">
        <f>SUBTOTAL(9,W49:AH49)</f>
        <v>0</v>
      </c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>
        <f>E49+T49</f>
        <v>1727000</v>
      </c>
      <c r="AJ49" s="57">
        <f>F49+U49</f>
        <v>1727000</v>
      </c>
    </row>
    <row r="50" spans="1:36" s="156" customFormat="1" x14ac:dyDescent="0.2">
      <c r="A50" s="513" t="s">
        <v>77</v>
      </c>
      <c r="B50" s="514"/>
      <c r="C50" s="514"/>
      <c r="D50" s="64" t="s">
        <v>78</v>
      </c>
      <c r="E50" s="54">
        <f t="shared" ref="E50:S50" si="65">SUM(E51,E53)</f>
        <v>139297</v>
      </c>
      <c r="F50" s="54">
        <f t="shared" si="65"/>
        <v>207326</v>
      </c>
      <c r="G50" s="54">
        <f t="shared" si="65"/>
        <v>68029</v>
      </c>
      <c r="H50" s="54">
        <f t="shared" si="65"/>
        <v>0</v>
      </c>
      <c r="I50" s="54">
        <f t="shared" si="65"/>
        <v>0</v>
      </c>
      <c r="J50" s="54">
        <f t="shared" si="65"/>
        <v>68029</v>
      </c>
      <c r="K50" s="54">
        <f t="shared" si="65"/>
        <v>0</v>
      </c>
      <c r="L50" s="54">
        <f t="shared" si="65"/>
        <v>0</v>
      </c>
      <c r="M50" s="54">
        <f t="shared" si="65"/>
        <v>0</v>
      </c>
      <c r="N50" s="54">
        <f t="shared" si="65"/>
        <v>0</v>
      </c>
      <c r="O50" s="54">
        <f t="shared" si="65"/>
        <v>0</v>
      </c>
      <c r="P50" s="54">
        <f t="shared" si="65"/>
        <v>0</v>
      </c>
      <c r="Q50" s="54">
        <f t="shared" si="65"/>
        <v>0</v>
      </c>
      <c r="R50" s="54">
        <f t="shared" si="65"/>
        <v>0</v>
      </c>
      <c r="S50" s="54">
        <f t="shared" si="65"/>
        <v>0</v>
      </c>
      <c r="T50" s="54">
        <f t="shared" ref="T50:AH50" si="66">SUM(T51,T53)</f>
        <v>0</v>
      </c>
      <c r="U50" s="54">
        <f t="shared" si="66"/>
        <v>0</v>
      </c>
      <c r="V50" s="54">
        <f t="shared" si="66"/>
        <v>0</v>
      </c>
      <c r="W50" s="54">
        <f t="shared" si="66"/>
        <v>0</v>
      </c>
      <c r="X50" s="54">
        <f t="shared" si="66"/>
        <v>0</v>
      </c>
      <c r="Y50" s="54">
        <f t="shared" si="66"/>
        <v>0</v>
      </c>
      <c r="Z50" s="54">
        <f t="shared" si="66"/>
        <v>0</v>
      </c>
      <c r="AA50" s="54">
        <f t="shared" si="66"/>
        <v>0</v>
      </c>
      <c r="AB50" s="54">
        <f t="shared" si="66"/>
        <v>0</v>
      </c>
      <c r="AC50" s="54">
        <f t="shared" si="66"/>
        <v>0</v>
      </c>
      <c r="AD50" s="54">
        <f t="shared" si="66"/>
        <v>0</v>
      </c>
      <c r="AE50" s="54">
        <f t="shared" si="66"/>
        <v>0</v>
      </c>
      <c r="AF50" s="54">
        <f t="shared" si="66"/>
        <v>0</v>
      </c>
      <c r="AG50" s="54">
        <f t="shared" si="66"/>
        <v>0</v>
      </c>
      <c r="AH50" s="54">
        <f t="shared" si="66"/>
        <v>0</v>
      </c>
      <c r="AI50" s="54">
        <f t="shared" ref="AI50:AJ50" si="67">SUM(AI51,AI53)</f>
        <v>139297</v>
      </c>
      <c r="AJ50" s="54">
        <f t="shared" si="67"/>
        <v>207326</v>
      </c>
    </row>
    <row r="51" spans="1:36" s="155" customFormat="1" ht="24" x14ac:dyDescent="0.2">
      <c r="A51" s="46"/>
      <c r="B51" s="518" t="s">
        <v>79</v>
      </c>
      <c r="C51" s="519"/>
      <c r="D51" s="70" t="s">
        <v>80</v>
      </c>
      <c r="E51" s="251">
        <f t="shared" ref="E51:AJ51" si="68">SUM(E52)</f>
        <v>45769</v>
      </c>
      <c r="F51" s="251">
        <f t="shared" si="68"/>
        <v>45769</v>
      </c>
      <c r="G51" s="251">
        <f t="shared" si="68"/>
        <v>0</v>
      </c>
      <c r="H51" s="251">
        <f t="shared" si="68"/>
        <v>0</v>
      </c>
      <c r="I51" s="251">
        <f t="shared" si="68"/>
        <v>0</v>
      </c>
      <c r="J51" s="251">
        <f t="shared" si="68"/>
        <v>0</v>
      </c>
      <c r="K51" s="251">
        <f t="shared" si="68"/>
        <v>0</v>
      </c>
      <c r="L51" s="251">
        <f t="shared" si="68"/>
        <v>0</v>
      </c>
      <c r="M51" s="251">
        <f t="shared" si="68"/>
        <v>0</v>
      </c>
      <c r="N51" s="251">
        <f t="shared" si="68"/>
        <v>0</v>
      </c>
      <c r="O51" s="251">
        <f t="shared" si="68"/>
        <v>0</v>
      </c>
      <c r="P51" s="251">
        <f t="shared" si="68"/>
        <v>0</v>
      </c>
      <c r="Q51" s="251">
        <f t="shared" si="68"/>
        <v>0</v>
      </c>
      <c r="R51" s="251">
        <f t="shared" si="68"/>
        <v>0</v>
      </c>
      <c r="S51" s="251">
        <f t="shared" si="68"/>
        <v>0</v>
      </c>
      <c r="T51" s="251">
        <f t="shared" si="68"/>
        <v>0</v>
      </c>
      <c r="U51" s="256">
        <f t="shared" si="68"/>
        <v>0</v>
      </c>
      <c r="V51" s="256">
        <f t="shared" si="68"/>
        <v>0</v>
      </c>
      <c r="W51" s="256">
        <f t="shared" si="68"/>
        <v>0</v>
      </c>
      <c r="X51" s="256">
        <f t="shared" si="68"/>
        <v>0</v>
      </c>
      <c r="Y51" s="256">
        <f t="shared" si="68"/>
        <v>0</v>
      </c>
      <c r="Z51" s="256">
        <f t="shared" si="68"/>
        <v>0</v>
      </c>
      <c r="AA51" s="256">
        <f t="shared" si="68"/>
        <v>0</v>
      </c>
      <c r="AB51" s="256">
        <f t="shared" si="68"/>
        <v>0</v>
      </c>
      <c r="AC51" s="256">
        <f t="shared" si="68"/>
        <v>0</v>
      </c>
      <c r="AD51" s="256">
        <f t="shared" si="68"/>
        <v>0</v>
      </c>
      <c r="AE51" s="256">
        <f t="shared" si="68"/>
        <v>0</v>
      </c>
      <c r="AF51" s="256">
        <f t="shared" si="68"/>
        <v>0</v>
      </c>
      <c r="AG51" s="256">
        <f t="shared" si="68"/>
        <v>0</v>
      </c>
      <c r="AH51" s="256">
        <f t="shared" si="68"/>
        <v>0</v>
      </c>
      <c r="AI51" s="256">
        <f t="shared" si="68"/>
        <v>45769</v>
      </c>
      <c r="AJ51" s="256">
        <f t="shared" si="68"/>
        <v>45769</v>
      </c>
    </row>
    <row r="52" spans="1:36" ht="24" x14ac:dyDescent="0.2">
      <c r="A52" s="48"/>
      <c r="B52" s="520" t="s">
        <v>81</v>
      </c>
      <c r="C52" s="521"/>
      <c r="D52" s="71" t="s">
        <v>82</v>
      </c>
      <c r="E52" s="246">
        <f>39929+5840</f>
        <v>45769</v>
      </c>
      <c r="F52" s="246">
        <f>E52+G52</f>
        <v>45769</v>
      </c>
      <c r="G52" s="246">
        <f>SUBTOTAL(9,H52:S52)</f>
        <v>0</v>
      </c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>
        <f>T52+V52</f>
        <v>0</v>
      </c>
      <c r="V52" s="246">
        <f>SUBTOTAL(9,W52:AH52)</f>
        <v>0</v>
      </c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>
        <f>E52+T52</f>
        <v>45769</v>
      </c>
      <c r="AJ52" s="246">
        <f>F52+U52</f>
        <v>45769</v>
      </c>
    </row>
    <row r="53" spans="1:36" s="155" customFormat="1" x14ac:dyDescent="0.2">
      <c r="A53" s="46"/>
      <c r="B53" s="503" t="s">
        <v>83</v>
      </c>
      <c r="C53" s="503"/>
      <c r="D53" s="47" t="s">
        <v>121</v>
      </c>
      <c r="E53" s="251">
        <f t="shared" ref="E53:AI53" si="69">SUM(E54+E56)</f>
        <v>93528</v>
      </c>
      <c r="F53" s="251">
        <f t="shared" si="69"/>
        <v>161557</v>
      </c>
      <c r="G53" s="251">
        <f t="shared" si="69"/>
        <v>68029</v>
      </c>
      <c r="H53" s="251">
        <f t="shared" si="69"/>
        <v>0</v>
      </c>
      <c r="I53" s="251">
        <f t="shared" si="69"/>
        <v>0</v>
      </c>
      <c r="J53" s="251">
        <f t="shared" si="69"/>
        <v>68029</v>
      </c>
      <c r="K53" s="251">
        <f t="shared" si="69"/>
        <v>0</v>
      </c>
      <c r="L53" s="251">
        <f t="shared" si="69"/>
        <v>0</v>
      </c>
      <c r="M53" s="251">
        <f t="shared" si="69"/>
        <v>0</v>
      </c>
      <c r="N53" s="251">
        <f t="shared" si="69"/>
        <v>0</v>
      </c>
      <c r="O53" s="251">
        <f t="shared" si="69"/>
        <v>0</v>
      </c>
      <c r="P53" s="251">
        <f t="shared" si="69"/>
        <v>0</v>
      </c>
      <c r="Q53" s="251">
        <f t="shared" si="69"/>
        <v>0</v>
      </c>
      <c r="R53" s="251">
        <f t="shared" si="69"/>
        <v>0</v>
      </c>
      <c r="S53" s="251">
        <f t="shared" si="69"/>
        <v>0</v>
      </c>
      <c r="T53" s="251">
        <f t="shared" si="69"/>
        <v>0</v>
      </c>
      <c r="U53" s="251">
        <f t="shared" si="69"/>
        <v>0</v>
      </c>
      <c r="V53" s="251">
        <f t="shared" si="69"/>
        <v>0</v>
      </c>
      <c r="W53" s="251">
        <f t="shared" si="69"/>
        <v>0</v>
      </c>
      <c r="X53" s="251">
        <f t="shared" si="69"/>
        <v>0</v>
      </c>
      <c r="Y53" s="251">
        <f t="shared" si="69"/>
        <v>0</v>
      </c>
      <c r="Z53" s="251">
        <f t="shared" si="69"/>
        <v>0</v>
      </c>
      <c r="AA53" s="251">
        <f t="shared" si="69"/>
        <v>0</v>
      </c>
      <c r="AB53" s="251">
        <f t="shared" si="69"/>
        <v>0</v>
      </c>
      <c r="AC53" s="251">
        <f t="shared" si="69"/>
        <v>0</v>
      </c>
      <c r="AD53" s="251">
        <f t="shared" si="69"/>
        <v>0</v>
      </c>
      <c r="AE53" s="251">
        <f t="shared" si="69"/>
        <v>0</v>
      </c>
      <c r="AF53" s="251">
        <f t="shared" si="69"/>
        <v>0</v>
      </c>
      <c r="AG53" s="251">
        <f t="shared" si="69"/>
        <v>0</v>
      </c>
      <c r="AH53" s="251">
        <f t="shared" si="69"/>
        <v>0</v>
      </c>
      <c r="AI53" s="251">
        <f t="shared" si="69"/>
        <v>93528</v>
      </c>
      <c r="AJ53" s="251">
        <f t="shared" ref="AJ53" si="70">SUM(AJ54+AJ56)</f>
        <v>161557</v>
      </c>
    </row>
    <row r="54" spans="1:36" s="155" customFormat="1" hidden="1" x14ac:dyDescent="0.2">
      <c r="A54" s="175"/>
      <c r="B54" s="505" t="s">
        <v>319</v>
      </c>
      <c r="C54" s="506"/>
      <c r="D54" s="49" t="s">
        <v>321</v>
      </c>
      <c r="E54" s="246">
        <f t="shared" ref="E54:AJ54" si="71">SUM(E55:E55)</f>
        <v>0</v>
      </c>
      <c r="F54" s="246">
        <f t="shared" si="71"/>
        <v>0</v>
      </c>
      <c r="G54" s="246">
        <f t="shared" si="71"/>
        <v>0</v>
      </c>
      <c r="H54" s="246">
        <f t="shared" si="71"/>
        <v>0</v>
      </c>
      <c r="I54" s="246">
        <f t="shared" si="71"/>
        <v>0</v>
      </c>
      <c r="J54" s="246">
        <f t="shared" si="71"/>
        <v>0</v>
      </c>
      <c r="K54" s="246">
        <f t="shared" si="71"/>
        <v>0</v>
      </c>
      <c r="L54" s="246">
        <f t="shared" si="71"/>
        <v>0</v>
      </c>
      <c r="M54" s="246">
        <f t="shared" si="71"/>
        <v>0</v>
      </c>
      <c r="N54" s="246">
        <f t="shared" si="71"/>
        <v>0</v>
      </c>
      <c r="O54" s="246">
        <f t="shared" si="71"/>
        <v>0</v>
      </c>
      <c r="P54" s="246">
        <f t="shared" si="71"/>
        <v>0</v>
      </c>
      <c r="Q54" s="246">
        <f t="shared" si="71"/>
        <v>0</v>
      </c>
      <c r="R54" s="246">
        <f t="shared" si="71"/>
        <v>0</v>
      </c>
      <c r="S54" s="246">
        <f t="shared" si="71"/>
        <v>0</v>
      </c>
      <c r="T54" s="246">
        <f t="shared" si="71"/>
        <v>0</v>
      </c>
      <c r="U54" s="246">
        <f t="shared" si="71"/>
        <v>0</v>
      </c>
      <c r="V54" s="246">
        <f t="shared" si="71"/>
        <v>0</v>
      </c>
      <c r="W54" s="246">
        <f t="shared" si="71"/>
        <v>0</v>
      </c>
      <c r="X54" s="246">
        <f t="shared" si="71"/>
        <v>0</v>
      </c>
      <c r="Y54" s="246">
        <f t="shared" si="71"/>
        <v>0</v>
      </c>
      <c r="Z54" s="246">
        <f t="shared" si="71"/>
        <v>0</v>
      </c>
      <c r="AA54" s="246">
        <f t="shared" si="71"/>
        <v>0</v>
      </c>
      <c r="AB54" s="246">
        <f t="shared" si="71"/>
        <v>0</v>
      </c>
      <c r="AC54" s="246">
        <f t="shared" si="71"/>
        <v>0</v>
      </c>
      <c r="AD54" s="246">
        <f t="shared" si="71"/>
        <v>0</v>
      </c>
      <c r="AE54" s="246">
        <f t="shared" si="71"/>
        <v>0</v>
      </c>
      <c r="AF54" s="246">
        <f t="shared" si="71"/>
        <v>0</v>
      </c>
      <c r="AG54" s="246">
        <f t="shared" si="71"/>
        <v>0</v>
      </c>
      <c r="AH54" s="246">
        <f t="shared" si="71"/>
        <v>0</v>
      </c>
      <c r="AI54" s="246">
        <f t="shared" si="71"/>
        <v>0</v>
      </c>
      <c r="AJ54" s="246">
        <f t="shared" si="71"/>
        <v>0</v>
      </c>
    </row>
    <row r="55" spans="1:36" s="155" customFormat="1" hidden="1" x14ac:dyDescent="0.2">
      <c r="A55" s="175"/>
      <c r="B55" s="511" t="s">
        <v>320</v>
      </c>
      <c r="C55" s="512"/>
      <c r="D55" s="49" t="s">
        <v>322</v>
      </c>
      <c r="E55" s="246"/>
      <c r="F55" s="246">
        <f>E55+G55</f>
        <v>0</v>
      </c>
      <c r="G55" s="246">
        <f>SUBTOTAL(9,H55:S55)</f>
        <v>0</v>
      </c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>
        <f>T55+V55</f>
        <v>0</v>
      </c>
      <c r="V55" s="246">
        <f>SUBTOTAL(9,W55:AH55)</f>
        <v>0</v>
      </c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>
        <f>E55+T55</f>
        <v>0</v>
      </c>
      <c r="AJ55" s="246">
        <f>F55+U55</f>
        <v>0</v>
      </c>
    </row>
    <row r="56" spans="1:36" x14ac:dyDescent="0.2">
      <c r="A56" s="48"/>
      <c r="B56" s="517" t="s">
        <v>122</v>
      </c>
      <c r="C56" s="517"/>
      <c r="D56" s="49" t="s">
        <v>84</v>
      </c>
      <c r="E56" s="246">
        <f t="shared" ref="E56:AI56" si="72">SUM(E57:E58)</f>
        <v>93528</v>
      </c>
      <c r="F56" s="246">
        <f t="shared" si="72"/>
        <v>161557</v>
      </c>
      <c r="G56" s="246">
        <f t="shared" si="72"/>
        <v>68029</v>
      </c>
      <c r="H56" s="246">
        <f t="shared" si="72"/>
        <v>0</v>
      </c>
      <c r="I56" s="246">
        <f t="shared" si="72"/>
        <v>0</v>
      </c>
      <c r="J56" s="246">
        <f t="shared" si="72"/>
        <v>68029</v>
      </c>
      <c r="K56" s="246">
        <f t="shared" si="72"/>
        <v>0</v>
      </c>
      <c r="L56" s="246">
        <f t="shared" si="72"/>
        <v>0</v>
      </c>
      <c r="M56" s="246">
        <f t="shared" si="72"/>
        <v>0</v>
      </c>
      <c r="N56" s="246">
        <f t="shared" si="72"/>
        <v>0</v>
      </c>
      <c r="O56" s="246">
        <f t="shared" si="72"/>
        <v>0</v>
      </c>
      <c r="P56" s="246">
        <f t="shared" si="72"/>
        <v>0</v>
      </c>
      <c r="Q56" s="246">
        <f t="shared" si="72"/>
        <v>0</v>
      </c>
      <c r="R56" s="246">
        <f t="shared" si="72"/>
        <v>0</v>
      </c>
      <c r="S56" s="246">
        <f t="shared" si="72"/>
        <v>0</v>
      </c>
      <c r="T56" s="246">
        <f t="shared" si="72"/>
        <v>0</v>
      </c>
      <c r="U56" s="246">
        <f t="shared" si="72"/>
        <v>0</v>
      </c>
      <c r="V56" s="246">
        <f t="shared" si="72"/>
        <v>0</v>
      </c>
      <c r="W56" s="246">
        <f t="shared" si="72"/>
        <v>0</v>
      </c>
      <c r="X56" s="246">
        <f t="shared" si="72"/>
        <v>0</v>
      </c>
      <c r="Y56" s="246">
        <f t="shared" si="72"/>
        <v>0</v>
      </c>
      <c r="Z56" s="246">
        <f t="shared" si="72"/>
        <v>0</v>
      </c>
      <c r="AA56" s="246">
        <f t="shared" si="72"/>
        <v>0</v>
      </c>
      <c r="AB56" s="246">
        <f t="shared" si="72"/>
        <v>0</v>
      </c>
      <c r="AC56" s="246">
        <f t="shared" si="72"/>
        <v>0</v>
      </c>
      <c r="AD56" s="246">
        <f t="shared" si="72"/>
        <v>0</v>
      </c>
      <c r="AE56" s="246">
        <f t="shared" si="72"/>
        <v>0</v>
      </c>
      <c r="AF56" s="246">
        <f t="shared" si="72"/>
        <v>0</v>
      </c>
      <c r="AG56" s="246">
        <f t="shared" si="72"/>
        <v>0</v>
      </c>
      <c r="AH56" s="246">
        <f t="shared" si="72"/>
        <v>0</v>
      </c>
      <c r="AI56" s="246">
        <f t="shared" si="72"/>
        <v>93528</v>
      </c>
      <c r="AJ56" s="246">
        <f t="shared" ref="AJ56" si="73">SUM(AJ57:AJ58)</f>
        <v>161557</v>
      </c>
    </row>
    <row r="57" spans="1:36" hidden="1" x14ac:dyDescent="0.2">
      <c r="A57" s="48"/>
      <c r="B57" s="501" t="s">
        <v>619</v>
      </c>
      <c r="C57" s="502"/>
      <c r="D57" s="118" t="s">
        <v>620</v>
      </c>
      <c r="E57" s="246"/>
      <c r="F57" s="246">
        <f t="shared" ref="F57:F58" si="74">E57+G57</f>
        <v>0</v>
      </c>
      <c r="G57" s="246">
        <f t="shared" ref="G57:G58" si="75">SUBTOTAL(9,H57:S57)</f>
        <v>0</v>
      </c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>
        <f t="shared" ref="U57:U58" si="76">T57+V57</f>
        <v>0</v>
      </c>
      <c r="V57" s="246">
        <f t="shared" ref="V57:V58" si="77">SUBTOTAL(9,W57:AH57)</f>
        <v>0</v>
      </c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>
        <f>E57+T57</f>
        <v>0</v>
      </c>
      <c r="AJ57" s="246">
        <f t="shared" ref="AJ57:AJ58" si="78">F57+U57</f>
        <v>0</v>
      </c>
    </row>
    <row r="58" spans="1:36" ht="24" x14ac:dyDescent="0.2">
      <c r="A58" s="157"/>
      <c r="B58" s="501" t="s">
        <v>123</v>
      </c>
      <c r="C58" s="502"/>
      <c r="D58" s="118" t="s">
        <v>124</v>
      </c>
      <c r="E58" s="253">
        <f>26937+12992+3700+5880+500+10800+23900+4652+3427+740</f>
        <v>93528</v>
      </c>
      <c r="F58" s="253">
        <f t="shared" si="74"/>
        <v>161557</v>
      </c>
      <c r="G58" s="253">
        <f t="shared" si="75"/>
        <v>68029</v>
      </c>
      <c r="H58" s="253"/>
      <c r="I58" s="253"/>
      <c r="J58" s="253">
        <v>68029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>
        <f t="shared" si="76"/>
        <v>0</v>
      </c>
      <c r="V58" s="253">
        <f t="shared" si="77"/>
        <v>0</v>
      </c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>
        <f>E58+T58</f>
        <v>93528</v>
      </c>
      <c r="AJ58" s="253">
        <f t="shared" si="78"/>
        <v>161557</v>
      </c>
    </row>
    <row r="59" spans="1:36" s="156" customFormat="1" ht="48" x14ac:dyDescent="0.2">
      <c r="A59" s="513" t="s">
        <v>85</v>
      </c>
      <c r="B59" s="514"/>
      <c r="C59" s="514"/>
      <c r="D59" s="64" t="s">
        <v>162</v>
      </c>
      <c r="E59" s="54">
        <f t="shared" ref="E59:AI59" si="79">SUM(E64,E61,E60,E63)</f>
        <v>1497101</v>
      </c>
      <c r="F59" s="54">
        <f t="shared" si="79"/>
        <v>1497101</v>
      </c>
      <c r="G59" s="54">
        <f t="shared" si="79"/>
        <v>0</v>
      </c>
      <c r="H59" s="54">
        <f t="shared" si="79"/>
        <v>0</v>
      </c>
      <c r="I59" s="54">
        <f t="shared" si="79"/>
        <v>0</v>
      </c>
      <c r="J59" s="54">
        <f t="shared" si="79"/>
        <v>0</v>
      </c>
      <c r="K59" s="54">
        <f t="shared" si="79"/>
        <v>0</v>
      </c>
      <c r="L59" s="54">
        <f t="shared" si="79"/>
        <v>0</v>
      </c>
      <c r="M59" s="54">
        <f t="shared" si="79"/>
        <v>0</v>
      </c>
      <c r="N59" s="54">
        <f t="shared" si="79"/>
        <v>0</v>
      </c>
      <c r="O59" s="54">
        <f t="shared" si="79"/>
        <v>0</v>
      </c>
      <c r="P59" s="54">
        <f t="shared" si="79"/>
        <v>0</v>
      </c>
      <c r="Q59" s="54">
        <f t="shared" si="79"/>
        <v>0</v>
      </c>
      <c r="R59" s="54">
        <f t="shared" si="79"/>
        <v>0</v>
      </c>
      <c r="S59" s="54">
        <f t="shared" si="79"/>
        <v>0</v>
      </c>
      <c r="T59" s="54">
        <f t="shared" si="79"/>
        <v>0</v>
      </c>
      <c r="U59" s="54">
        <f t="shared" si="79"/>
        <v>0</v>
      </c>
      <c r="V59" s="54">
        <f t="shared" si="79"/>
        <v>0</v>
      </c>
      <c r="W59" s="54">
        <f t="shared" si="79"/>
        <v>0</v>
      </c>
      <c r="X59" s="54">
        <f t="shared" si="79"/>
        <v>0</v>
      </c>
      <c r="Y59" s="54">
        <f t="shared" si="79"/>
        <v>0</v>
      </c>
      <c r="Z59" s="54">
        <f t="shared" si="79"/>
        <v>0</v>
      </c>
      <c r="AA59" s="54">
        <f t="shared" si="79"/>
        <v>0</v>
      </c>
      <c r="AB59" s="54">
        <f t="shared" si="79"/>
        <v>0</v>
      </c>
      <c r="AC59" s="54">
        <f t="shared" si="79"/>
        <v>0</v>
      </c>
      <c r="AD59" s="54">
        <f t="shared" si="79"/>
        <v>0</v>
      </c>
      <c r="AE59" s="54">
        <f t="shared" si="79"/>
        <v>0</v>
      </c>
      <c r="AF59" s="54">
        <f t="shared" si="79"/>
        <v>0</v>
      </c>
      <c r="AG59" s="54">
        <f t="shared" si="79"/>
        <v>0</v>
      </c>
      <c r="AH59" s="54">
        <f t="shared" si="79"/>
        <v>0</v>
      </c>
      <c r="AI59" s="54">
        <f t="shared" si="79"/>
        <v>1497101</v>
      </c>
      <c r="AJ59" s="54">
        <f t="shared" ref="AJ59" si="80">SUM(AJ64,AJ61,AJ60,AJ63)</f>
        <v>1497101</v>
      </c>
    </row>
    <row r="60" spans="1:36" s="155" customFormat="1" ht="12.75" hidden="1" x14ac:dyDescent="0.2">
      <c r="A60" s="115"/>
      <c r="B60" s="184" t="s">
        <v>221</v>
      </c>
      <c r="C60" s="184"/>
      <c r="D60" s="47" t="s">
        <v>220</v>
      </c>
      <c r="E60" s="251"/>
      <c r="F60" s="251">
        <f>E60+G60</f>
        <v>0</v>
      </c>
      <c r="G60" s="251">
        <f>SUBTOTAL(9,H60:S60)</f>
        <v>0</v>
      </c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>
        <f>T60+V60</f>
        <v>0</v>
      </c>
      <c r="V60" s="251">
        <f>SUBTOTAL(9,W60:AH60)</f>
        <v>0</v>
      </c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>
        <f>E60+T60</f>
        <v>0</v>
      </c>
      <c r="AJ60" s="251">
        <f>F60+U60</f>
        <v>0</v>
      </c>
    </row>
    <row r="61" spans="1:36" s="155" customFormat="1" x14ac:dyDescent="0.2">
      <c r="A61" s="46"/>
      <c r="B61" s="503" t="s">
        <v>232</v>
      </c>
      <c r="C61" s="503"/>
      <c r="D61" s="47" t="s">
        <v>233</v>
      </c>
      <c r="E61" s="251">
        <f t="shared" ref="E61:AJ61" si="81">SUM(E62:E62)</f>
        <v>1000000</v>
      </c>
      <c r="F61" s="251">
        <f t="shared" si="81"/>
        <v>1000000</v>
      </c>
      <c r="G61" s="251">
        <f t="shared" si="81"/>
        <v>0</v>
      </c>
      <c r="H61" s="251">
        <f t="shared" si="81"/>
        <v>0</v>
      </c>
      <c r="I61" s="251">
        <f t="shared" si="81"/>
        <v>0</v>
      </c>
      <c r="J61" s="251">
        <f t="shared" si="81"/>
        <v>0</v>
      </c>
      <c r="K61" s="251">
        <f t="shared" si="81"/>
        <v>0</v>
      </c>
      <c r="L61" s="251">
        <f t="shared" si="81"/>
        <v>0</v>
      </c>
      <c r="M61" s="251">
        <f t="shared" si="81"/>
        <v>0</v>
      </c>
      <c r="N61" s="251">
        <f t="shared" si="81"/>
        <v>0</v>
      </c>
      <c r="O61" s="251">
        <f t="shared" si="81"/>
        <v>0</v>
      </c>
      <c r="P61" s="251">
        <f t="shared" si="81"/>
        <v>0</v>
      </c>
      <c r="Q61" s="251">
        <f t="shared" si="81"/>
        <v>0</v>
      </c>
      <c r="R61" s="251">
        <f t="shared" si="81"/>
        <v>0</v>
      </c>
      <c r="S61" s="251">
        <f t="shared" si="81"/>
        <v>0</v>
      </c>
      <c r="T61" s="251">
        <f t="shared" si="81"/>
        <v>0</v>
      </c>
      <c r="U61" s="251">
        <f t="shared" si="81"/>
        <v>0</v>
      </c>
      <c r="V61" s="251">
        <f t="shared" si="81"/>
        <v>0</v>
      </c>
      <c r="W61" s="251">
        <f t="shared" si="81"/>
        <v>0</v>
      </c>
      <c r="X61" s="251">
        <f t="shared" si="81"/>
        <v>0</v>
      </c>
      <c r="Y61" s="251">
        <f t="shared" si="81"/>
        <v>0</v>
      </c>
      <c r="Z61" s="251">
        <f t="shared" si="81"/>
        <v>0</v>
      </c>
      <c r="AA61" s="251">
        <f t="shared" si="81"/>
        <v>0</v>
      </c>
      <c r="AB61" s="251">
        <f t="shared" si="81"/>
        <v>0</v>
      </c>
      <c r="AC61" s="251">
        <f t="shared" si="81"/>
        <v>0</v>
      </c>
      <c r="AD61" s="251">
        <f t="shared" si="81"/>
        <v>0</v>
      </c>
      <c r="AE61" s="251">
        <f t="shared" si="81"/>
        <v>0</v>
      </c>
      <c r="AF61" s="251">
        <f t="shared" si="81"/>
        <v>0</v>
      </c>
      <c r="AG61" s="251">
        <f t="shared" si="81"/>
        <v>0</v>
      </c>
      <c r="AH61" s="251">
        <f t="shared" si="81"/>
        <v>0</v>
      </c>
      <c r="AI61" s="251">
        <f t="shared" si="81"/>
        <v>1000000</v>
      </c>
      <c r="AJ61" s="251">
        <f t="shared" si="81"/>
        <v>1000000</v>
      </c>
    </row>
    <row r="62" spans="1:36" s="155" customFormat="1" x14ac:dyDescent="0.2">
      <c r="A62" s="46"/>
      <c r="B62" s="517" t="s">
        <v>142</v>
      </c>
      <c r="C62" s="517"/>
      <c r="D62" s="56" t="s">
        <v>143</v>
      </c>
      <c r="E62" s="57">
        <v>1000000</v>
      </c>
      <c r="F62" s="57">
        <f t="shared" ref="F62:F63" si="82">E62+G62</f>
        <v>1000000</v>
      </c>
      <c r="G62" s="57">
        <f t="shared" ref="G62:G63" si="83">SUBTOTAL(9,H62:S62)</f>
        <v>0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>
        <f t="shared" ref="U62:U63" si="84">T62+V62</f>
        <v>0</v>
      </c>
      <c r="V62" s="57">
        <f t="shared" ref="V62:V63" si="85">SUBTOTAL(9,W62:AH62)</f>
        <v>0</v>
      </c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>
        <f t="shared" ref="AI62:AI63" si="86">E62+T62</f>
        <v>1000000</v>
      </c>
      <c r="AJ62" s="57">
        <f t="shared" ref="AJ62:AJ63" si="87">F62+U62</f>
        <v>1000000</v>
      </c>
    </row>
    <row r="63" spans="1:36" s="155" customFormat="1" ht="24" hidden="1" x14ac:dyDescent="0.2">
      <c r="A63" s="46"/>
      <c r="B63" s="153" t="s">
        <v>234</v>
      </c>
      <c r="C63" s="153"/>
      <c r="D63" s="47" t="s">
        <v>280</v>
      </c>
      <c r="E63" s="251"/>
      <c r="F63" s="251">
        <f t="shared" si="82"/>
        <v>0</v>
      </c>
      <c r="G63" s="251">
        <f t="shared" si="83"/>
        <v>0</v>
      </c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>
        <f t="shared" si="84"/>
        <v>0</v>
      </c>
      <c r="V63" s="251">
        <f t="shared" si="85"/>
        <v>0</v>
      </c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>
        <f t="shared" si="86"/>
        <v>0</v>
      </c>
      <c r="AJ63" s="251">
        <f t="shared" si="87"/>
        <v>0</v>
      </c>
    </row>
    <row r="64" spans="1:36" s="155" customFormat="1" ht="24" x14ac:dyDescent="0.2">
      <c r="A64" s="46"/>
      <c r="B64" s="503" t="s">
        <v>144</v>
      </c>
      <c r="C64" s="503"/>
      <c r="D64" s="47" t="s">
        <v>115</v>
      </c>
      <c r="E64" s="251">
        <f t="shared" ref="E64:AH64" si="88">SUM(E65:E67)</f>
        <v>497101</v>
      </c>
      <c r="F64" s="251">
        <f t="shared" si="88"/>
        <v>497101</v>
      </c>
      <c r="G64" s="251">
        <f t="shared" si="88"/>
        <v>0</v>
      </c>
      <c r="H64" s="251">
        <f t="shared" si="88"/>
        <v>0</v>
      </c>
      <c r="I64" s="251">
        <f t="shared" si="88"/>
        <v>0</v>
      </c>
      <c r="J64" s="251">
        <f t="shared" si="88"/>
        <v>0</v>
      </c>
      <c r="K64" s="251">
        <f t="shared" si="88"/>
        <v>0</v>
      </c>
      <c r="L64" s="251">
        <f t="shared" si="88"/>
        <v>0</v>
      </c>
      <c r="M64" s="251">
        <f t="shared" si="88"/>
        <v>0</v>
      </c>
      <c r="N64" s="251">
        <f t="shared" si="88"/>
        <v>0</v>
      </c>
      <c r="O64" s="251">
        <f t="shared" si="88"/>
        <v>0</v>
      </c>
      <c r="P64" s="251">
        <f t="shared" si="88"/>
        <v>0</v>
      </c>
      <c r="Q64" s="251">
        <f t="shared" si="88"/>
        <v>0</v>
      </c>
      <c r="R64" s="251">
        <f t="shared" si="88"/>
        <v>0</v>
      </c>
      <c r="S64" s="251">
        <f t="shared" si="88"/>
        <v>0</v>
      </c>
      <c r="T64" s="251">
        <f t="shared" si="88"/>
        <v>0</v>
      </c>
      <c r="U64" s="251">
        <f t="shared" si="88"/>
        <v>0</v>
      </c>
      <c r="V64" s="251">
        <f t="shared" si="88"/>
        <v>0</v>
      </c>
      <c r="W64" s="251">
        <f t="shared" si="88"/>
        <v>0</v>
      </c>
      <c r="X64" s="251">
        <f t="shared" si="88"/>
        <v>0</v>
      </c>
      <c r="Y64" s="251">
        <f t="shared" si="88"/>
        <v>0</v>
      </c>
      <c r="Z64" s="251">
        <f t="shared" si="88"/>
        <v>0</v>
      </c>
      <c r="AA64" s="251">
        <f t="shared" si="88"/>
        <v>0</v>
      </c>
      <c r="AB64" s="251">
        <f t="shared" si="88"/>
        <v>0</v>
      </c>
      <c r="AC64" s="251">
        <f t="shared" si="88"/>
        <v>0</v>
      </c>
      <c r="AD64" s="251">
        <f t="shared" si="88"/>
        <v>0</v>
      </c>
      <c r="AE64" s="251">
        <f t="shared" si="88"/>
        <v>0</v>
      </c>
      <c r="AF64" s="251">
        <f t="shared" si="88"/>
        <v>0</v>
      </c>
      <c r="AG64" s="251">
        <f t="shared" si="88"/>
        <v>0</v>
      </c>
      <c r="AH64" s="251">
        <f t="shared" si="88"/>
        <v>0</v>
      </c>
      <c r="AI64" s="251">
        <f t="shared" ref="AI64:AJ64" si="89">SUM(AI65:AI67)</f>
        <v>497101</v>
      </c>
      <c r="AJ64" s="251">
        <f t="shared" si="89"/>
        <v>497101</v>
      </c>
    </row>
    <row r="65" spans="1:36" x14ac:dyDescent="0.2">
      <c r="A65" s="48"/>
      <c r="B65" s="517" t="s">
        <v>145</v>
      </c>
      <c r="C65" s="517"/>
      <c r="D65" s="49" t="s">
        <v>116</v>
      </c>
      <c r="E65" s="246">
        <f>215234+37838</f>
        <v>253072</v>
      </c>
      <c r="F65" s="246">
        <f t="shared" ref="F65:F67" si="90">E65+G65</f>
        <v>253072</v>
      </c>
      <c r="G65" s="246">
        <f t="shared" ref="G65:G67" si="91">SUBTOTAL(9,H65:S65)</f>
        <v>0</v>
      </c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>
        <f t="shared" ref="U65:U67" si="92">T65+V65</f>
        <v>0</v>
      </c>
      <c r="V65" s="246">
        <f t="shared" ref="V65:V67" si="93">SUBTOTAL(9,W65:AH65)</f>
        <v>0</v>
      </c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>
        <f t="shared" ref="AI65:AI67" si="94">E65+T65</f>
        <v>253072</v>
      </c>
      <c r="AJ65" s="246">
        <f t="shared" ref="AJ65:AJ67" si="95">F65+U65</f>
        <v>253072</v>
      </c>
    </row>
    <row r="66" spans="1:36" x14ac:dyDescent="0.2">
      <c r="A66" s="55"/>
      <c r="B66" s="505" t="s">
        <v>146</v>
      </c>
      <c r="C66" s="505"/>
      <c r="D66" s="56" t="s">
        <v>117</v>
      </c>
      <c r="E66" s="57">
        <f>39168+302</f>
        <v>39470</v>
      </c>
      <c r="F66" s="57">
        <f t="shared" si="90"/>
        <v>39470</v>
      </c>
      <c r="G66" s="57">
        <f t="shared" si="91"/>
        <v>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>
        <f t="shared" si="92"/>
        <v>0</v>
      </c>
      <c r="V66" s="57">
        <f t="shared" si="93"/>
        <v>0</v>
      </c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>
        <f t="shared" si="94"/>
        <v>39470</v>
      </c>
      <c r="AJ66" s="57">
        <f t="shared" si="95"/>
        <v>39470</v>
      </c>
    </row>
    <row r="67" spans="1:36" x14ac:dyDescent="0.2">
      <c r="A67" s="65"/>
      <c r="B67" s="516" t="s">
        <v>147</v>
      </c>
      <c r="C67" s="516"/>
      <c r="D67" s="66" t="s">
        <v>118</v>
      </c>
      <c r="E67" s="57">
        <f>202165+2394</f>
        <v>204559</v>
      </c>
      <c r="F67" s="57">
        <f t="shared" si="90"/>
        <v>204559</v>
      </c>
      <c r="G67" s="57">
        <f t="shared" si="91"/>
        <v>0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>
        <f t="shared" si="92"/>
        <v>0</v>
      </c>
      <c r="V67" s="57">
        <f t="shared" si="93"/>
        <v>0</v>
      </c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>
        <f t="shared" si="94"/>
        <v>204559</v>
      </c>
      <c r="AJ67" s="57">
        <f t="shared" si="95"/>
        <v>204559</v>
      </c>
    </row>
    <row r="68" spans="1:36" ht="36.75" customHeight="1" x14ac:dyDescent="0.2">
      <c r="A68" s="513" t="s">
        <v>621</v>
      </c>
      <c r="B68" s="514"/>
      <c r="C68" s="514"/>
      <c r="D68" s="64" t="s">
        <v>622</v>
      </c>
      <c r="E68" s="255">
        <f t="shared" ref="E68:AJ68" si="96">SUM(E69)</f>
        <v>204851</v>
      </c>
      <c r="F68" s="255">
        <f t="shared" si="96"/>
        <v>204851</v>
      </c>
      <c r="G68" s="255">
        <f t="shared" si="96"/>
        <v>0</v>
      </c>
      <c r="H68" s="255">
        <f t="shared" si="96"/>
        <v>0</v>
      </c>
      <c r="I68" s="255">
        <f t="shared" si="96"/>
        <v>0</v>
      </c>
      <c r="J68" s="255">
        <f t="shared" si="96"/>
        <v>0</v>
      </c>
      <c r="K68" s="255">
        <f t="shared" si="96"/>
        <v>0</v>
      </c>
      <c r="L68" s="255">
        <f t="shared" si="96"/>
        <v>0</v>
      </c>
      <c r="M68" s="255">
        <f t="shared" si="96"/>
        <v>0</v>
      </c>
      <c r="N68" s="255">
        <f t="shared" si="96"/>
        <v>0</v>
      </c>
      <c r="O68" s="255">
        <f t="shared" si="96"/>
        <v>0</v>
      </c>
      <c r="P68" s="255">
        <f t="shared" si="96"/>
        <v>0</v>
      </c>
      <c r="Q68" s="255">
        <f t="shared" si="96"/>
        <v>0</v>
      </c>
      <c r="R68" s="255">
        <f t="shared" si="96"/>
        <v>0</v>
      </c>
      <c r="S68" s="255">
        <f t="shared" si="96"/>
        <v>0</v>
      </c>
      <c r="T68" s="255">
        <f t="shared" si="96"/>
        <v>0</v>
      </c>
      <c r="U68" s="255">
        <f t="shared" si="96"/>
        <v>0</v>
      </c>
      <c r="V68" s="255">
        <f t="shared" si="96"/>
        <v>0</v>
      </c>
      <c r="W68" s="255">
        <f t="shared" si="96"/>
        <v>0</v>
      </c>
      <c r="X68" s="255">
        <f t="shared" si="96"/>
        <v>0</v>
      </c>
      <c r="Y68" s="255">
        <f t="shared" si="96"/>
        <v>0</v>
      </c>
      <c r="Z68" s="255">
        <f t="shared" si="96"/>
        <v>0</v>
      </c>
      <c r="AA68" s="255">
        <f t="shared" si="96"/>
        <v>0</v>
      </c>
      <c r="AB68" s="255">
        <f t="shared" si="96"/>
        <v>0</v>
      </c>
      <c r="AC68" s="255">
        <f t="shared" si="96"/>
        <v>0</v>
      </c>
      <c r="AD68" s="255">
        <f t="shared" si="96"/>
        <v>0</v>
      </c>
      <c r="AE68" s="255">
        <f t="shared" si="96"/>
        <v>0</v>
      </c>
      <c r="AF68" s="255">
        <f t="shared" si="96"/>
        <v>0</v>
      </c>
      <c r="AG68" s="255">
        <f t="shared" si="96"/>
        <v>0</v>
      </c>
      <c r="AH68" s="255">
        <f t="shared" si="96"/>
        <v>0</v>
      </c>
      <c r="AI68" s="255">
        <f t="shared" si="96"/>
        <v>204851</v>
      </c>
      <c r="AJ68" s="255">
        <f t="shared" si="96"/>
        <v>204851</v>
      </c>
    </row>
    <row r="69" spans="1:36" ht="36" x14ac:dyDescent="0.2">
      <c r="A69" s="55"/>
      <c r="B69" s="241" t="s">
        <v>623</v>
      </c>
      <c r="C69" s="241"/>
      <c r="D69" s="47" t="s">
        <v>624</v>
      </c>
      <c r="E69" s="258">
        <v>204851</v>
      </c>
      <c r="F69" s="258">
        <f>E69+G69</f>
        <v>204851</v>
      </c>
      <c r="G69" s="258">
        <f>SUBTOTAL(9,H69:S69)</f>
        <v>0</v>
      </c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>
        <f>T69+V69</f>
        <v>0</v>
      </c>
      <c r="V69" s="258">
        <f>SUBTOTAL(9,W69:AH69)</f>
        <v>0</v>
      </c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>
        <f t="shared" ref="AI69" si="97">E69+T69</f>
        <v>204851</v>
      </c>
      <c r="AJ69" s="258">
        <f>F69+U69</f>
        <v>204851</v>
      </c>
    </row>
    <row r="70" spans="1:36" s="156" customFormat="1" x14ac:dyDescent="0.2">
      <c r="A70" s="513" t="s">
        <v>86</v>
      </c>
      <c r="B70" s="514"/>
      <c r="C70" s="514"/>
      <c r="D70" s="64" t="s">
        <v>87</v>
      </c>
      <c r="E70" s="54">
        <f t="shared" ref="E70:AJ70" si="98">SUM(E71)</f>
        <v>11873115</v>
      </c>
      <c r="F70" s="54">
        <f t="shared" si="98"/>
        <v>12156175</v>
      </c>
      <c r="G70" s="54">
        <f t="shared" si="98"/>
        <v>283060</v>
      </c>
      <c r="H70" s="54">
        <f t="shared" si="98"/>
        <v>-1256</v>
      </c>
      <c r="I70" s="54">
        <f t="shared" si="98"/>
        <v>42573</v>
      </c>
      <c r="J70" s="54">
        <f t="shared" si="98"/>
        <v>241743</v>
      </c>
      <c r="K70" s="54">
        <f t="shared" si="98"/>
        <v>0</v>
      </c>
      <c r="L70" s="54">
        <f t="shared" si="98"/>
        <v>0</v>
      </c>
      <c r="M70" s="54">
        <f t="shared" si="98"/>
        <v>0</v>
      </c>
      <c r="N70" s="54">
        <f t="shared" si="98"/>
        <v>0</v>
      </c>
      <c r="O70" s="54">
        <f t="shared" si="98"/>
        <v>0</v>
      </c>
      <c r="P70" s="54">
        <f t="shared" si="98"/>
        <v>0</v>
      </c>
      <c r="Q70" s="54">
        <f t="shared" si="98"/>
        <v>0</v>
      </c>
      <c r="R70" s="54">
        <f t="shared" si="98"/>
        <v>0</v>
      </c>
      <c r="S70" s="54">
        <f t="shared" si="98"/>
        <v>0</v>
      </c>
      <c r="T70" s="54">
        <f t="shared" si="98"/>
        <v>0</v>
      </c>
      <c r="U70" s="54">
        <f t="shared" si="98"/>
        <v>0</v>
      </c>
      <c r="V70" s="54">
        <f t="shared" si="98"/>
        <v>0</v>
      </c>
      <c r="W70" s="54">
        <f t="shared" si="98"/>
        <v>0</v>
      </c>
      <c r="X70" s="54">
        <f t="shared" si="98"/>
        <v>0</v>
      </c>
      <c r="Y70" s="54">
        <f t="shared" si="98"/>
        <v>0</v>
      </c>
      <c r="Z70" s="54">
        <f t="shared" si="98"/>
        <v>0</v>
      </c>
      <c r="AA70" s="54">
        <f t="shared" si="98"/>
        <v>0</v>
      </c>
      <c r="AB70" s="54">
        <f t="shared" si="98"/>
        <v>0</v>
      </c>
      <c r="AC70" s="54">
        <f t="shared" si="98"/>
        <v>0</v>
      </c>
      <c r="AD70" s="54">
        <f t="shared" si="98"/>
        <v>0</v>
      </c>
      <c r="AE70" s="54">
        <f t="shared" si="98"/>
        <v>0</v>
      </c>
      <c r="AF70" s="54">
        <f t="shared" si="98"/>
        <v>0</v>
      </c>
      <c r="AG70" s="54">
        <f t="shared" si="98"/>
        <v>0</v>
      </c>
      <c r="AH70" s="54">
        <f t="shared" si="98"/>
        <v>0</v>
      </c>
      <c r="AI70" s="54">
        <f t="shared" si="98"/>
        <v>11873115</v>
      </c>
      <c r="AJ70" s="54">
        <f t="shared" si="98"/>
        <v>12156175</v>
      </c>
    </row>
    <row r="71" spans="1:36" s="155" customFormat="1" x14ac:dyDescent="0.2">
      <c r="A71" s="46"/>
      <c r="B71" s="503" t="s">
        <v>88</v>
      </c>
      <c r="C71" s="503"/>
      <c r="D71" s="47" t="s">
        <v>254</v>
      </c>
      <c r="E71" s="251">
        <f t="shared" ref="E71:S71" si="99">SUM(,E72,E73,E74)</f>
        <v>11873115</v>
      </c>
      <c r="F71" s="251">
        <f t="shared" si="99"/>
        <v>12156175</v>
      </c>
      <c r="G71" s="251">
        <f t="shared" si="99"/>
        <v>283060</v>
      </c>
      <c r="H71" s="251">
        <f t="shared" si="99"/>
        <v>-1256</v>
      </c>
      <c r="I71" s="251">
        <f t="shared" si="99"/>
        <v>42573</v>
      </c>
      <c r="J71" s="251">
        <f t="shared" si="99"/>
        <v>241743</v>
      </c>
      <c r="K71" s="251">
        <f t="shared" si="99"/>
        <v>0</v>
      </c>
      <c r="L71" s="251">
        <f t="shared" si="99"/>
        <v>0</v>
      </c>
      <c r="M71" s="251">
        <f t="shared" si="99"/>
        <v>0</v>
      </c>
      <c r="N71" s="251">
        <f t="shared" si="99"/>
        <v>0</v>
      </c>
      <c r="O71" s="251">
        <f t="shared" si="99"/>
        <v>0</v>
      </c>
      <c r="P71" s="251">
        <f t="shared" si="99"/>
        <v>0</v>
      </c>
      <c r="Q71" s="251">
        <f t="shared" si="99"/>
        <v>0</v>
      </c>
      <c r="R71" s="251">
        <f t="shared" si="99"/>
        <v>0</v>
      </c>
      <c r="S71" s="251">
        <f t="shared" si="99"/>
        <v>0</v>
      </c>
      <c r="T71" s="251">
        <f t="shared" ref="T71:AH71" si="100">SUM(,T72,T73,T74)</f>
        <v>0</v>
      </c>
      <c r="U71" s="251">
        <f t="shared" si="100"/>
        <v>0</v>
      </c>
      <c r="V71" s="251">
        <f t="shared" si="100"/>
        <v>0</v>
      </c>
      <c r="W71" s="251">
        <f t="shared" si="100"/>
        <v>0</v>
      </c>
      <c r="X71" s="251">
        <f t="shared" si="100"/>
        <v>0</v>
      </c>
      <c r="Y71" s="251">
        <f t="shared" si="100"/>
        <v>0</v>
      </c>
      <c r="Z71" s="251">
        <f t="shared" si="100"/>
        <v>0</v>
      </c>
      <c r="AA71" s="251">
        <f t="shared" si="100"/>
        <v>0</v>
      </c>
      <c r="AB71" s="251">
        <f t="shared" si="100"/>
        <v>0</v>
      </c>
      <c r="AC71" s="251">
        <f t="shared" si="100"/>
        <v>0</v>
      </c>
      <c r="AD71" s="251">
        <f t="shared" si="100"/>
        <v>0</v>
      </c>
      <c r="AE71" s="251">
        <f t="shared" si="100"/>
        <v>0</v>
      </c>
      <c r="AF71" s="251">
        <f t="shared" si="100"/>
        <v>0</v>
      </c>
      <c r="AG71" s="251">
        <f t="shared" si="100"/>
        <v>0</v>
      </c>
      <c r="AH71" s="251">
        <f t="shared" si="100"/>
        <v>0</v>
      </c>
      <c r="AI71" s="251">
        <f t="shared" ref="AI71:AJ71" si="101">SUM(,AI72,AI73,AI74)</f>
        <v>11873115</v>
      </c>
      <c r="AJ71" s="251">
        <f t="shared" si="101"/>
        <v>12156175</v>
      </c>
    </row>
    <row r="72" spans="1:36" ht="24" x14ac:dyDescent="0.2">
      <c r="A72" s="55"/>
      <c r="B72" s="505" t="s">
        <v>89</v>
      </c>
      <c r="C72" s="505"/>
      <c r="D72" s="56" t="s">
        <v>250</v>
      </c>
      <c r="E72" s="57">
        <v>10171815</v>
      </c>
      <c r="F72" s="246">
        <f t="shared" ref="F72:F74" si="102">E72+G72</f>
        <v>10383708</v>
      </c>
      <c r="G72" s="246">
        <f t="shared" ref="G72:G74" si="103">SUBTOTAL(9,H72:S72)</f>
        <v>211893</v>
      </c>
      <c r="H72" s="246"/>
      <c r="I72" s="246">
        <v>-3775</v>
      </c>
      <c r="J72" s="246">
        <f>21403+1492+1466+191307</f>
        <v>215668</v>
      </c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>
        <f t="shared" ref="U72:U74" si="104">T72+V72</f>
        <v>0</v>
      </c>
      <c r="V72" s="246">
        <f t="shared" ref="V72:V74" si="105">SUBTOTAL(9,W72:AH72)</f>
        <v>0</v>
      </c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>
        <f t="shared" ref="AI72:AI74" si="106">E72+T72</f>
        <v>10171815</v>
      </c>
      <c r="AJ72" s="246">
        <f t="shared" ref="AJ72:AJ74" si="107">F72+U72</f>
        <v>10383708</v>
      </c>
    </row>
    <row r="73" spans="1:36" ht="48" x14ac:dyDescent="0.2">
      <c r="A73" s="55"/>
      <c r="B73" s="505" t="s">
        <v>125</v>
      </c>
      <c r="C73" s="505"/>
      <c r="D73" s="56" t="s">
        <v>251</v>
      </c>
      <c r="E73" s="57">
        <v>857663</v>
      </c>
      <c r="F73" s="246">
        <f t="shared" si="102"/>
        <v>928830</v>
      </c>
      <c r="G73" s="246">
        <f t="shared" si="103"/>
        <v>71167</v>
      </c>
      <c r="H73" s="246">
        <v>-1256</v>
      </c>
      <c r="I73" s="246">
        <f>36050+10298</f>
        <v>46348</v>
      </c>
      <c r="J73" s="246">
        <f>7704+16946+1425</f>
        <v>26075</v>
      </c>
      <c r="K73" s="246"/>
      <c r="L73" s="246"/>
      <c r="M73" s="246"/>
      <c r="N73" s="246"/>
      <c r="O73" s="246"/>
      <c r="P73" s="246"/>
      <c r="Q73" s="246"/>
      <c r="R73" s="246"/>
      <c r="S73" s="246"/>
      <c r="T73" s="317"/>
      <c r="U73" s="246">
        <f t="shared" si="104"/>
        <v>0</v>
      </c>
      <c r="V73" s="246">
        <f t="shared" si="105"/>
        <v>0</v>
      </c>
      <c r="W73" s="317"/>
      <c r="X73" s="317"/>
      <c r="Y73" s="317"/>
      <c r="Z73" s="317"/>
      <c r="AA73" s="317"/>
      <c r="AB73" s="317"/>
      <c r="AC73" s="317"/>
      <c r="AD73" s="317"/>
      <c r="AE73" s="317"/>
      <c r="AF73" s="317"/>
      <c r="AG73" s="317"/>
      <c r="AH73" s="317"/>
      <c r="AI73" s="246">
        <f t="shared" si="106"/>
        <v>857663</v>
      </c>
      <c r="AJ73" s="246">
        <f t="shared" si="107"/>
        <v>928830</v>
      </c>
    </row>
    <row r="74" spans="1:36" ht="24" x14ac:dyDescent="0.2">
      <c r="A74" s="65"/>
      <c r="B74" s="516" t="s">
        <v>126</v>
      </c>
      <c r="C74" s="516"/>
      <c r="D74" s="66" t="s">
        <v>252</v>
      </c>
      <c r="E74" s="67">
        <v>843637</v>
      </c>
      <c r="F74" s="250">
        <f t="shared" si="102"/>
        <v>843637</v>
      </c>
      <c r="G74" s="250">
        <f t="shared" si="103"/>
        <v>0</v>
      </c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>
        <f t="shared" si="104"/>
        <v>0</v>
      </c>
      <c r="V74" s="250">
        <f t="shared" si="105"/>
        <v>0</v>
      </c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>
        <f t="shared" si="106"/>
        <v>843637</v>
      </c>
      <c r="AJ74" s="250">
        <f t="shared" si="107"/>
        <v>843637</v>
      </c>
    </row>
    <row r="75" spans="1:36" s="156" customFormat="1" x14ac:dyDescent="0.2">
      <c r="A75" s="513" t="s">
        <v>90</v>
      </c>
      <c r="B75" s="514"/>
      <c r="C75" s="514"/>
      <c r="D75" s="64" t="s">
        <v>91</v>
      </c>
      <c r="E75" s="54">
        <f t="shared" ref="E75:AI75" si="108">SUM(E76,E77,E78)</f>
        <v>1048260</v>
      </c>
      <c r="F75" s="54">
        <f t="shared" si="108"/>
        <v>1072249</v>
      </c>
      <c r="G75" s="54">
        <f t="shared" si="108"/>
        <v>23989</v>
      </c>
      <c r="H75" s="54">
        <f t="shared" si="108"/>
        <v>16779</v>
      </c>
      <c r="I75" s="54">
        <f t="shared" si="108"/>
        <v>7210</v>
      </c>
      <c r="J75" s="54">
        <f t="shared" si="108"/>
        <v>0</v>
      </c>
      <c r="K75" s="54">
        <f t="shared" si="108"/>
        <v>0</v>
      </c>
      <c r="L75" s="54">
        <f t="shared" si="108"/>
        <v>0</v>
      </c>
      <c r="M75" s="54">
        <f t="shared" si="108"/>
        <v>0</v>
      </c>
      <c r="N75" s="54">
        <f t="shared" si="108"/>
        <v>0</v>
      </c>
      <c r="O75" s="54">
        <f t="shared" si="108"/>
        <v>0</v>
      </c>
      <c r="P75" s="54">
        <f t="shared" si="108"/>
        <v>0</v>
      </c>
      <c r="Q75" s="54">
        <f t="shared" si="108"/>
        <v>0</v>
      </c>
      <c r="R75" s="54">
        <f t="shared" si="108"/>
        <v>0</v>
      </c>
      <c r="S75" s="54">
        <f t="shared" si="108"/>
        <v>0</v>
      </c>
      <c r="T75" s="54">
        <f t="shared" si="108"/>
        <v>-339261</v>
      </c>
      <c r="U75" s="54">
        <f t="shared" si="108"/>
        <v>-363250</v>
      </c>
      <c r="V75" s="54">
        <f t="shared" si="108"/>
        <v>-23989</v>
      </c>
      <c r="W75" s="54">
        <f t="shared" si="108"/>
        <v>-16779</v>
      </c>
      <c r="X75" s="54">
        <f t="shared" si="108"/>
        <v>-7210</v>
      </c>
      <c r="Y75" s="54">
        <f t="shared" si="108"/>
        <v>0</v>
      </c>
      <c r="Z75" s="54">
        <f t="shared" si="108"/>
        <v>0</v>
      </c>
      <c r="AA75" s="54">
        <f t="shared" si="108"/>
        <v>0</v>
      </c>
      <c r="AB75" s="54">
        <f t="shared" si="108"/>
        <v>0</v>
      </c>
      <c r="AC75" s="54">
        <f t="shared" si="108"/>
        <v>0</v>
      </c>
      <c r="AD75" s="54">
        <f t="shared" si="108"/>
        <v>0</v>
      </c>
      <c r="AE75" s="54">
        <f t="shared" si="108"/>
        <v>0</v>
      </c>
      <c r="AF75" s="54">
        <f t="shared" si="108"/>
        <v>0</v>
      </c>
      <c r="AG75" s="54">
        <f t="shared" si="108"/>
        <v>0</v>
      </c>
      <c r="AH75" s="54">
        <f t="shared" si="108"/>
        <v>0</v>
      </c>
      <c r="AI75" s="54">
        <f t="shared" si="108"/>
        <v>708999</v>
      </c>
      <c r="AJ75" s="54">
        <f t="shared" ref="AJ75" si="109">SUM(AJ76,AJ77,AJ78)</f>
        <v>708999</v>
      </c>
    </row>
    <row r="76" spans="1:36" s="156" customFormat="1" ht="24" hidden="1" x14ac:dyDescent="0.2">
      <c r="A76" s="125"/>
      <c r="B76" s="503" t="s">
        <v>323</v>
      </c>
      <c r="C76" s="504"/>
      <c r="D76" s="47" t="s">
        <v>324</v>
      </c>
      <c r="E76" s="251"/>
      <c r="F76" s="251">
        <f t="shared" ref="F76:F78" si="110">E76+G76</f>
        <v>0</v>
      </c>
      <c r="G76" s="251">
        <f t="shared" ref="G76:G78" si="111">SUBTOTAL(9,H76:S76)</f>
        <v>0</v>
      </c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>
        <f t="shared" ref="U76:U78" si="112">T76+V76</f>
        <v>0</v>
      </c>
      <c r="V76" s="251">
        <f t="shared" ref="V76:V78" si="113">SUBTOTAL(9,W76:AH76)</f>
        <v>0</v>
      </c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>
        <f>E76+T76</f>
        <v>0</v>
      </c>
      <c r="AJ76" s="251">
        <f t="shared" ref="AJ76:AJ78" si="114">F76+U76</f>
        <v>0</v>
      </c>
    </row>
    <row r="77" spans="1:36" s="155" customFormat="1" ht="24" x14ac:dyDescent="0.2">
      <c r="A77" s="46"/>
      <c r="B77" s="503" t="s">
        <v>92</v>
      </c>
      <c r="C77" s="503"/>
      <c r="D77" s="47" t="s">
        <v>253</v>
      </c>
      <c r="E77" s="251">
        <v>708999</v>
      </c>
      <c r="F77" s="251">
        <f t="shared" si="110"/>
        <v>708999</v>
      </c>
      <c r="G77" s="251">
        <f t="shared" si="111"/>
        <v>0</v>
      </c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>
        <f t="shared" si="112"/>
        <v>0</v>
      </c>
      <c r="V77" s="251">
        <f t="shared" si="113"/>
        <v>0</v>
      </c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>
        <f t="shared" ref="AI77" si="115">E77+T77</f>
        <v>708999</v>
      </c>
      <c r="AJ77" s="251">
        <f t="shared" si="114"/>
        <v>708999</v>
      </c>
    </row>
    <row r="78" spans="1:36" x14ac:dyDescent="0.2">
      <c r="A78" s="65"/>
      <c r="B78" s="199" t="s">
        <v>519</v>
      </c>
      <c r="C78" s="199"/>
      <c r="D78" s="200" t="s">
        <v>547</v>
      </c>
      <c r="E78" s="67">
        <v>339261</v>
      </c>
      <c r="F78" s="67">
        <f t="shared" si="110"/>
        <v>363250</v>
      </c>
      <c r="G78" s="67">
        <f t="shared" si="111"/>
        <v>23989</v>
      </c>
      <c r="H78" s="67">
        <v>16779</v>
      </c>
      <c r="I78" s="67">
        <v>7210</v>
      </c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>
        <f>-275643-19500-5276-9133-29709</f>
        <v>-339261</v>
      </c>
      <c r="U78" s="250">
        <f t="shared" si="112"/>
        <v>-363250</v>
      </c>
      <c r="V78" s="250">
        <f t="shared" si="113"/>
        <v>-23989</v>
      </c>
      <c r="W78" s="250">
        <v>-16779</v>
      </c>
      <c r="X78" s="250">
        <v>-7210</v>
      </c>
      <c r="Y78" s="250"/>
      <c r="Z78" s="250"/>
      <c r="AA78" s="250"/>
      <c r="AB78" s="250"/>
      <c r="AC78" s="250"/>
      <c r="AD78" s="250"/>
      <c r="AE78" s="250"/>
      <c r="AF78" s="250"/>
      <c r="AG78" s="250"/>
      <c r="AH78" s="250"/>
      <c r="AI78" s="246">
        <f t="shared" ref="AI78" si="116">E78+T78</f>
        <v>0</v>
      </c>
      <c r="AJ78" s="246">
        <f t="shared" si="114"/>
        <v>0</v>
      </c>
    </row>
    <row r="79" spans="1:36" s="156" customFormat="1" x14ac:dyDescent="0.2">
      <c r="A79" s="513" t="s">
        <v>93</v>
      </c>
      <c r="B79" s="514"/>
      <c r="C79" s="515"/>
      <c r="D79" s="64" t="s">
        <v>337</v>
      </c>
      <c r="E79" s="54">
        <f t="shared" ref="E79:AI79" si="117">SUM(E80,E83,E97)</f>
        <v>1768264</v>
      </c>
      <c r="F79" s="54">
        <f t="shared" si="117"/>
        <v>1718669</v>
      </c>
      <c r="G79" s="54">
        <f t="shared" si="117"/>
        <v>-49595</v>
      </c>
      <c r="H79" s="54">
        <f t="shared" si="117"/>
        <v>0</v>
      </c>
      <c r="I79" s="54">
        <f t="shared" si="117"/>
        <v>0</v>
      </c>
      <c r="J79" s="54">
        <f t="shared" si="117"/>
        <v>-49595</v>
      </c>
      <c r="K79" s="54">
        <f t="shared" si="117"/>
        <v>0</v>
      </c>
      <c r="L79" s="54">
        <f t="shared" si="117"/>
        <v>0</v>
      </c>
      <c r="M79" s="54">
        <f t="shared" si="117"/>
        <v>0</v>
      </c>
      <c r="N79" s="54">
        <f t="shared" si="117"/>
        <v>0</v>
      </c>
      <c r="O79" s="54">
        <f t="shared" si="117"/>
        <v>0</v>
      </c>
      <c r="P79" s="54">
        <f t="shared" si="117"/>
        <v>0</v>
      </c>
      <c r="Q79" s="54">
        <f t="shared" si="117"/>
        <v>0</v>
      </c>
      <c r="R79" s="54">
        <f t="shared" si="117"/>
        <v>0</v>
      </c>
      <c r="S79" s="54">
        <f t="shared" si="117"/>
        <v>0</v>
      </c>
      <c r="T79" s="54">
        <f t="shared" si="117"/>
        <v>-8462</v>
      </c>
      <c r="U79" s="54">
        <f t="shared" si="117"/>
        <v>-9362</v>
      </c>
      <c r="V79" s="54">
        <f t="shared" si="117"/>
        <v>-900</v>
      </c>
      <c r="W79" s="54">
        <f t="shared" si="117"/>
        <v>0</v>
      </c>
      <c r="X79" s="54">
        <f t="shared" si="117"/>
        <v>0</v>
      </c>
      <c r="Y79" s="54">
        <f t="shared" si="117"/>
        <v>-900</v>
      </c>
      <c r="Z79" s="54">
        <f t="shared" si="117"/>
        <v>0</v>
      </c>
      <c r="AA79" s="54">
        <f t="shared" si="117"/>
        <v>0</v>
      </c>
      <c r="AB79" s="54">
        <f t="shared" si="117"/>
        <v>0</v>
      </c>
      <c r="AC79" s="54">
        <f t="shared" si="117"/>
        <v>0</v>
      </c>
      <c r="AD79" s="54">
        <f t="shared" si="117"/>
        <v>0</v>
      </c>
      <c r="AE79" s="54">
        <f t="shared" si="117"/>
        <v>0</v>
      </c>
      <c r="AF79" s="54">
        <f t="shared" si="117"/>
        <v>0</v>
      </c>
      <c r="AG79" s="54">
        <f t="shared" si="117"/>
        <v>0</v>
      </c>
      <c r="AH79" s="54">
        <f t="shared" si="117"/>
        <v>0</v>
      </c>
      <c r="AI79" s="54">
        <f t="shared" si="117"/>
        <v>1759802</v>
      </c>
      <c r="AJ79" s="54">
        <f t="shared" ref="AJ79" si="118">SUM(AJ80,AJ83,AJ97)</f>
        <v>1709307</v>
      </c>
    </row>
    <row r="80" spans="1:36" s="155" customFormat="1" x14ac:dyDescent="0.2">
      <c r="A80" s="72"/>
      <c r="B80" s="503" t="s">
        <v>94</v>
      </c>
      <c r="C80" s="504"/>
      <c r="D80" s="113" t="s">
        <v>338</v>
      </c>
      <c r="E80" s="251">
        <f t="shared" ref="E80:AI80" si="119">SUM(E81:E82)</f>
        <v>86586</v>
      </c>
      <c r="F80" s="251">
        <f t="shared" si="119"/>
        <v>30683</v>
      </c>
      <c r="G80" s="251">
        <f t="shared" si="119"/>
        <v>-55903</v>
      </c>
      <c r="H80" s="251">
        <f t="shared" si="119"/>
        <v>0</v>
      </c>
      <c r="I80" s="251">
        <f t="shared" si="119"/>
        <v>0</v>
      </c>
      <c r="J80" s="251">
        <f t="shared" si="119"/>
        <v>-55903</v>
      </c>
      <c r="K80" s="251">
        <f t="shared" si="119"/>
        <v>0</v>
      </c>
      <c r="L80" s="251">
        <f t="shared" si="119"/>
        <v>0</v>
      </c>
      <c r="M80" s="251">
        <f t="shared" si="119"/>
        <v>0</v>
      </c>
      <c r="N80" s="251">
        <f t="shared" si="119"/>
        <v>0</v>
      </c>
      <c r="O80" s="251">
        <f t="shared" si="119"/>
        <v>0</v>
      </c>
      <c r="P80" s="251">
        <f t="shared" si="119"/>
        <v>0</v>
      </c>
      <c r="Q80" s="251">
        <f t="shared" si="119"/>
        <v>0</v>
      </c>
      <c r="R80" s="251">
        <f t="shared" si="119"/>
        <v>0</v>
      </c>
      <c r="S80" s="251">
        <f t="shared" si="119"/>
        <v>0</v>
      </c>
      <c r="T80" s="251">
        <f t="shared" si="119"/>
        <v>0</v>
      </c>
      <c r="U80" s="251">
        <f t="shared" si="119"/>
        <v>0</v>
      </c>
      <c r="V80" s="251">
        <f t="shared" si="119"/>
        <v>0</v>
      </c>
      <c r="W80" s="251">
        <f t="shared" si="119"/>
        <v>0</v>
      </c>
      <c r="X80" s="251">
        <f t="shared" si="119"/>
        <v>0</v>
      </c>
      <c r="Y80" s="251">
        <f t="shared" si="119"/>
        <v>0</v>
      </c>
      <c r="Z80" s="251">
        <f t="shared" si="119"/>
        <v>0</v>
      </c>
      <c r="AA80" s="251">
        <f t="shared" si="119"/>
        <v>0</v>
      </c>
      <c r="AB80" s="251">
        <f t="shared" si="119"/>
        <v>0</v>
      </c>
      <c r="AC80" s="251">
        <f t="shared" si="119"/>
        <v>0</v>
      </c>
      <c r="AD80" s="251">
        <f t="shared" si="119"/>
        <v>0</v>
      </c>
      <c r="AE80" s="251">
        <f t="shared" si="119"/>
        <v>0</v>
      </c>
      <c r="AF80" s="251">
        <f t="shared" si="119"/>
        <v>0</v>
      </c>
      <c r="AG80" s="251">
        <f t="shared" si="119"/>
        <v>0</v>
      </c>
      <c r="AH80" s="251">
        <f t="shared" si="119"/>
        <v>0</v>
      </c>
      <c r="AI80" s="251">
        <f t="shared" si="119"/>
        <v>86586</v>
      </c>
      <c r="AJ80" s="251">
        <f t="shared" ref="AJ80" si="120">SUM(AJ81:AJ82)</f>
        <v>30683</v>
      </c>
    </row>
    <row r="81" spans="1:36" ht="24" x14ac:dyDescent="0.2">
      <c r="A81" s="159"/>
      <c r="B81" s="501" t="s">
        <v>241</v>
      </c>
      <c r="C81" s="502"/>
      <c r="D81" s="118" t="s">
        <v>242</v>
      </c>
      <c r="E81" s="253">
        <v>2720</v>
      </c>
      <c r="F81" s="253">
        <f t="shared" ref="F81:F82" si="121">E81+G81</f>
        <v>2720</v>
      </c>
      <c r="G81" s="253">
        <f t="shared" ref="G81:G82" si="122">SUBTOTAL(9,H81:S81)</f>
        <v>0</v>
      </c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>
        <f t="shared" ref="U81:U82" si="123">T81+V81</f>
        <v>0</v>
      </c>
      <c r="V81" s="253">
        <f t="shared" ref="V81:V82" si="124">SUBTOTAL(9,W81:AH81)</f>
        <v>0</v>
      </c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>
        <f>E81+T81</f>
        <v>2720</v>
      </c>
      <c r="AJ81" s="253">
        <f t="shared" ref="AJ81:AJ82" si="125">F81+U81</f>
        <v>2720</v>
      </c>
    </row>
    <row r="82" spans="1:36" ht="36" x14ac:dyDescent="0.2">
      <c r="A82" s="227"/>
      <c r="B82" s="501" t="s">
        <v>564</v>
      </c>
      <c r="C82" s="502"/>
      <c r="D82" s="118" t="s">
        <v>615</v>
      </c>
      <c r="E82" s="246">
        <v>83866</v>
      </c>
      <c r="F82" s="246">
        <f t="shared" si="121"/>
        <v>27963</v>
      </c>
      <c r="G82" s="246">
        <f t="shared" si="122"/>
        <v>-55903</v>
      </c>
      <c r="H82" s="246"/>
      <c r="I82" s="246"/>
      <c r="J82" s="246">
        <v>-55903</v>
      </c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>
        <f t="shared" si="123"/>
        <v>0</v>
      </c>
      <c r="V82" s="246">
        <f t="shared" si="124"/>
        <v>0</v>
      </c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>
        <f t="shared" ref="AI82" si="126">E82+T82</f>
        <v>83866</v>
      </c>
      <c r="AJ82" s="246">
        <f t="shared" si="125"/>
        <v>27963</v>
      </c>
    </row>
    <row r="83" spans="1:36" s="155" customFormat="1" ht="24" x14ac:dyDescent="0.2">
      <c r="A83" s="46"/>
      <c r="B83" s="503" t="s">
        <v>95</v>
      </c>
      <c r="C83" s="504"/>
      <c r="D83" s="47" t="s">
        <v>339</v>
      </c>
      <c r="E83" s="251">
        <f t="shared" ref="E83:AI83" si="127">SUM(E84,E88,E90,E93)</f>
        <v>1642185</v>
      </c>
      <c r="F83" s="251">
        <f t="shared" si="127"/>
        <v>1643133</v>
      </c>
      <c r="G83" s="251">
        <f t="shared" si="127"/>
        <v>948</v>
      </c>
      <c r="H83" s="251">
        <f t="shared" si="127"/>
        <v>0</v>
      </c>
      <c r="I83" s="251">
        <f t="shared" si="127"/>
        <v>0</v>
      </c>
      <c r="J83" s="251">
        <f t="shared" si="127"/>
        <v>948</v>
      </c>
      <c r="K83" s="251">
        <f t="shared" si="127"/>
        <v>0</v>
      </c>
      <c r="L83" s="251">
        <f t="shared" si="127"/>
        <v>0</v>
      </c>
      <c r="M83" s="251">
        <f t="shared" si="127"/>
        <v>0</v>
      </c>
      <c r="N83" s="251">
        <f t="shared" si="127"/>
        <v>0</v>
      </c>
      <c r="O83" s="251">
        <f t="shared" si="127"/>
        <v>0</v>
      </c>
      <c r="P83" s="251">
        <f t="shared" si="127"/>
        <v>0</v>
      </c>
      <c r="Q83" s="251">
        <f t="shared" si="127"/>
        <v>0</v>
      </c>
      <c r="R83" s="251">
        <f t="shared" si="127"/>
        <v>0</v>
      </c>
      <c r="S83" s="251">
        <f t="shared" si="127"/>
        <v>0</v>
      </c>
      <c r="T83" s="251">
        <f t="shared" si="127"/>
        <v>0</v>
      </c>
      <c r="U83" s="251">
        <f t="shared" si="127"/>
        <v>-900</v>
      </c>
      <c r="V83" s="251">
        <f t="shared" si="127"/>
        <v>-900</v>
      </c>
      <c r="W83" s="251">
        <f t="shared" si="127"/>
        <v>0</v>
      </c>
      <c r="X83" s="251">
        <f t="shared" si="127"/>
        <v>0</v>
      </c>
      <c r="Y83" s="251">
        <f t="shared" si="127"/>
        <v>-900</v>
      </c>
      <c r="Z83" s="251">
        <f t="shared" si="127"/>
        <v>0</v>
      </c>
      <c r="AA83" s="251">
        <f t="shared" si="127"/>
        <v>0</v>
      </c>
      <c r="AB83" s="251">
        <f t="shared" si="127"/>
        <v>0</v>
      </c>
      <c r="AC83" s="251">
        <f t="shared" si="127"/>
        <v>0</v>
      </c>
      <c r="AD83" s="251">
        <f t="shared" si="127"/>
        <v>0</v>
      </c>
      <c r="AE83" s="251">
        <f t="shared" si="127"/>
        <v>0</v>
      </c>
      <c r="AF83" s="251">
        <f t="shared" si="127"/>
        <v>0</v>
      </c>
      <c r="AG83" s="251">
        <f t="shared" si="127"/>
        <v>0</v>
      </c>
      <c r="AH83" s="251">
        <f t="shared" si="127"/>
        <v>0</v>
      </c>
      <c r="AI83" s="251">
        <f t="shared" si="127"/>
        <v>1642185</v>
      </c>
      <c r="AJ83" s="251">
        <f t="shared" ref="AJ83" si="128">SUM(AJ84,AJ88,AJ90,AJ93)</f>
        <v>1642233</v>
      </c>
    </row>
    <row r="84" spans="1:36" x14ac:dyDescent="0.2">
      <c r="A84" s="48"/>
      <c r="B84" s="505" t="s">
        <v>96</v>
      </c>
      <c r="C84" s="506"/>
      <c r="D84" s="49" t="s">
        <v>97</v>
      </c>
      <c r="E84" s="246">
        <f t="shared" ref="E84:S84" si="129">SUM(E85:E87)</f>
        <v>148893</v>
      </c>
      <c r="F84" s="246">
        <f t="shared" si="129"/>
        <v>148893</v>
      </c>
      <c r="G84" s="246">
        <f t="shared" si="129"/>
        <v>0</v>
      </c>
      <c r="H84" s="246">
        <f t="shared" si="129"/>
        <v>0</v>
      </c>
      <c r="I84" s="246">
        <f t="shared" si="129"/>
        <v>0</v>
      </c>
      <c r="J84" s="246">
        <f t="shared" si="129"/>
        <v>0</v>
      </c>
      <c r="K84" s="246">
        <f t="shared" si="129"/>
        <v>0</v>
      </c>
      <c r="L84" s="246">
        <f t="shared" si="129"/>
        <v>0</v>
      </c>
      <c r="M84" s="246">
        <f t="shared" si="129"/>
        <v>0</v>
      </c>
      <c r="N84" s="246">
        <f t="shared" si="129"/>
        <v>0</v>
      </c>
      <c r="O84" s="246">
        <f t="shared" si="129"/>
        <v>0</v>
      </c>
      <c r="P84" s="246">
        <f t="shared" si="129"/>
        <v>0</v>
      </c>
      <c r="Q84" s="246">
        <f t="shared" si="129"/>
        <v>0</v>
      </c>
      <c r="R84" s="246">
        <f t="shared" si="129"/>
        <v>0</v>
      </c>
      <c r="S84" s="246">
        <f t="shared" si="129"/>
        <v>0</v>
      </c>
      <c r="T84" s="246">
        <f t="shared" ref="T84:AH84" si="130">SUM(T85:T87)</f>
        <v>0</v>
      </c>
      <c r="U84" s="246">
        <f t="shared" si="130"/>
        <v>0</v>
      </c>
      <c r="V84" s="246">
        <f t="shared" si="130"/>
        <v>0</v>
      </c>
      <c r="W84" s="246">
        <f t="shared" si="130"/>
        <v>0</v>
      </c>
      <c r="X84" s="246">
        <f t="shared" si="130"/>
        <v>0</v>
      </c>
      <c r="Y84" s="246">
        <f t="shared" si="130"/>
        <v>0</v>
      </c>
      <c r="Z84" s="246">
        <f t="shared" si="130"/>
        <v>0</v>
      </c>
      <c r="AA84" s="246">
        <f t="shared" si="130"/>
        <v>0</v>
      </c>
      <c r="AB84" s="246">
        <f t="shared" si="130"/>
        <v>0</v>
      </c>
      <c r="AC84" s="246">
        <f t="shared" si="130"/>
        <v>0</v>
      </c>
      <c r="AD84" s="246">
        <f t="shared" si="130"/>
        <v>0</v>
      </c>
      <c r="AE84" s="246">
        <f t="shared" si="130"/>
        <v>0</v>
      </c>
      <c r="AF84" s="246">
        <f t="shared" si="130"/>
        <v>0</v>
      </c>
      <c r="AG84" s="246">
        <f t="shared" si="130"/>
        <v>0</v>
      </c>
      <c r="AH84" s="246">
        <f t="shared" si="130"/>
        <v>0</v>
      </c>
      <c r="AI84" s="246">
        <f t="shared" ref="AI84:AJ84" si="131">SUM(AI85:AI87)</f>
        <v>148893</v>
      </c>
      <c r="AJ84" s="246">
        <f t="shared" si="131"/>
        <v>148893</v>
      </c>
    </row>
    <row r="85" spans="1:36" x14ac:dyDescent="0.2">
      <c r="A85" s="50"/>
      <c r="B85" s="509" t="s">
        <v>98</v>
      </c>
      <c r="C85" s="510"/>
      <c r="D85" s="53" t="s">
        <v>186</v>
      </c>
      <c r="E85" s="247">
        <v>13290</v>
      </c>
      <c r="F85" s="247">
        <f t="shared" ref="F85:F87" si="132">E85+G85</f>
        <v>13290</v>
      </c>
      <c r="G85" s="247">
        <f t="shared" ref="G85:G87" si="133">SUBTOTAL(9,H85:S85)</f>
        <v>0</v>
      </c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9"/>
      <c r="U85" s="249">
        <f t="shared" ref="U85:U87" si="134">T85+V85</f>
        <v>0</v>
      </c>
      <c r="V85" s="249">
        <f t="shared" ref="V85:V87" si="135">SUBTOTAL(9,W85:AH85)</f>
        <v>0</v>
      </c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>
        <f t="shared" ref="AI85:AI87" si="136">E85+T85</f>
        <v>13290</v>
      </c>
      <c r="AJ85" s="249">
        <f t="shared" ref="AJ85:AJ87" si="137">F85+U85</f>
        <v>13290</v>
      </c>
    </row>
    <row r="86" spans="1:36" hidden="1" x14ac:dyDescent="0.2">
      <c r="A86" s="68"/>
      <c r="B86" s="479" t="s">
        <v>99</v>
      </c>
      <c r="C86" s="480"/>
      <c r="D86" s="69" t="s">
        <v>100</v>
      </c>
      <c r="E86" s="247">
        <v>0</v>
      </c>
      <c r="F86" s="247">
        <f t="shared" si="132"/>
        <v>0</v>
      </c>
      <c r="G86" s="247">
        <f t="shared" si="133"/>
        <v>0</v>
      </c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>
        <f t="shared" si="134"/>
        <v>0</v>
      </c>
      <c r="V86" s="247">
        <f t="shared" si="135"/>
        <v>0</v>
      </c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>
        <f t="shared" si="136"/>
        <v>0</v>
      </c>
      <c r="AJ86" s="247">
        <f t="shared" si="137"/>
        <v>0</v>
      </c>
    </row>
    <row r="87" spans="1:36" x14ac:dyDescent="0.2">
      <c r="A87" s="52"/>
      <c r="B87" s="501" t="s">
        <v>101</v>
      </c>
      <c r="C87" s="502"/>
      <c r="D87" s="53" t="s">
        <v>187</v>
      </c>
      <c r="E87" s="247">
        <v>135603</v>
      </c>
      <c r="F87" s="250">
        <f t="shared" si="132"/>
        <v>135603</v>
      </c>
      <c r="G87" s="250">
        <f t="shared" si="133"/>
        <v>0</v>
      </c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>
        <f t="shared" si="134"/>
        <v>0</v>
      </c>
      <c r="V87" s="250">
        <f t="shared" si="135"/>
        <v>0</v>
      </c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  <c r="AG87" s="250"/>
      <c r="AH87" s="250"/>
      <c r="AI87" s="250">
        <f t="shared" si="136"/>
        <v>135603</v>
      </c>
      <c r="AJ87" s="250">
        <f t="shared" si="137"/>
        <v>135603</v>
      </c>
    </row>
    <row r="88" spans="1:36" ht="24" x14ac:dyDescent="0.2">
      <c r="A88" s="55"/>
      <c r="B88" s="505" t="s">
        <v>102</v>
      </c>
      <c r="C88" s="506"/>
      <c r="D88" s="56" t="s">
        <v>103</v>
      </c>
      <c r="E88" s="57">
        <f t="shared" ref="E88:AJ88" si="138">SUM(E89:E89)</f>
        <v>112679</v>
      </c>
      <c r="F88" s="57">
        <f t="shared" si="138"/>
        <v>112679</v>
      </c>
      <c r="G88" s="57">
        <f t="shared" si="138"/>
        <v>0</v>
      </c>
      <c r="H88" s="57">
        <f t="shared" si="138"/>
        <v>0</v>
      </c>
      <c r="I88" s="57">
        <f t="shared" si="138"/>
        <v>0</v>
      </c>
      <c r="J88" s="57">
        <f t="shared" si="138"/>
        <v>0</v>
      </c>
      <c r="K88" s="57">
        <f t="shared" si="138"/>
        <v>0</v>
      </c>
      <c r="L88" s="57">
        <f t="shared" si="138"/>
        <v>0</v>
      </c>
      <c r="M88" s="57">
        <f t="shared" si="138"/>
        <v>0</v>
      </c>
      <c r="N88" s="57">
        <f t="shared" si="138"/>
        <v>0</v>
      </c>
      <c r="O88" s="57">
        <f t="shared" si="138"/>
        <v>0</v>
      </c>
      <c r="P88" s="57">
        <f t="shared" si="138"/>
        <v>0</v>
      </c>
      <c r="Q88" s="57">
        <f t="shared" si="138"/>
        <v>0</v>
      </c>
      <c r="R88" s="57">
        <f t="shared" si="138"/>
        <v>0</v>
      </c>
      <c r="S88" s="57">
        <f t="shared" si="138"/>
        <v>0</v>
      </c>
      <c r="T88" s="57">
        <f t="shared" si="138"/>
        <v>0</v>
      </c>
      <c r="U88" s="57">
        <f t="shared" si="138"/>
        <v>0</v>
      </c>
      <c r="V88" s="57">
        <f t="shared" si="138"/>
        <v>0</v>
      </c>
      <c r="W88" s="57">
        <f t="shared" si="138"/>
        <v>0</v>
      </c>
      <c r="X88" s="57">
        <f t="shared" si="138"/>
        <v>0</v>
      </c>
      <c r="Y88" s="57">
        <f t="shared" si="138"/>
        <v>0</v>
      </c>
      <c r="Z88" s="57">
        <f t="shared" si="138"/>
        <v>0</v>
      </c>
      <c r="AA88" s="57">
        <f t="shared" si="138"/>
        <v>0</v>
      </c>
      <c r="AB88" s="57">
        <f t="shared" si="138"/>
        <v>0</v>
      </c>
      <c r="AC88" s="57">
        <f t="shared" si="138"/>
        <v>0</v>
      </c>
      <c r="AD88" s="57">
        <f t="shared" si="138"/>
        <v>0</v>
      </c>
      <c r="AE88" s="57">
        <f t="shared" si="138"/>
        <v>0</v>
      </c>
      <c r="AF88" s="57">
        <f t="shared" si="138"/>
        <v>0</v>
      </c>
      <c r="AG88" s="57">
        <f t="shared" si="138"/>
        <v>0</v>
      </c>
      <c r="AH88" s="57">
        <f t="shared" si="138"/>
        <v>0</v>
      </c>
      <c r="AI88" s="57">
        <f t="shared" si="138"/>
        <v>112679</v>
      </c>
      <c r="AJ88" s="57">
        <f t="shared" si="138"/>
        <v>112679</v>
      </c>
    </row>
    <row r="89" spans="1:36" ht="24" x14ac:dyDescent="0.2">
      <c r="A89" s="59"/>
      <c r="B89" s="511" t="s">
        <v>104</v>
      </c>
      <c r="C89" s="512"/>
      <c r="D89" s="69" t="s">
        <v>188</v>
      </c>
      <c r="E89" s="247">
        <v>112679</v>
      </c>
      <c r="F89" s="250">
        <f>E89+G89</f>
        <v>112679</v>
      </c>
      <c r="G89" s="250">
        <f>SUBTOTAL(9,H89:S89)</f>
        <v>0</v>
      </c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>
        <f>T89+V89</f>
        <v>0</v>
      </c>
      <c r="V89" s="250">
        <f>SUBTOTAL(9,W89:AH89)</f>
        <v>0</v>
      </c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>
        <f>E89+T89</f>
        <v>112679</v>
      </c>
      <c r="AJ89" s="250">
        <f>F89+U89</f>
        <v>112679</v>
      </c>
    </row>
    <row r="90" spans="1:36" x14ac:dyDescent="0.2">
      <c r="A90" s="55"/>
      <c r="B90" s="505" t="s">
        <v>105</v>
      </c>
      <c r="C90" s="506"/>
      <c r="D90" s="56" t="s">
        <v>190</v>
      </c>
      <c r="E90" s="57">
        <f t="shared" ref="E90:AI90" si="139">SUM(E91:E92)</f>
        <v>287864</v>
      </c>
      <c r="F90" s="57">
        <f t="shared" si="139"/>
        <v>287864</v>
      </c>
      <c r="G90" s="57">
        <f t="shared" si="139"/>
        <v>0</v>
      </c>
      <c r="H90" s="57">
        <f t="shared" si="139"/>
        <v>0</v>
      </c>
      <c r="I90" s="57">
        <f t="shared" si="139"/>
        <v>0</v>
      </c>
      <c r="J90" s="57">
        <f t="shared" si="139"/>
        <v>0</v>
      </c>
      <c r="K90" s="57">
        <f t="shared" si="139"/>
        <v>0</v>
      </c>
      <c r="L90" s="57">
        <f t="shared" si="139"/>
        <v>0</v>
      </c>
      <c r="M90" s="57">
        <f t="shared" si="139"/>
        <v>0</v>
      </c>
      <c r="N90" s="57">
        <f t="shared" si="139"/>
        <v>0</v>
      </c>
      <c r="O90" s="57">
        <f t="shared" si="139"/>
        <v>0</v>
      </c>
      <c r="P90" s="57">
        <f t="shared" si="139"/>
        <v>0</v>
      </c>
      <c r="Q90" s="57">
        <f t="shared" si="139"/>
        <v>0</v>
      </c>
      <c r="R90" s="57">
        <f t="shared" si="139"/>
        <v>0</v>
      </c>
      <c r="S90" s="57">
        <f t="shared" si="139"/>
        <v>0</v>
      </c>
      <c r="T90" s="57">
        <f t="shared" si="139"/>
        <v>0</v>
      </c>
      <c r="U90" s="57">
        <f t="shared" si="139"/>
        <v>0</v>
      </c>
      <c r="V90" s="57">
        <f t="shared" si="139"/>
        <v>0</v>
      </c>
      <c r="W90" s="57">
        <f t="shared" si="139"/>
        <v>0</v>
      </c>
      <c r="X90" s="57">
        <f t="shared" si="139"/>
        <v>0</v>
      </c>
      <c r="Y90" s="57">
        <f t="shared" si="139"/>
        <v>0</v>
      </c>
      <c r="Z90" s="57">
        <f t="shared" si="139"/>
        <v>0</v>
      </c>
      <c r="AA90" s="57">
        <f t="shared" si="139"/>
        <v>0</v>
      </c>
      <c r="AB90" s="57">
        <f t="shared" si="139"/>
        <v>0</v>
      </c>
      <c r="AC90" s="57">
        <f t="shared" si="139"/>
        <v>0</v>
      </c>
      <c r="AD90" s="57">
        <f t="shared" si="139"/>
        <v>0</v>
      </c>
      <c r="AE90" s="57">
        <f t="shared" si="139"/>
        <v>0</v>
      </c>
      <c r="AF90" s="57">
        <f t="shared" si="139"/>
        <v>0</v>
      </c>
      <c r="AG90" s="57">
        <f t="shared" si="139"/>
        <v>0</v>
      </c>
      <c r="AH90" s="57">
        <f t="shared" si="139"/>
        <v>0</v>
      </c>
      <c r="AI90" s="57">
        <f t="shared" si="139"/>
        <v>287864</v>
      </c>
      <c r="AJ90" s="57">
        <f t="shared" ref="AJ90" si="140">SUM(AJ91:AJ92)</f>
        <v>287864</v>
      </c>
    </row>
    <row r="91" spans="1:36" x14ac:dyDescent="0.2">
      <c r="A91" s="50"/>
      <c r="B91" s="509" t="s">
        <v>106</v>
      </c>
      <c r="C91" s="510"/>
      <c r="D91" s="51" t="s">
        <v>156</v>
      </c>
      <c r="E91" s="247">
        <v>282041</v>
      </c>
      <c r="F91" s="247">
        <f t="shared" ref="F91:F92" si="141">E91+G91</f>
        <v>282041</v>
      </c>
      <c r="G91" s="247">
        <f t="shared" ref="G91:G92" si="142">SUBTOTAL(9,H91:S91)</f>
        <v>0</v>
      </c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>
        <f t="shared" ref="U91:U92" si="143">T91+V91</f>
        <v>0</v>
      </c>
      <c r="V91" s="247">
        <f t="shared" ref="V91:V92" si="144">SUBTOTAL(9,W91:AH91)</f>
        <v>0</v>
      </c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>
        <f t="shared" ref="AI91:AI92" si="145">E91+T91</f>
        <v>282041</v>
      </c>
      <c r="AJ91" s="247">
        <f t="shared" ref="AJ91:AJ92" si="146">F91+U91</f>
        <v>282041</v>
      </c>
    </row>
    <row r="92" spans="1:36" x14ac:dyDescent="0.2">
      <c r="A92" s="68"/>
      <c r="B92" s="479" t="s">
        <v>107</v>
      </c>
      <c r="C92" s="480"/>
      <c r="D92" s="69" t="s">
        <v>189</v>
      </c>
      <c r="E92" s="247">
        <v>5823</v>
      </c>
      <c r="F92" s="247">
        <f t="shared" si="141"/>
        <v>5823</v>
      </c>
      <c r="G92" s="247">
        <f t="shared" si="142"/>
        <v>0</v>
      </c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>
        <f t="shared" si="143"/>
        <v>0</v>
      </c>
      <c r="V92" s="247">
        <f t="shared" si="144"/>
        <v>0</v>
      </c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>
        <f t="shared" si="145"/>
        <v>5823</v>
      </c>
      <c r="AJ92" s="247">
        <f t="shared" si="146"/>
        <v>5823</v>
      </c>
    </row>
    <row r="93" spans="1:36" ht="24" x14ac:dyDescent="0.2">
      <c r="A93" s="55"/>
      <c r="B93" s="505" t="s">
        <v>108</v>
      </c>
      <c r="C93" s="506"/>
      <c r="D93" s="56" t="s">
        <v>616</v>
      </c>
      <c r="E93" s="57">
        <f t="shared" ref="E93:AI93" si="147">SUM(E94:E96)</f>
        <v>1092749</v>
      </c>
      <c r="F93" s="57">
        <f t="shared" si="147"/>
        <v>1093697</v>
      </c>
      <c r="G93" s="57">
        <f t="shared" si="147"/>
        <v>948</v>
      </c>
      <c r="H93" s="57">
        <f t="shared" si="147"/>
        <v>0</v>
      </c>
      <c r="I93" s="57">
        <f t="shared" si="147"/>
        <v>0</v>
      </c>
      <c r="J93" s="57">
        <f t="shared" si="147"/>
        <v>948</v>
      </c>
      <c r="K93" s="57">
        <f t="shared" si="147"/>
        <v>0</v>
      </c>
      <c r="L93" s="57">
        <f t="shared" si="147"/>
        <v>0</v>
      </c>
      <c r="M93" s="57">
        <f t="shared" si="147"/>
        <v>0</v>
      </c>
      <c r="N93" s="57">
        <f t="shared" si="147"/>
        <v>0</v>
      </c>
      <c r="O93" s="57">
        <f t="shared" si="147"/>
        <v>0</v>
      </c>
      <c r="P93" s="57">
        <f t="shared" si="147"/>
        <v>0</v>
      </c>
      <c r="Q93" s="57">
        <f t="shared" si="147"/>
        <v>0</v>
      </c>
      <c r="R93" s="57">
        <f t="shared" si="147"/>
        <v>0</v>
      </c>
      <c r="S93" s="57">
        <f t="shared" si="147"/>
        <v>0</v>
      </c>
      <c r="T93" s="57">
        <f t="shared" si="147"/>
        <v>0</v>
      </c>
      <c r="U93" s="57">
        <f t="shared" si="147"/>
        <v>-900</v>
      </c>
      <c r="V93" s="57">
        <f t="shared" si="147"/>
        <v>-900</v>
      </c>
      <c r="W93" s="57">
        <f t="shared" si="147"/>
        <v>0</v>
      </c>
      <c r="X93" s="57">
        <f t="shared" si="147"/>
        <v>0</v>
      </c>
      <c r="Y93" s="57">
        <f t="shared" si="147"/>
        <v>-900</v>
      </c>
      <c r="Z93" s="57">
        <f t="shared" si="147"/>
        <v>0</v>
      </c>
      <c r="AA93" s="57">
        <f t="shared" si="147"/>
        <v>0</v>
      </c>
      <c r="AB93" s="57">
        <f t="shared" si="147"/>
        <v>0</v>
      </c>
      <c r="AC93" s="57">
        <f t="shared" si="147"/>
        <v>0</v>
      </c>
      <c r="AD93" s="57">
        <f t="shared" si="147"/>
        <v>0</v>
      </c>
      <c r="AE93" s="57">
        <f t="shared" si="147"/>
        <v>0</v>
      </c>
      <c r="AF93" s="57">
        <f t="shared" si="147"/>
        <v>0</v>
      </c>
      <c r="AG93" s="57">
        <f t="shared" si="147"/>
        <v>0</v>
      </c>
      <c r="AH93" s="57">
        <f t="shared" si="147"/>
        <v>0</v>
      </c>
      <c r="AI93" s="57">
        <f t="shared" si="147"/>
        <v>1092749</v>
      </c>
      <c r="AJ93" s="57">
        <f t="shared" ref="AJ93" si="148">SUM(AJ94:AJ96)</f>
        <v>1092797</v>
      </c>
    </row>
    <row r="94" spans="1:36" ht="24" x14ac:dyDescent="0.2">
      <c r="A94" s="50"/>
      <c r="B94" s="509" t="s">
        <v>109</v>
      </c>
      <c r="C94" s="510"/>
      <c r="D94" s="53" t="s">
        <v>191</v>
      </c>
      <c r="E94" s="247">
        <v>529361</v>
      </c>
      <c r="F94" s="247">
        <f t="shared" ref="F94:F96" si="149">E94+G94</f>
        <v>529361</v>
      </c>
      <c r="G94" s="247">
        <f t="shared" ref="G94:G96" si="150">SUBTOTAL(9,H94:S94)</f>
        <v>0</v>
      </c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>
        <f t="shared" ref="U94:U96" si="151">T94+V94</f>
        <v>0</v>
      </c>
      <c r="V94" s="247">
        <f t="shared" ref="V94:V96" si="152">SUBTOTAL(9,W94:AH94)</f>
        <v>0</v>
      </c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  <c r="AH94" s="247"/>
      <c r="AI94" s="247">
        <f t="shared" ref="AI94:AI97" si="153">E94+T94</f>
        <v>529361</v>
      </c>
      <c r="AJ94" s="247">
        <f t="shared" ref="AJ94:AJ96" si="154">F94+U94</f>
        <v>529361</v>
      </c>
    </row>
    <row r="95" spans="1:36" x14ac:dyDescent="0.2">
      <c r="A95" s="68"/>
      <c r="B95" s="479" t="s">
        <v>110</v>
      </c>
      <c r="C95" s="480"/>
      <c r="D95" s="53" t="s">
        <v>210</v>
      </c>
      <c r="E95" s="247">
        <v>17248</v>
      </c>
      <c r="F95" s="247">
        <f t="shared" si="149"/>
        <v>17248</v>
      </c>
      <c r="G95" s="247">
        <f t="shared" si="150"/>
        <v>0</v>
      </c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>
        <f t="shared" si="151"/>
        <v>0</v>
      </c>
      <c r="V95" s="247">
        <f t="shared" si="152"/>
        <v>0</v>
      </c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>
        <f t="shared" si="153"/>
        <v>17248</v>
      </c>
      <c r="AJ95" s="247">
        <f t="shared" si="154"/>
        <v>17248</v>
      </c>
    </row>
    <row r="96" spans="1:36" x14ac:dyDescent="0.2">
      <c r="A96" s="52"/>
      <c r="B96" s="501" t="s">
        <v>111</v>
      </c>
      <c r="C96" s="502"/>
      <c r="D96" s="53" t="s">
        <v>192</v>
      </c>
      <c r="E96" s="247">
        <v>546140</v>
      </c>
      <c r="F96" s="253">
        <f t="shared" si="149"/>
        <v>547088</v>
      </c>
      <c r="G96" s="253">
        <f t="shared" si="150"/>
        <v>948</v>
      </c>
      <c r="H96" s="253"/>
      <c r="I96" s="253"/>
      <c r="J96" s="253">
        <f>48+900</f>
        <v>948</v>
      </c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>
        <f t="shared" si="151"/>
        <v>-900</v>
      </c>
      <c r="V96" s="253">
        <f t="shared" si="152"/>
        <v>-900</v>
      </c>
      <c r="W96" s="253"/>
      <c r="X96" s="253"/>
      <c r="Y96" s="253">
        <v>-900</v>
      </c>
      <c r="Z96" s="253"/>
      <c r="AA96" s="253"/>
      <c r="AB96" s="253"/>
      <c r="AC96" s="253"/>
      <c r="AD96" s="253"/>
      <c r="AE96" s="253"/>
      <c r="AF96" s="253"/>
      <c r="AG96" s="253"/>
      <c r="AH96" s="253"/>
      <c r="AI96" s="253">
        <f t="shared" si="153"/>
        <v>546140</v>
      </c>
      <c r="AJ96" s="253">
        <f t="shared" si="154"/>
        <v>546188</v>
      </c>
    </row>
    <row r="97" spans="1:36" ht="36" x14ac:dyDescent="0.2">
      <c r="A97" s="55"/>
      <c r="B97" s="503" t="s">
        <v>258</v>
      </c>
      <c r="C97" s="504"/>
      <c r="D97" s="130" t="s">
        <v>340</v>
      </c>
      <c r="E97" s="57">
        <f t="shared" ref="E97:AH97" si="155">SUM(E98,E100)</f>
        <v>39493</v>
      </c>
      <c r="F97" s="250">
        <f t="shared" si="155"/>
        <v>44853</v>
      </c>
      <c r="G97" s="250">
        <f t="shared" si="155"/>
        <v>5360</v>
      </c>
      <c r="H97" s="250">
        <f t="shared" si="155"/>
        <v>0</v>
      </c>
      <c r="I97" s="250">
        <f t="shared" si="155"/>
        <v>0</v>
      </c>
      <c r="J97" s="250">
        <f t="shared" si="155"/>
        <v>5360</v>
      </c>
      <c r="K97" s="250">
        <f t="shared" si="155"/>
        <v>0</v>
      </c>
      <c r="L97" s="250">
        <f t="shared" si="155"/>
        <v>0</v>
      </c>
      <c r="M97" s="250">
        <f t="shared" si="155"/>
        <v>0</v>
      </c>
      <c r="N97" s="250">
        <f t="shared" si="155"/>
        <v>0</v>
      </c>
      <c r="O97" s="250">
        <f t="shared" si="155"/>
        <v>0</v>
      </c>
      <c r="P97" s="250">
        <f t="shared" si="155"/>
        <v>0</v>
      </c>
      <c r="Q97" s="250">
        <f t="shared" si="155"/>
        <v>0</v>
      </c>
      <c r="R97" s="250">
        <f t="shared" si="155"/>
        <v>0</v>
      </c>
      <c r="S97" s="250">
        <f t="shared" si="155"/>
        <v>0</v>
      </c>
      <c r="T97" s="250">
        <f t="shared" si="155"/>
        <v>-8462</v>
      </c>
      <c r="U97" s="250">
        <f t="shared" si="155"/>
        <v>-8462</v>
      </c>
      <c r="V97" s="250">
        <f t="shared" si="155"/>
        <v>0</v>
      </c>
      <c r="W97" s="250">
        <f t="shared" si="155"/>
        <v>0</v>
      </c>
      <c r="X97" s="250">
        <f t="shared" si="155"/>
        <v>0</v>
      </c>
      <c r="Y97" s="250">
        <f t="shared" si="155"/>
        <v>0</v>
      </c>
      <c r="Z97" s="250">
        <f t="shared" si="155"/>
        <v>0</v>
      </c>
      <c r="AA97" s="250">
        <f t="shared" si="155"/>
        <v>0</v>
      </c>
      <c r="AB97" s="250">
        <f t="shared" si="155"/>
        <v>0</v>
      </c>
      <c r="AC97" s="250">
        <f t="shared" si="155"/>
        <v>0</v>
      </c>
      <c r="AD97" s="250">
        <f t="shared" si="155"/>
        <v>0</v>
      </c>
      <c r="AE97" s="250">
        <f t="shared" si="155"/>
        <v>0</v>
      </c>
      <c r="AF97" s="250">
        <f t="shared" si="155"/>
        <v>0</v>
      </c>
      <c r="AG97" s="250">
        <f t="shared" si="155"/>
        <v>0</v>
      </c>
      <c r="AH97" s="250">
        <f t="shared" si="155"/>
        <v>0</v>
      </c>
      <c r="AI97" s="250">
        <f t="shared" si="153"/>
        <v>31031</v>
      </c>
      <c r="AJ97" s="250">
        <f t="shared" ref="AJ97" si="156">SUM(AJ98,AJ100)</f>
        <v>36391</v>
      </c>
    </row>
    <row r="98" spans="1:36" s="155" customFormat="1" x14ac:dyDescent="0.2">
      <c r="A98" s="46"/>
      <c r="B98" s="505" t="s">
        <v>112</v>
      </c>
      <c r="C98" s="506"/>
      <c r="D98" s="56" t="s">
        <v>617</v>
      </c>
      <c r="E98" s="254">
        <f t="shared" ref="E98:AJ98" si="157">SUM(E99:E99)</f>
        <v>0</v>
      </c>
      <c r="F98" s="254">
        <f t="shared" si="157"/>
        <v>5360</v>
      </c>
      <c r="G98" s="254">
        <f t="shared" si="157"/>
        <v>5360</v>
      </c>
      <c r="H98" s="254">
        <f t="shared" si="157"/>
        <v>0</v>
      </c>
      <c r="I98" s="254">
        <f t="shared" si="157"/>
        <v>0</v>
      </c>
      <c r="J98" s="254">
        <f t="shared" si="157"/>
        <v>5360</v>
      </c>
      <c r="K98" s="254">
        <f t="shared" si="157"/>
        <v>0</v>
      </c>
      <c r="L98" s="254">
        <f t="shared" si="157"/>
        <v>0</v>
      </c>
      <c r="M98" s="254">
        <f t="shared" si="157"/>
        <v>0</v>
      </c>
      <c r="N98" s="254">
        <f t="shared" si="157"/>
        <v>0</v>
      </c>
      <c r="O98" s="254">
        <f t="shared" si="157"/>
        <v>0</v>
      </c>
      <c r="P98" s="254">
        <f t="shared" si="157"/>
        <v>0</v>
      </c>
      <c r="Q98" s="254">
        <f t="shared" si="157"/>
        <v>0</v>
      </c>
      <c r="R98" s="254">
        <f t="shared" si="157"/>
        <v>0</v>
      </c>
      <c r="S98" s="254">
        <f t="shared" si="157"/>
        <v>0</v>
      </c>
      <c r="T98" s="254">
        <f t="shared" si="157"/>
        <v>0</v>
      </c>
      <c r="U98" s="254">
        <f t="shared" si="157"/>
        <v>0</v>
      </c>
      <c r="V98" s="254">
        <f t="shared" si="157"/>
        <v>0</v>
      </c>
      <c r="W98" s="254">
        <f t="shared" si="157"/>
        <v>0</v>
      </c>
      <c r="X98" s="254">
        <f t="shared" si="157"/>
        <v>0</v>
      </c>
      <c r="Y98" s="254">
        <f t="shared" si="157"/>
        <v>0</v>
      </c>
      <c r="Z98" s="254">
        <f t="shared" si="157"/>
        <v>0</v>
      </c>
      <c r="AA98" s="254">
        <f t="shared" si="157"/>
        <v>0</v>
      </c>
      <c r="AB98" s="254">
        <f t="shared" si="157"/>
        <v>0</v>
      </c>
      <c r="AC98" s="254">
        <f t="shared" si="157"/>
        <v>0</v>
      </c>
      <c r="AD98" s="254">
        <f t="shared" si="157"/>
        <v>0</v>
      </c>
      <c r="AE98" s="254">
        <f t="shared" si="157"/>
        <v>0</v>
      </c>
      <c r="AF98" s="254">
        <f t="shared" si="157"/>
        <v>0</v>
      </c>
      <c r="AG98" s="254">
        <f t="shared" si="157"/>
        <v>0</v>
      </c>
      <c r="AH98" s="254">
        <f t="shared" si="157"/>
        <v>0</v>
      </c>
      <c r="AI98" s="254">
        <f t="shared" si="157"/>
        <v>0</v>
      </c>
      <c r="AJ98" s="254">
        <f t="shared" si="157"/>
        <v>5360</v>
      </c>
    </row>
    <row r="99" spans="1:36" ht="24" x14ac:dyDescent="0.2">
      <c r="A99" s="52"/>
      <c r="B99" s="507" t="s">
        <v>219</v>
      </c>
      <c r="C99" s="508"/>
      <c r="D99" s="53" t="s">
        <v>618</v>
      </c>
      <c r="E99" s="248"/>
      <c r="F99" s="250">
        <f t="shared" ref="F99:F100" si="158">E99+G99</f>
        <v>5360</v>
      </c>
      <c r="G99" s="250">
        <f t="shared" ref="G99:G100" si="159">SUBTOTAL(9,H99:S99)</f>
        <v>5360</v>
      </c>
      <c r="H99" s="250"/>
      <c r="I99" s="250"/>
      <c r="J99" s="250">
        <v>5360</v>
      </c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>
        <f t="shared" ref="U99:U100" si="160">T99+V99</f>
        <v>0</v>
      </c>
      <c r="V99" s="250">
        <f t="shared" ref="V99:V100" si="161">SUBTOTAL(9,W99:AH99)</f>
        <v>0</v>
      </c>
      <c r="W99" s="250"/>
      <c r="X99" s="250"/>
      <c r="Y99" s="250"/>
      <c r="Z99" s="250"/>
      <c r="AA99" s="250"/>
      <c r="AB99" s="250"/>
      <c r="AC99" s="250"/>
      <c r="AD99" s="250"/>
      <c r="AE99" s="250"/>
      <c r="AF99" s="250"/>
      <c r="AG99" s="250"/>
      <c r="AH99" s="250"/>
      <c r="AI99" s="250">
        <f t="shared" ref="AI99:AI100" si="162">E99+T99</f>
        <v>0</v>
      </c>
      <c r="AJ99" s="250">
        <f t="shared" ref="AJ99:AJ100" si="163">F99+U99</f>
        <v>5360</v>
      </c>
    </row>
    <row r="100" spans="1:36" s="155" customFormat="1" x14ac:dyDescent="0.2">
      <c r="A100" s="73"/>
      <c r="B100" s="481" t="s">
        <v>256</v>
      </c>
      <c r="C100" s="482"/>
      <c r="D100" s="56" t="s">
        <v>257</v>
      </c>
      <c r="E100" s="254">
        <v>39493</v>
      </c>
      <c r="F100" s="254">
        <f t="shared" si="158"/>
        <v>39493</v>
      </c>
      <c r="G100" s="254">
        <f t="shared" si="159"/>
        <v>0</v>
      </c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>
        <f>-4200-142-3000-10-1110</f>
        <v>-8462</v>
      </c>
      <c r="U100" s="254">
        <f t="shared" si="160"/>
        <v>-8462</v>
      </c>
      <c r="V100" s="254">
        <f t="shared" si="161"/>
        <v>0</v>
      </c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>
        <f t="shared" si="162"/>
        <v>31031</v>
      </c>
      <c r="AJ100" s="254">
        <f t="shared" si="163"/>
        <v>31031</v>
      </c>
    </row>
    <row r="101" spans="1:36" s="155" customFormat="1" x14ac:dyDescent="0.2">
      <c r="A101" s="242"/>
      <c r="B101" s="243"/>
      <c r="C101" s="244"/>
      <c r="D101" s="66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</row>
    <row r="102" spans="1:36" x14ac:dyDescent="0.2">
      <c r="A102" s="48"/>
      <c r="B102" s="75"/>
      <c r="C102" s="76"/>
      <c r="D102" s="60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</row>
    <row r="103" spans="1:36" s="160" customFormat="1" ht="12.75" x14ac:dyDescent="0.2">
      <c r="A103" s="483" t="s">
        <v>128</v>
      </c>
      <c r="B103" s="484"/>
      <c r="C103" s="484"/>
      <c r="D103" s="485"/>
      <c r="E103" s="257">
        <f t="shared" ref="E103:AI103" si="164">SUM(E10,E15,E26,E32,E37,E47,E59,E50,E68,E70,E75,E79,)</f>
        <v>81727356</v>
      </c>
      <c r="F103" s="257">
        <f t="shared" si="164"/>
        <v>82052839</v>
      </c>
      <c r="G103" s="257">
        <f t="shared" si="164"/>
        <v>325483</v>
      </c>
      <c r="H103" s="257">
        <f t="shared" si="164"/>
        <v>15523</v>
      </c>
      <c r="I103" s="257">
        <f t="shared" si="164"/>
        <v>49783</v>
      </c>
      <c r="J103" s="257">
        <f t="shared" si="164"/>
        <v>260177</v>
      </c>
      <c r="K103" s="257">
        <f t="shared" si="164"/>
        <v>0</v>
      </c>
      <c r="L103" s="257">
        <f t="shared" si="164"/>
        <v>0</v>
      </c>
      <c r="M103" s="257">
        <f t="shared" si="164"/>
        <v>0</v>
      </c>
      <c r="N103" s="257">
        <f t="shared" si="164"/>
        <v>0</v>
      </c>
      <c r="O103" s="257">
        <f t="shared" si="164"/>
        <v>0</v>
      </c>
      <c r="P103" s="257">
        <f t="shared" si="164"/>
        <v>0</v>
      </c>
      <c r="Q103" s="257">
        <f t="shared" si="164"/>
        <v>0</v>
      </c>
      <c r="R103" s="257">
        <f t="shared" si="164"/>
        <v>0</v>
      </c>
      <c r="S103" s="257">
        <f t="shared" si="164"/>
        <v>0</v>
      </c>
      <c r="T103" s="257">
        <f t="shared" si="164"/>
        <v>-347723</v>
      </c>
      <c r="U103" s="257">
        <f t="shared" si="164"/>
        <v>-372612</v>
      </c>
      <c r="V103" s="257">
        <f t="shared" si="164"/>
        <v>-24889</v>
      </c>
      <c r="W103" s="257">
        <f t="shared" si="164"/>
        <v>-16779</v>
      </c>
      <c r="X103" s="257">
        <f t="shared" si="164"/>
        <v>-7210</v>
      </c>
      <c r="Y103" s="257">
        <f t="shared" si="164"/>
        <v>-900</v>
      </c>
      <c r="Z103" s="257">
        <f t="shared" si="164"/>
        <v>0</v>
      </c>
      <c r="AA103" s="257">
        <f t="shared" si="164"/>
        <v>0</v>
      </c>
      <c r="AB103" s="257">
        <f t="shared" si="164"/>
        <v>0</v>
      </c>
      <c r="AC103" s="257">
        <f t="shared" si="164"/>
        <v>0</v>
      </c>
      <c r="AD103" s="257">
        <f t="shared" si="164"/>
        <v>0</v>
      </c>
      <c r="AE103" s="257">
        <f t="shared" si="164"/>
        <v>0</v>
      </c>
      <c r="AF103" s="257">
        <f t="shared" si="164"/>
        <v>0</v>
      </c>
      <c r="AG103" s="257">
        <f t="shared" si="164"/>
        <v>0</v>
      </c>
      <c r="AH103" s="257">
        <f t="shared" si="164"/>
        <v>0</v>
      </c>
      <c r="AI103" s="257">
        <f t="shared" si="164"/>
        <v>81379633</v>
      </c>
      <c r="AJ103" s="257">
        <f t="shared" ref="AJ103" si="165">SUM(AJ10,AJ15,AJ26,AJ32,AJ37,AJ47,AJ59,AJ50,AJ68,AJ70,AJ75,AJ79,)</f>
        <v>81680227</v>
      </c>
    </row>
    <row r="104" spans="1:36" x14ac:dyDescent="0.2">
      <c r="A104" s="55"/>
      <c r="B104" s="77"/>
      <c r="C104" s="78"/>
      <c r="D104" s="53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6" s="155" customFormat="1" x14ac:dyDescent="0.2">
      <c r="A105" s="46"/>
      <c r="B105" s="486" t="s">
        <v>335</v>
      </c>
      <c r="C105" s="487"/>
      <c r="D105" s="47" t="s">
        <v>138</v>
      </c>
      <c r="E105" s="251">
        <f t="shared" ref="E105:AI105" si="166">SUM(,E106)</f>
        <v>4097729</v>
      </c>
      <c r="F105" s="251">
        <f t="shared" si="166"/>
        <v>6520358</v>
      </c>
      <c r="G105" s="251">
        <f t="shared" si="166"/>
        <v>2422629</v>
      </c>
      <c r="H105" s="251">
        <f t="shared" si="166"/>
        <v>0</v>
      </c>
      <c r="I105" s="251">
        <f t="shared" si="166"/>
        <v>0</v>
      </c>
      <c r="J105" s="251">
        <f t="shared" si="166"/>
        <v>2422629</v>
      </c>
      <c r="K105" s="251">
        <f t="shared" si="166"/>
        <v>0</v>
      </c>
      <c r="L105" s="251">
        <f t="shared" si="166"/>
        <v>0</v>
      </c>
      <c r="M105" s="251">
        <f t="shared" si="166"/>
        <v>0</v>
      </c>
      <c r="N105" s="251">
        <f t="shared" si="166"/>
        <v>0</v>
      </c>
      <c r="O105" s="251">
        <f t="shared" si="166"/>
        <v>0</v>
      </c>
      <c r="P105" s="251">
        <f t="shared" si="166"/>
        <v>0</v>
      </c>
      <c r="Q105" s="251">
        <f t="shared" si="166"/>
        <v>0</v>
      </c>
      <c r="R105" s="251">
        <f t="shared" si="166"/>
        <v>0</v>
      </c>
      <c r="S105" s="251">
        <f t="shared" si="166"/>
        <v>0</v>
      </c>
      <c r="T105" s="251">
        <f t="shared" si="166"/>
        <v>0</v>
      </c>
      <c r="U105" s="251">
        <f t="shared" si="166"/>
        <v>0</v>
      </c>
      <c r="V105" s="251">
        <f t="shared" si="166"/>
        <v>0</v>
      </c>
      <c r="W105" s="251">
        <f t="shared" si="166"/>
        <v>0</v>
      </c>
      <c r="X105" s="251">
        <f t="shared" si="166"/>
        <v>0</v>
      </c>
      <c r="Y105" s="251">
        <f t="shared" si="166"/>
        <v>0</v>
      </c>
      <c r="Z105" s="251">
        <f t="shared" si="166"/>
        <v>0</v>
      </c>
      <c r="AA105" s="251">
        <f t="shared" si="166"/>
        <v>0</v>
      </c>
      <c r="AB105" s="251">
        <f t="shared" si="166"/>
        <v>0</v>
      </c>
      <c r="AC105" s="251">
        <f t="shared" si="166"/>
        <v>0</v>
      </c>
      <c r="AD105" s="251">
        <f t="shared" si="166"/>
        <v>0</v>
      </c>
      <c r="AE105" s="251">
        <f t="shared" si="166"/>
        <v>0</v>
      </c>
      <c r="AF105" s="251">
        <f t="shared" si="166"/>
        <v>0</v>
      </c>
      <c r="AG105" s="251">
        <f t="shared" si="166"/>
        <v>0</v>
      </c>
      <c r="AH105" s="251">
        <f t="shared" si="166"/>
        <v>0</v>
      </c>
      <c r="AI105" s="251">
        <f t="shared" si="166"/>
        <v>4097729</v>
      </c>
      <c r="AJ105" s="251">
        <f>SUM(,AJ106)</f>
        <v>6520358</v>
      </c>
    </row>
    <row r="106" spans="1:36" s="155" customFormat="1" x14ac:dyDescent="0.2">
      <c r="A106" s="46"/>
      <c r="B106" s="152"/>
      <c r="C106" s="152"/>
      <c r="D106" s="47" t="s">
        <v>255</v>
      </c>
      <c r="E106" s="251">
        <f t="shared" ref="E106:AI106" si="167">SUM(E111,E107)</f>
        <v>4097729</v>
      </c>
      <c r="F106" s="251">
        <f t="shared" si="167"/>
        <v>6520358</v>
      </c>
      <c r="G106" s="251">
        <f t="shared" si="167"/>
        <v>2422629</v>
      </c>
      <c r="H106" s="251">
        <f t="shared" si="167"/>
        <v>0</v>
      </c>
      <c r="I106" s="251">
        <f t="shared" si="167"/>
        <v>0</v>
      </c>
      <c r="J106" s="251">
        <f t="shared" si="167"/>
        <v>2422629</v>
      </c>
      <c r="K106" s="251">
        <f t="shared" si="167"/>
        <v>0</v>
      </c>
      <c r="L106" s="251">
        <f t="shared" si="167"/>
        <v>0</v>
      </c>
      <c r="M106" s="251">
        <f t="shared" si="167"/>
        <v>0</v>
      </c>
      <c r="N106" s="251">
        <f t="shared" si="167"/>
        <v>0</v>
      </c>
      <c r="O106" s="251">
        <f t="shared" si="167"/>
        <v>0</v>
      </c>
      <c r="P106" s="251">
        <f t="shared" si="167"/>
        <v>0</v>
      </c>
      <c r="Q106" s="251">
        <f t="shared" si="167"/>
        <v>0</v>
      </c>
      <c r="R106" s="251">
        <f t="shared" si="167"/>
        <v>0</v>
      </c>
      <c r="S106" s="251">
        <f t="shared" si="167"/>
        <v>0</v>
      </c>
      <c r="T106" s="251">
        <f t="shared" si="167"/>
        <v>0</v>
      </c>
      <c r="U106" s="251">
        <f t="shared" si="167"/>
        <v>0</v>
      </c>
      <c r="V106" s="251">
        <f t="shared" si="167"/>
        <v>0</v>
      </c>
      <c r="W106" s="251">
        <f t="shared" si="167"/>
        <v>0</v>
      </c>
      <c r="X106" s="251">
        <f t="shared" si="167"/>
        <v>0</v>
      </c>
      <c r="Y106" s="251">
        <f t="shared" si="167"/>
        <v>0</v>
      </c>
      <c r="Z106" s="251">
        <f t="shared" si="167"/>
        <v>0</v>
      </c>
      <c r="AA106" s="251">
        <f t="shared" si="167"/>
        <v>0</v>
      </c>
      <c r="AB106" s="251">
        <f t="shared" si="167"/>
        <v>0</v>
      </c>
      <c r="AC106" s="251">
        <f t="shared" si="167"/>
        <v>0</v>
      </c>
      <c r="AD106" s="251">
        <f t="shared" si="167"/>
        <v>0</v>
      </c>
      <c r="AE106" s="251">
        <f t="shared" si="167"/>
        <v>0</v>
      </c>
      <c r="AF106" s="251">
        <f t="shared" si="167"/>
        <v>0</v>
      </c>
      <c r="AG106" s="251">
        <f t="shared" si="167"/>
        <v>0</v>
      </c>
      <c r="AH106" s="251">
        <f t="shared" si="167"/>
        <v>0</v>
      </c>
      <c r="AI106" s="251">
        <f t="shared" si="167"/>
        <v>4097729</v>
      </c>
      <c r="AJ106" s="251">
        <f t="shared" ref="AJ106" si="168">SUM(AJ111,AJ107)</f>
        <v>6520358</v>
      </c>
    </row>
    <row r="107" spans="1:36" s="155" customFormat="1" hidden="1" x14ac:dyDescent="0.2">
      <c r="A107" s="73"/>
      <c r="B107" s="81"/>
      <c r="C107" s="152" t="s">
        <v>140</v>
      </c>
      <c r="D107" s="74" t="s">
        <v>262</v>
      </c>
      <c r="E107" s="251">
        <f t="shared" ref="E107:AI107" si="169">SUM(E108:E110)</f>
        <v>0</v>
      </c>
      <c r="F107" s="251">
        <f t="shared" si="169"/>
        <v>0</v>
      </c>
      <c r="G107" s="251">
        <f t="shared" si="169"/>
        <v>0</v>
      </c>
      <c r="H107" s="251">
        <f t="shared" si="169"/>
        <v>0</v>
      </c>
      <c r="I107" s="251">
        <f t="shared" si="169"/>
        <v>0</v>
      </c>
      <c r="J107" s="251">
        <f t="shared" si="169"/>
        <v>0</v>
      </c>
      <c r="K107" s="251">
        <f t="shared" si="169"/>
        <v>0</v>
      </c>
      <c r="L107" s="251">
        <f t="shared" si="169"/>
        <v>0</v>
      </c>
      <c r="M107" s="251">
        <f t="shared" si="169"/>
        <v>0</v>
      </c>
      <c r="N107" s="251">
        <f t="shared" si="169"/>
        <v>0</v>
      </c>
      <c r="O107" s="251">
        <f t="shared" si="169"/>
        <v>0</v>
      </c>
      <c r="P107" s="251">
        <f t="shared" si="169"/>
        <v>0</v>
      </c>
      <c r="Q107" s="251">
        <f t="shared" si="169"/>
        <v>0</v>
      </c>
      <c r="R107" s="251">
        <f t="shared" si="169"/>
        <v>0</v>
      </c>
      <c r="S107" s="251">
        <f t="shared" si="169"/>
        <v>0</v>
      </c>
      <c r="T107" s="251">
        <f t="shared" si="169"/>
        <v>0</v>
      </c>
      <c r="U107" s="251">
        <f t="shared" si="169"/>
        <v>0</v>
      </c>
      <c r="V107" s="251">
        <f t="shared" si="169"/>
        <v>0</v>
      </c>
      <c r="W107" s="251">
        <f t="shared" si="169"/>
        <v>0</v>
      </c>
      <c r="X107" s="251">
        <f t="shared" si="169"/>
        <v>0</v>
      </c>
      <c r="Y107" s="251">
        <f t="shared" si="169"/>
        <v>0</v>
      </c>
      <c r="Z107" s="251">
        <f t="shared" si="169"/>
        <v>0</v>
      </c>
      <c r="AA107" s="251">
        <f t="shared" si="169"/>
        <v>0</v>
      </c>
      <c r="AB107" s="251">
        <f t="shared" si="169"/>
        <v>0</v>
      </c>
      <c r="AC107" s="251">
        <f t="shared" si="169"/>
        <v>0</v>
      </c>
      <c r="AD107" s="251">
        <f t="shared" si="169"/>
        <v>0</v>
      </c>
      <c r="AE107" s="251">
        <f t="shared" si="169"/>
        <v>0</v>
      </c>
      <c r="AF107" s="251">
        <f t="shared" si="169"/>
        <v>0</v>
      </c>
      <c r="AG107" s="251">
        <f t="shared" si="169"/>
        <v>0</v>
      </c>
      <c r="AH107" s="251">
        <f t="shared" si="169"/>
        <v>0</v>
      </c>
      <c r="AI107" s="251">
        <f t="shared" si="169"/>
        <v>0</v>
      </c>
      <c r="AJ107" s="251">
        <f t="shared" ref="AJ107" si="170">SUM(AJ108:AJ110)</f>
        <v>0</v>
      </c>
    </row>
    <row r="108" spans="1:36" hidden="1" x14ac:dyDescent="0.2">
      <c r="A108" s="68"/>
      <c r="B108" s="479"/>
      <c r="C108" s="480"/>
      <c r="D108" s="53"/>
      <c r="E108" s="252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</row>
    <row r="109" spans="1:36" hidden="1" x14ac:dyDescent="0.2">
      <c r="A109" s="68"/>
      <c r="B109" s="150"/>
      <c r="C109" s="151"/>
      <c r="D109" s="53" t="s">
        <v>592</v>
      </c>
      <c r="E109" s="252"/>
      <c r="F109" s="247">
        <f>E109+G109</f>
        <v>0</v>
      </c>
      <c r="G109" s="247">
        <f>SUBTOTAL(9,H109:S109)</f>
        <v>0</v>
      </c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>
        <f>T109+V109</f>
        <v>0</v>
      </c>
      <c r="V109" s="247">
        <f>SUBTOTAL(9,W109:AH109)</f>
        <v>0</v>
      </c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  <c r="AH109" s="247"/>
      <c r="AI109" s="247">
        <f t="shared" ref="AI109:AI110" si="171">E109+T109</f>
        <v>0</v>
      </c>
      <c r="AJ109" s="247">
        <f>F109+U109</f>
        <v>0</v>
      </c>
    </row>
    <row r="110" spans="1:36" x14ac:dyDescent="0.2">
      <c r="A110" s="126"/>
      <c r="B110" s="127"/>
      <c r="C110" s="128"/>
      <c r="D110" s="129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>
        <f t="shared" si="171"/>
        <v>0</v>
      </c>
      <c r="AJ110" s="246"/>
    </row>
    <row r="111" spans="1:36" s="155" customFormat="1" x14ac:dyDescent="0.2">
      <c r="A111" s="73"/>
      <c r="B111" s="81"/>
      <c r="C111" s="152" t="s">
        <v>333</v>
      </c>
      <c r="D111" s="74" t="s">
        <v>263</v>
      </c>
      <c r="E111" s="251">
        <f t="shared" ref="E111:AJ111" si="172">SUM(E112:E119)</f>
        <v>4097729</v>
      </c>
      <c r="F111" s="251">
        <f t="shared" si="172"/>
        <v>6520358</v>
      </c>
      <c r="G111" s="251">
        <f t="shared" si="172"/>
        <v>2422629</v>
      </c>
      <c r="H111" s="251">
        <f t="shared" si="172"/>
        <v>0</v>
      </c>
      <c r="I111" s="251">
        <f t="shared" si="172"/>
        <v>0</v>
      </c>
      <c r="J111" s="251">
        <f t="shared" si="172"/>
        <v>2422629</v>
      </c>
      <c r="K111" s="251">
        <f t="shared" si="172"/>
        <v>0</v>
      </c>
      <c r="L111" s="251">
        <f t="shared" si="172"/>
        <v>0</v>
      </c>
      <c r="M111" s="251">
        <f t="shared" si="172"/>
        <v>0</v>
      </c>
      <c r="N111" s="251">
        <f t="shared" si="172"/>
        <v>0</v>
      </c>
      <c r="O111" s="251">
        <f t="shared" si="172"/>
        <v>0</v>
      </c>
      <c r="P111" s="251">
        <f t="shared" si="172"/>
        <v>0</v>
      </c>
      <c r="Q111" s="251">
        <f t="shared" si="172"/>
        <v>0</v>
      </c>
      <c r="R111" s="251">
        <f t="shared" si="172"/>
        <v>0</v>
      </c>
      <c r="S111" s="251">
        <f t="shared" si="172"/>
        <v>0</v>
      </c>
      <c r="T111" s="251">
        <f t="shared" si="172"/>
        <v>0</v>
      </c>
      <c r="U111" s="251">
        <f t="shared" si="172"/>
        <v>0</v>
      </c>
      <c r="V111" s="251">
        <f t="shared" si="172"/>
        <v>0</v>
      </c>
      <c r="W111" s="251">
        <f t="shared" si="172"/>
        <v>0</v>
      </c>
      <c r="X111" s="251">
        <f t="shared" si="172"/>
        <v>0</v>
      </c>
      <c r="Y111" s="251">
        <f t="shared" si="172"/>
        <v>0</v>
      </c>
      <c r="Z111" s="251">
        <f t="shared" si="172"/>
        <v>0</v>
      </c>
      <c r="AA111" s="251">
        <f t="shared" si="172"/>
        <v>0</v>
      </c>
      <c r="AB111" s="251">
        <f t="shared" si="172"/>
        <v>0</v>
      </c>
      <c r="AC111" s="251">
        <f t="shared" si="172"/>
        <v>0</v>
      </c>
      <c r="AD111" s="251">
        <f t="shared" si="172"/>
        <v>0</v>
      </c>
      <c r="AE111" s="251">
        <f t="shared" si="172"/>
        <v>0</v>
      </c>
      <c r="AF111" s="251">
        <f t="shared" si="172"/>
        <v>0</v>
      </c>
      <c r="AG111" s="251">
        <f t="shared" si="172"/>
        <v>0</v>
      </c>
      <c r="AH111" s="251">
        <f t="shared" si="172"/>
        <v>0</v>
      </c>
      <c r="AI111" s="251">
        <f t="shared" si="172"/>
        <v>4097729</v>
      </c>
      <c r="AJ111" s="251">
        <f t="shared" si="172"/>
        <v>6520358</v>
      </c>
    </row>
    <row r="112" spans="1:36" x14ac:dyDescent="0.2">
      <c r="A112" s="68"/>
      <c r="B112" s="479"/>
      <c r="C112" s="480"/>
      <c r="D112" s="53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52"/>
      <c r="AG112" s="252"/>
      <c r="AH112" s="252"/>
      <c r="AI112" s="252"/>
      <c r="AJ112" s="252"/>
    </row>
    <row r="113" spans="1:36" ht="24" hidden="1" x14ac:dyDescent="0.2">
      <c r="A113" s="68"/>
      <c r="B113" s="233"/>
      <c r="C113" s="234"/>
      <c r="D113" s="53" t="s">
        <v>593</v>
      </c>
      <c r="E113" s="252">
        <v>0</v>
      </c>
      <c r="F113" s="252">
        <f t="shared" ref="F113:F116" si="173">E113+G113</f>
        <v>0</v>
      </c>
      <c r="G113" s="252">
        <f t="shared" ref="G113:G115" si="174">SUBTOTAL(9,H113:S113)</f>
        <v>0</v>
      </c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>
        <f t="shared" ref="U113:U116" si="175">T113+V113</f>
        <v>0</v>
      </c>
      <c r="V113" s="252">
        <f t="shared" ref="V113:V116" si="176">SUBTOTAL(9,W113:AH113)</f>
        <v>0</v>
      </c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52"/>
      <c r="AH113" s="252"/>
      <c r="AI113" s="252">
        <f t="shared" ref="AI113:AI116" si="177">E113+T113</f>
        <v>0</v>
      </c>
      <c r="AJ113" s="252">
        <f t="shared" ref="AJ113:AJ116" si="178">F113+U113</f>
        <v>0</v>
      </c>
    </row>
    <row r="114" spans="1:36" ht="24" x14ac:dyDescent="0.2">
      <c r="A114" s="68"/>
      <c r="B114" s="179"/>
      <c r="C114" s="180"/>
      <c r="D114" s="53" t="s">
        <v>686</v>
      </c>
      <c r="E114" s="252">
        <v>700000</v>
      </c>
      <c r="F114" s="252">
        <f t="shared" si="173"/>
        <v>700000</v>
      </c>
      <c r="G114" s="252">
        <f t="shared" si="174"/>
        <v>0</v>
      </c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>
        <f t="shared" si="175"/>
        <v>0</v>
      </c>
      <c r="V114" s="252">
        <f t="shared" si="176"/>
        <v>0</v>
      </c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2"/>
      <c r="AG114" s="252"/>
      <c r="AH114" s="252"/>
      <c r="AI114" s="252">
        <f t="shared" si="177"/>
        <v>700000</v>
      </c>
      <c r="AJ114" s="252">
        <f t="shared" si="178"/>
        <v>700000</v>
      </c>
    </row>
    <row r="115" spans="1:36" x14ac:dyDescent="0.2">
      <c r="A115" s="68"/>
      <c r="B115" s="224"/>
      <c r="C115" s="225"/>
      <c r="D115" s="260" t="s">
        <v>561</v>
      </c>
      <c r="E115" s="252">
        <f>1125000+450000+525000</f>
        <v>2100000</v>
      </c>
      <c r="F115" s="252">
        <f t="shared" si="173"/>
        <v>2100000</v>
      </c>
      <c r="G115" s="252">
        <f t="shared" si="174"/>
        <v>0</v>
      </c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252">
        <f t="shared" si="175"/>
        <v>0</v>
      </c>
      <c r="V115" s="252">
        <f t="shared" si="176"/>
        <v>0</v>
      </c>
      <c r="W115" s="252"/>
      <c r="X115" s="252"/>
      <c r="Y115" s="252"/>
      <c r="Z115" s="252"/>
      <c r="AA115" s="252"/>
      <c r="AB115" s="252"/>
      <c r="AC115" s="252"/>
      <c r="AD115" s="252"/>
      <c r="AE115" s="252"/>
      <c r="AF115" s="252"/>
      <c r="AG115" s="252"/>
      <c r="AH115" s="252"/>
      <c r="AI115" s="252">
        <f t="shared" si="177"/>
        <v>2100000</v>
      </c>
      <c r="AJ115" s="252">
        <f t="shared" si="178"/>
        <v>2100000</v>
      </c>
    </row>
    <row r="116" spans="1:36" ht="24" x14ac:dyDescent="0.2">
      <c r="A116" s="68"/>
      <c r="B116" s="224"/>
      <c r="C116" s="225"/>
      <c r="D116" s="260" t="s">
        <v>562</v>
      </c>
      <c r="E116" s="252">
        <v>1297729</v>
      </c>
      <c r="F116" s="252">
        <f t="shared" si="173"/>
        <v>2214612</v>
      </c>
      <c r="G116" s="252">
        <f>SUBTOTAL(9,H116:S116)</f>
        <v>916883</v>
      </c>
      <c r="H116" s="252"/>
      <c r="I116" s="252"/>
      <c r="J116" s="252">
        <v>916883</v>
      </c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>
        <f t="shared" si="175"/>
        <v>0</v>
      </c>
      <c r="V116" s="252">
        <f t="shared" si="176"/>
        <v>0</v>
      </c>
      <c r="W116" s="252"/>
      <c r="X116" s="252"/>
      <c r="Y116" s="252"/>
      <c r="Z116" s="252"/>
      <c r="AA116" s="252"/>
      <c r="AB116" s="252"/>
      <c r="AC116" s="252"/>
      <c r="AD116" s="252"/>
      <c r="AE116" s="252"/>
      <c r="AF116" s="252"/>
      <c r="AG116" s="252"/>
      <c r="AH116" s="252"/>
      <c r="AI116" s="252">
        <f t="shared" si="177"/>
        <v>1297729</v>
      </c>
      <c r="AJ116" s="252">
        <f t="shared" si="178"/>
        <v>2214612</v>
      </c>
    </row>
    <row r="117" spans="1:36" ht="24" x14ac:dyDescent="0.2">
      <c r="A117" s="68"/>
      <c r="B117" s="479"/>
      <c r="C117" s="480"/>
      <c r="D117" s="53" t="s">
        <v>739</v>
      </c>
      <c r="E117" s="252"/>
      <c r="F117" s="252">
        <f t="shared" ref="F117" si="179">E117+G117</f>
        <v>1505746</v>
      </c>
      <c r="G117" s="252">
        <f>SUBTOTAL(9,H117:S117)</f>
        <v>1505746</v>
      </c>
      <c r="H117" s="252"/>
      <c r="I117" s="252"/>
      <c r="J117" s="252">
        <v>1505746</v>
      </c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  <c r="AF117" s="252"/>
      <c r="AG117" s="252"/>
      <c r="AH117" s="252"/>
      <c r="AI117" s="252">
        <f t="shared" ref="AI117" si="180">E117+T117</f>
        <v>0</v>
      </c>
      <c r="AJ117" s="252">
        <f t="shared" ref="AJ117" si="181">F117+U117</f>
        <v>1505746</v>
      </c>
    </row>
    <row r="118" spans="1:36" hidden="1" x14ac:dyDescent="0.2">
      <c r="A118" s="68"/>
      <c r="B118" s="479"/>
      <c r="C118" s="480"/>
      <c r="D118" s="53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52"/>
      <c r="AG118" s="252"/>
      <c r="AH118" s="252"/>
      <c r="AI118" s="252"/>
      <c r="AJ118" s="252"/>
    </row>
    <row r="119" spans="1:36" x14ac:dyDescent="0.2">
      <c r="A119" s="68"/>
      <c r="B119" s="479"/>
      <c r="C119" s="480"/>
      <c r="D119" s="53"/>
      <c r="E119" s="252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  <c r="AC119" s="248"/>
      <c r="AD119" s="248"/>
      <c r="AE119" s="248"/>
      <c r="AF119" s="248"/>
      <c r="AG119" s="248"/>
      <c r="AH119" s="248"/>
      <c r="AI119" s="248"/>
      <c r="AJ119" s="248"/>
    </row>
    <row r="120" spans="1:36" s="155" customFormat="1" x14ac:dyDescent="0.2">
      <c r="A120" s="73"/>
      <c r="B120" s="81"/>
      <c r="C120" s="82"/>
      <c r="D120" s="47" t="s">
        <v>193</v>
      </c>
      <c r="E120" s="251">
        <f t="shared" ref="E120:AI120" si="182">SUM(E121:E142)</f>
        <v>10327692</v>
      </c>
      <c r="F120" s="251">
        <f t="shared" si="182"/>
        <v>13115254</v>
      </c>
      <c r="G120" s="251">
        <f t="shared" si="182"/>
        <v>2787562</v>
      </c>
      <c r="H120" s="251">
        <f t="shared" si="182"/>
        <v>10016</v>
      </c>
      <c r="I120" s="251">
        <f t="shared" si="182"/>
        <v>4540</v>
      </c>
      <c r="J120" s="251">
        <f>SUM(J121:J142)</f>
        <v>2773006</v>
      </c>
      <c r="K120" s="251">
        <f t="shared" si="182"/>
        <v>0</v>
      </c>
      <c r="L120" s="251">
        <f t="shared" si="182"/>
        <v>0</v>
      </c>
      <c r="M120" s="251">
        <f t="shared" si="182"/>
        <v>0</v>
      </c>
      <c r="N120" s="251">
        <f t="shared" si="182"/>
        <v>0</v>
      </c>
      <c r="O120" s="251">
        <f t="shared" si="182"/>
        <v>0</v>
      </c>
      <c r="P120" s="251">
        <f t="shared" si="182"/>
        <v>0</v>
      </c>
      <c r="Q120" s="251">
        <f t="shared" si="182"/>
        <v>0</v>
      </c>
      <c r="R120" s="251">
        <f t="shared" si="182"/>
        <v>0</v>
      </c>
      <c r="S120" s="251">
        <f t="shared" si="182"/>
        <v>0</v>
      </c>
      <c r="T120" s="251">
        <f t="shared" si="182"/>
        <v>0</v>
      </c>
      <c r="U120" s="251">
        <f t="shared" si="182"/>
        <v>0</v>
      </c>
      <c r="V120" s="251">
        <f t="shared" si="182"/>
        <v>0</v>
      </c>
      <c r="W120" s="251">
        <f t="shared" si="182"/>
        <v>0</v>
      </c>
      <c r="X120" s="251">
        <f t="shared" si="182"/>
        <v>0</v>
      </c>
      <c r="Y120" s="251">
        <f t="shared" si="182"/>
        <v>0</v>
      </c>
      <c r="Z120" s="251">
        <f t="shared" si="182"/>
        <v>0</v>
      </c>
      <c r="AA120" s="251">
        <f t="shared" si="182"/>
        <v>0</v>
      </c>
      <c r="AB120" s="251">
        <f t="shared" si="182"/>
        <v>0</v>
      </c>
      <c r="AC120" s="251">
        <f t="shared" si="182"/>
        <v>0</v>
      </c>
      <c r="AD120" s="251">
        <f t="shared" si="182"/>
        <v>0</v>
      </c>
      <c r="AE120" s="251">
        <f t="shared" si="182"/>
        <v>0</v>
      </c>
      <c r="AF120" s="251">
        <f t="shared" si="182"/>
        <v>0</v>
      </c>
      <c r="AG120" s="251">
        <f t="shared" si="182"/>
        <v>0</v>
      </c>
      <c r="AH120" s="251">
        <f t="shared" si="182"/>
        <v>0</v>
      </c>
      <c r="AI120" s="251">
        <f t="shared" si="182"/>
        <v>10327692</v>
      </c>
      <c r="AJ120" s="251">
        <f t="shared" ref="AJ120" si="183">SUM(AJ121:AJ142)</f>
        <v>13115254</v>
      </c>
    </row>
    <row r="121" spans="1:36" hidden="1" outlineLevel="1" x14ac:dyDescent="0.2">
      <c r="A121" s="62"/>
      <c r="B121" s="79"/>
      <c r="C121" s="80"/>
      <c r="D121" s="83" t="s">
        <v>194</v>
      </c>
      <c r="E121" s="57">
        <v>9546435</v>
      </c>
      <c r="F121" s="57">
        <f t="shared" ref="F121:F142" si="184">E121+G121</f>
        <v>11827769</v>
      </c>
      <c r="G121" s="57">
        <f t="shared" ref="G121:G142" si="185">SUBTOTAL(9,H121:S121)</f>
        <v>2281334</v>
      </c>
      <c r="H121" s="57"/>
      <c r="I121" s="57"/>
      <c r="J121" s="57">
        <v>2281334</v>
      </c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>
        <f t="shared" ref="U121:U142" si="186">T121+V121</f>
        <v>0</v>
      </c>
      <c r="V121" s="57">
        <f t="shared" ref="V121:V142" si="187">SUBTOTAL(9,W121:AH121)</f>
        <v>0</v>
      </c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>
        <f t="shared" ref="AI121:AI141" si="188">E121+T121</f>
        <v>9546435</v>
      </c>
      <c r="AJ121" s="57">
        <f t="shared" ref="AJ121:AJ142" si="189">F121+U121</f>
        <v>11827769</v>
      </c>
    </row>
    <row r="122" spans="1:36" hidden="1" outlineLevel="1" x14ac:dyDescent="0.2">
      <c r="A122" s="62"/>
      <c r="B122" s="79"/>
      <c r="C122" s="80"/>
      <c r="D122" s="56" t="s">
        <v>195</v>
      </c>
      <c r="E122" s="57">
        <v>93471</v>
      </c>
      <c r="F122" s="57">
        <f t="shared" si="184"/>
        <v>223689</v>
      </c>
      <c r="G122" s="57">
        <f t="shared" si="185"/>
        <v>130218</v>
      </c>
      <c r="H122" s="57"/>
      <c r="I122" s="57"/>
      <c r="J122" s="57">
        <v>130218</v>
      </c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>
        <f t="shared" si="186"/>
        <v>0</v>
      </c>
      <c r="V122" s="57">
        <f t="shared" si="187"/>
        <v>0</v>
      </c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>
        <f t="shared" si="188"/>
        <v>93471</v>
      </c>
      <c r="AJ122" s="57">
        <f t="shared" si="189"/>
        <v>223689</v>
      </c>
    </row>
    <row r="123" spans="1:36" hidden="1" outlineLevel="1" x14ac:dyDescent="0.2">
      <c r="A123" s="62"/>
      <c r="B123" s="79"/>
      <c r="C123" s="80"/>
      <c r="D123" s="83" t="s">
        <v>136</v>
      </c>
      <c r="E123" s="57">
        <v>280550</v>
      </c>
      <c r="F123" s="57">
        <f t="shared" si="184"/>
        <v>366341</v>
      </c>
      <c r="G123" s="57">
        <f t="shared" si="185"/>
        <v>85791</v>
      </c>
      <c r="H123" s="57">
        <f>3681+1395+4940</f>
        <v>10016</v>
      </c>
      <c r="I123" s="57">
        <v>4540</v>
      </c>
      <c r="J123" s="57">
        <v>71235</v>
      </c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>
        <f t="shared" si="186"/>
        <v>0</v>
      </c>
      <c r="V123" s="57">
        <f t="shared" si="187"/>
        <v>0</v>
      </c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>
        <f t="shared" si="188"/>
        <v>280550</v>
      </c>
      <c r="AJ123" s="57">
        <f t="shared" si="189"/>
        <v>366341</v>
      </c>
    </row>
    <row r="124" spans="1:36" hidden="1" outlineLevel="1" x14ac:dyDescent="0.2">
      <c r="A124" s="62"/>
      <c r="B124" s="79"/>
      <c r="C124" s="80"/>
      <c r="D124" s="53" t="s">
        <v>84</v>
      </c>
      <c r="E124" s="57">
        <v>5429</v>
      </c>
      <c r="F124" s="57">
        <f t="shared" si="184"/>
        <v>5429</v>
      </c>
      <c r="G124" s="57">
        <f t="shared" si="185"/>
        <v>0</v>
      </c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>
        <f t="shared" si="186"/>
        <v>0</v>
      </c>
      <c r="V124" s="57">
        <f t="shared" si="187"/>
        <v>0</v>
      </c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>
        <f t="shared" si="188"/>
        <v>5429</v>
      </c>
      <c r="AJ124" s="57">
        <f t="shared" si="189"/>
        <v>5429</v>
      </c>
    </row>
    <row r="125" spans="1:36" hidden="1" outlineLevel="1" x14ac:dyDescent="0.2">
      <c r="A125" s="62"/>
      <c r="B125" s="79"/>
      <c r="C125" s="80"/>
      <c r="D125" s="83" t="s">
        <v>137</v>
      </c>
      <c r="E125" s="57">
        <f>14315</f>
        <v>14315</v>
      </c>
      <c r="F125" s="57">
        <f t="shared" si="184"/>
        <v>132773</v>
      </c>
      <c r="G125" s="57">
        <f t="shared" si="185"/>
        <v>118458</v>
      </c>
      <c r="H125" s="57"/>
      <c r="I125" s="57"/>
      <c r="J125" s="57">
        <v>118458</v>
      </c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>
        <f t="shared" si="186"/>
        <v>0</v>
      </c>
      <c r="V125" s="57">
        <f t="shared" si="187"/>
        <v>0</v>
      </c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>
        <f t="shared" si="188"/>
        <v>14315</v>
      </c>
      <c r="AJ125" s="57">
        <f t="shared" si="189"/>
        <v>132773</v>
      </c>
    </row>
    <row r="126" spans="1:36" hidden="1" outlineLevel="1" x14ac:dyDescent="0.2">
      <c r="A126" s="62"/>
      <c r="B126" s="79"/>
      <c r="C126" s="80"/>
      <c r="D126" s="83" t="s">
        <v>701</v>
      </c>
      <c r="E126" s="57">
        <v>17458</v>
      </c>
      <c r="F126" s="57">
        <f t="shared" si="184"/>
        <v>41555</v>
      </c>
      <c r="G126" s="57">
        <f t="shared" si="185"/>
        <v>24097</v>
      </c>
      <c r="H126" s="57"/>
      <c r="I126" s="57"/>
      <c r="J126" s="57">
        <v>24097</v>
      </c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>
        <f t="shared" si="186"/>
        <v>0</v>
      </c>
      <c r="V126" s="57">
        <f t="shared" si="187"/>
        <v>0</v>
      </c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>
        <f t="shared" si="188"/>
        <v>17458</v>
      </c>
      <c r="AJ126" s="57">
        <f t="shared" si="189"/>
        <v>41555</v>
      </c>
    </row>
    <row r="127" spans="1:36" ht="24" hidden="1" outlineLevel="1" x14ac:dyDescent="0.2">
      <c r="A127" s="62"/>
      <c r="B127" s="79"/>
      <c r="C127" s="80"/>
      <c r="D127" s="83" t="s">
        <v>281</v>
      </c>
      <c r="E127" s="57"/>
      <c r="F127" s="57">
        <f t="shared" si="184"/>
        <v>17747</v>
      </c>
      <c r="G127" s="57">
        <f t="shared" si="185"/>
        <v>17747</v>
      </c>
      <c r="H127" s="57"/>
      <c r="I127" s="57"/>
      <c r="J127" s="57">
        <f>724+17023</f>
        <v>17747</v>
      </c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>
        <f t="shared" si="186"/>
        <v>0</v>
      </c>
      <c r="V127" s="57">
        <f t="shared" si="187"/>
        <v>0</v>
      </c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>
        <f t="shared" si="188"/>
        <v>0</v>
      </c>
      <c r="AJ127" s="57">
        <f t="shared" si="189"/>
        <v>17747</v>
      </c>
    </row>
    <row r="128" spans="1:36" ht="24" hidden="1" outlineLevel="1" x14ac:dyDescent="0.2">
      <c r="A128" s="62"/>
      <c r="B128" s="79"/>
      <c r="C128" s="80"/>
      <c r="D128" s="83" t="s">
        <v>702</v>
      </c>
      <c r="E128" s="57">
        <v>1284</v>
      </c>
      <c r="F128" s="57">
        <f t="shared" si="184"/>
        <v>32015</v>
      </c>
      <c r="G128" s="57">
        <f t="shared" si="185"/>
        <v>30731</v>
      </c>
      <c r="H128" s="57"/>
      <c r="I128" s="57"/>
      <c r="J128" s="57">
        <v>30731</v>
      </c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>
        <f t="shared" si="186"/>
        <v>0</v>
      </c>
      <c r="V128" s="57">
        <f t="shared" si="187"/>
        <v>0</v>
      </c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>
        <f t="shared" si="188"/>
        <v>1284</v>
      </c>
      <c r="AJ128" s="57">
        <f t="shared" si="189"/>
        <v>32015</v>
      </c>
    </row>
    <row r="129" spans="1:36" hidden="1" outlineLevel="1" x14ac:dyDescent="0.2">
      <c r="A129" s="62"/>
      <c r="B129" s="79"/>
      <c r="C129" s="80"/>
      <c r="D129" s="83" t="s">
        <v>625</v>
      </c>
      <c r="E129" s="57"/>
      <c r="F129" s="57">
        <f t="shared" si="184"/>
        <v>15</v>
      </c>
      <c r="G129" s="57">
        <f t="shared" si="185"/>
        <v>15</v>
      </c>
      <c r="H129" s="57"/>
      <c r="I129" s="57"/>
      <c r="J129" s="57">
        <f>4+9+2</f>
        <v>15</v>
      </c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>
        <f t="shared" si="186"/>
        <v>0</v>
      </c>
      <c r="V129" s="57">
        <f t="shared" si="187"/>
        <v>0</v>
      </c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>
        <f t="shared" si="188"/>
        <v>0</v>
      </c>
      <c r="AJ129" s="57">
        <f t="shared" si="189"/>
        <v>15</v>
      </c>
    </row>
    <row r="130" spans="1:36" hidden="1" outlineLevel="1" x14ac:dyDescent="0.2">
      <c r="A130" s="62"/>
      <c r="B130" s="79"/>
      <c r="C130" s="80"/>
      <c r="D130" s="83" t="s">
        <v>159</v>
      </c>
      <c r="E130" s="57">
        <f>58294+307</f>
        <v>58601</v>
      </c>
      <c r="F130" s="57">
        <f t="shared" si="184"/>
        <v>66922</v>
      </c>
      <c r="G130" s="57">
        <f t="shared" si="185"/>
        <v>8321</v>
      </c>
      <c r="H130" s="57"/>
      <c r="I130" s="57"/>
      <c r="J130" s="57">
        <v>8321</v>
      </c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>
        <f t="shared" si="186"/>
        <v>0</v>
      </c>
      <c r="V130" s="57">
        <f t="shared" si="187"/>
        <v>0</v>
      </c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>
        <f t="shared" si="188"/>
        <v>58601</v>
      </c>
      <c r="AJ130" s="57">
        <f t="shared" si="189"/>
        <v>66922</v>
      </c>
    </row>
    <row r="131" spans="1:36" hidden="1" outlineLevel="1" x14ac:dyDescent="0.2">
      <c r="A131" s="62"/>
      <c r="B131" s="79"/>
      <c r="C131" s="80"/>
      <c r="D131" s="83" t="s">
        <v>746</v>
      </c>
      <c r="E131" s="57"/>
      <c r="F131" s="57">
        <f t="shared" si="184"/>
        <v>185</v>
      </c>
      <c r="G131" s="57">
        <f t="shared" si="185"/>
        <v>185</v>
      </c>
      <c r="H131" s="57"/>
      <c r="I131" s="57"/>
      <c r="J131" s="57">
        <f>89+96</f>
        <v>185</v>
      </c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>
        <f t="shared" si="186"/>
        <v>0</v>
      </c>
      <c r="V131" s="57">
        <f t="shared" si="187"/>
        <v>0</v>
      </c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>
        <f t="shared" si="188"/>
        <v>0</v>
      </c>
      <c r="AJ131" s="57">
        <f t="shared" si="189"/>
        <v>185</v>
      </c>
    </row>
    <row r="132" spans="1:36" ht="24" hidden="1" outlineLevel="1" x14ac:dyDescent="0.2">
      <c r="A132" s="62"/>
      <c r="B132" s="79"/>
      <c r="C132" s="80"/>
      <c r="D132" s="83" t="s">
        <v>334</v>
      </c>
      <c r="E132" s="57"/>
      <c r="F132" s="57">
        <f t="shared" si="184"/>
        <v>2788</v>
      </c>
      <c r="G132" s="57">
        <f t="shared" si="185"/>
        <v>2788</v>
      </c>
      <c r="H132" s="57"/>
      <c r="I132" s="57"/>
      <c r="J132" s="57">
        <v>2788</v>
      </c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>
        <f t="shared" si="186"/>
        <v>0</v>
      </c>
      <c r="V132" s="57">
        <f t="shared" si="187"/>
        <v>0</v>
      </c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>
        <f t="shared" si="188"/>
        <v>0</v>
      </c>
      <c r="AJ132" s="57">
        <f t="shared" si="189"/>
        <v>2788</v>
      </c>
    </row>
    <row r="133" spans="1:36" hidden="1" outlineLevel="1" x14ac:dyDescent="0.2">
      <c r="A133" s="62"/>
      <c r="B133" s="79"/>
      <c r="C133" s="80"/>
      <c r="D133" s="83" t="s">
        <v>244</v>
      </c>
      <c r="E133" s="57"/>
      <c r="F133" s="57">
        <f t="shared" si="184"/>
        <v>13021</v>
      </c>
      <c r="G133" s="57">
        <f t="shared" si="185"/>
        <v>13021</v>
      </c>
      <c r="H133" s="57"/>
      <c r="I133" s="57"/>
      <c r="J133" s="57">
        <v>13021</v>
      </c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>
        <f t="shared" si="186"/>
        <v>0</v>
      </c>
      <c r="V133" s="57">
        <f t="shared" si="187"/>
        <v>0</v>
      </c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>
        <f t="shared" si="188"/>
        <v>0</v>
      </c>
      <c r="AJ133" s="57">
        <f t="shared" si="189"/>
        <v>13021</v>
      </c>
    </row>
    <row r="134" spans="1:36" hidden="1" outlineLevel="1" x14ac:dyDescent="0.2">
      <c r="A134" s="62"/>
      <c r="B134" s="79"/>
      <c r="C134" s="80"/>
      <c r="D134" s="83" t="s">
        <v>563</v>
      </c>
      <c r="E134" s="57"/>
      <c r="F134" s="57">
        <f t="shared" si="184"/>
        <v>0</v>
      </c>
      <c r="G134" s="57">
        <f t="shared" si="185"/>
        <v>0</v>
      </c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>
        <f t="shared" si="186"/>
        <v>0</v>
      </c>
      <c r="V134" s="57">
        <f t="shared" si="187"/>
        <v>0</v>
      </c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>
        <f t="shared" si="188"/>
        <v>0</v>
      </c>
      <c r="AJ134" s="57">
        <f t="shared" si="189"/>
        <v>0</v>
      </c>
    </row>
    <row r="135" spans="1:36" hidden="1" outlineLevel="1" x14ac:dyDescent="0.2">
      <c r="A135" s="62"/>
      <c r="B135" s="79"/>
      <c r="C135" s="80"/>
      <c r="D135" s="83" t="s">
        <v>747</v>
      </c>
      <c r="E135" s="57"/>
      <c r="F135" s="57">
        <f t="shared" si="184"/>
        <v>3167</v>
      </c>
      <c r="G135" s="57">
        <f t="shared" si="185"/>
        <v>3167</v>
      </c>
      <c r="H135" s="57"/>
      <c r="I135" s="57"/>
      <c r="J135" s="57">
        <v>3167</v>
      </c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>
        <f t="shared" si="186"/>
        <v>0</v>
      </c>
      <c r="V135" s="57">
        <f t="shared" si="187"/>
        <v>0</v>
      </c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>
        <f t="shared" si="188"/>
        <v>0</v>
      </c>
      <c r="AJ135" s="57">
        <f t="shared" si="189"/>
        <v>3167</v>
      </c>
    </row>
    <row r="136" spans="1:36" hidden="1" outlineLevel="1" x14ac:dyDescent="0.2">
      <c r="A136" s="62"/>
      <c r="B136" s="79"/>
      <c r="C136" s="80"/>
      <c r="D136" s="83" t="s">
        <v>139</v>
      </c>
      <c r="E136" s="57"/>
      <c r="F136" s="57">
        <f t="shared" si="184"/>
        <v>0</v>
      </c>
      <c r="G136" s="57">
        <f t="shared" si="185"/>
        <v>0</v>
      </c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>
        <f t="shared" si="186"/>
        <v>0</v>
      </c>
      <c r="V136" s="57">
        <f t="shared" si="187"/>
        <v>0</v>
      </c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>
        <f t="shared" si="188"/>
        <v>0</v>
      </c>
      <c r="AJ136" s="57">
        <f t="shared" si="189"/>
        <v>0</v>
      </c>
    </row>
    <row r="137" spans="1:36" hidden="1" outlineLevel="1" x14ac:dyDescent="0.2">
      <c r="A137" s="62"/>
      <c r="B137" s="79"/>
      <c r="C137" s="80"/>
      <c r="D137" s="63" t="s">
        <v>56</v>
      </c>
      <c r="E137" s="57"/>
      <c r="F137" s="57">
        <f t="shared" si="184"/>
        <v>779</v>
      </c>
      <c r="G137" s="57">
        <f t="shared" si="185"/>
        <v>779</v>
      </c>
      <c r="H137" s="57"/>
      <c r="I137" s="57"/>
      <c r="J137" s="57">
        <v>779</v>
      </c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>
        <f t="shared" si="186"/>
        <v>0</v>
      </c>
      <c r="V137" s="57">
        <f t="shared" si="187"/>
        <v>0</v>
      </c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>
        <f t="shared" si="188"/>
        <v>0</v>
      </c>
      <c r="AJ137" s="57">
        <f t="shared" si="189"/>
        <v>779</v>
      </c>
    </row>
    <row r="138" spans="1:36" ht="24" hidden="1" outlineLevel="1" x14ac:dyDescent="0.2">
      <c r="A138" s="62"/>
      <c r="B138" s="79"/>
      <c r="C138" s="80"/>
      <c r="D138" s="63" t="s">
        <v>82</v>
      </c>
      <c r="E138" s="57">
        <v>124719</v>
      </c>
      <c r="F138" s="57">
        <f t="shared" si="184"/>
        <v>128610</v>
      </c>
      <c r="G138" s="57">
        <f t="shared" si="185"/>
        <v>3891</v>
      </c>
      <c r="H138" s="57"/>
      <c r="I138" s="57"/>
      <c r="J138" s="57">
        <v>3891</v>
      </c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>
        <f t="shared" si="186"/>
        <v>0</v>
      </c>
      <c r="V138" s="57">
        <f t="shared" si="187"/>
        <v>0</v>
      </c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>
        <f t="shared" si="188"/>
        <v>124719</v>
      </c>
      <c r="AJ138" s="57">
        <f t="shared" si="189"/>
        <v>128610</v>
      </c>
    </row>
    <row r="139" spans="1:36" hidden="1" outlineLevel="1" x14ac:dyDescent="0.2">
      <c r="A139" s="62"/>
      <c r="B139" s="79"/>
      <c r="C139" s="80"/>
      <c r="D139" s="63" t="s">
        <v>183</v>
      </c>
      <c r="E139" s="57"/>
      <c r="F139" s="57">
        <f t="shared" si="184"/>
        <v>2087</v>
      </c>
      <c r="G139" s="57">
        <f t="shared" si="185"/>
        <v>2087</v>
      </c>
      <c r="H139" s="57"/>
      <c r="I139" s="57"/>
      <c r="J139" s="57">
        <v>2087</v>
      </c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>
        <f t="shared" si="186"/>
        <v>0</v>
      </c>
      <c r="V139" s="57">
        <f t="shared" si="187"/>
        <v>0</v>
      </c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>
        <f t="shared" si="188"/>
        <v>0</v>
      </c>
      <c r="AJ139" s="57">
        <f t="shared" si="189"/>
        <v>2087</v>
      </c>
    </row>
    <row r="140" spans="1:36" hidden="1" outlineLevel="1" x14ac:dyDescent="0.2">
      <c r="A140" s="62"/>
      <c r="B140" s="79"/>
      <c r="C140" s="80"/>
      <c r="D140" s="63" t="s">
        <v>127</v>
      </c>
      <c r="E140" s="57">
        <f>161947+12100</f>
        <v>174047</v>
      </c>
      <c r="F140" s="57">
        <f t="shared" si="184"/>
        <v>238979</v>
      </c>
      <c r="G140" s="57">
        <f t="shared" si="185"/>
        <v>64932</v>
      </c>
      <c r="H140" s="57"/>
      <c r="I140" s="57"/>
      <c r="J140" s="57">
        <v>64932</v>
      </c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>
        <f t="shared" si="186"/>
        <v>0</v>
      </c>
      <c r="V140" s="57">
        <f t="shared" si="187"/>
        <v>0</v>
      </c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>
        <f t="shared" si="188"/>
        <v>174047</v>
      </c>
      <c r="AJ140" s="57">
        <f t="shared" si="189"/>
        <v>238979</v>
      </c>
    </row>
    <row r="141" spans="1:36" ht="24" hidden="1" outlineLevel="1" x14ac:dyDescent="0.2">
      <c r="A141" s="62"/>
      <c r="B141" s="79"/>
      <c r="C141" s="80"/>
      <c r="D141" s="63" t="s">
        <v>155</v>
      </c>
      <c r="E141" s="57">
        <v>11383</v>
      </c>
      <c r="F141" s="57">
        <f t="shared" si="184"/>
        <v>11383</v>
      </c>
      <c r="G141" s="57">
        <f t="shared" si="185"/>
        <v>0</v>
      </c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>
        <f t="shared" si="186"/>
        <v>0</v>
      </c>
      <c r="V141" s="57">
        <f t="shared" si="187"/>
        <v>0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>
        <f t="shared" si="188"/>
        <v>11383</v>
      </c>
      <c r="AJ141" s="57">
        <f t="shared" si="189"/>
        <v>11383</v>
      </c>
    </row>
    <row r="142" spans="1:36" hidden="1" outlineLevel="1" x14ac:dyDescent="0.2">
      <c r="A142" s="62"/>
      <c r="B142" s="79"/>
      <c r="C142" s="80"/>
      <c r="D142" s="63" t="s">
        <v>626</v>
      </c>
      <c r="E142" s="57"/>
      <c r="F142" s="57">
        <f t="shared" si="184"/>
        <v>0</v>
      </c>
      <c r="G142" s="57">
        <f t="shared" si="185"/>
        <v>0</v>
      </c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>
        <f t="shared" si="186"/>
        <v>0</v>
      </c>
      <c r="V142" s="57">
        <f t="shared" si="187"/>
        <v>0</v>
      </c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>
        <f t="shared" si="189"/>
        <v>0</v>
      </c>
    </row>
    <row r="143" spans="1:36" hidden="1" outlineLevel="1" x14ac:dyDescent="0.2">
      <c r="A143" s="62"/>
      <c r="B143" s="79"/>
      <c r="C143" s="80"/>
      <c r="D143" s="63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1:36" collapsed="1" x14ac:dyDescent="0.2">
      <c r="A144" s="84"/>
      <c r="B144" s="85"/>
      <c r="C144" s="86"/>
      <c r="D144" s="63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</row>
    <row r="145" spans="1:36" x14ac:dyDescent="0.2">
      <c r="A145" s="498" t="s">
        <v>171</v>
      </c>
      <c r="B145" s="499"/>
      <c r="C145" s="499"/>
      <c r="D145" s="500"/>
      <c r="E145" s="203">
        <f t="shared" ref="E145:S145" si="190">SUM(E147,E152)</f>
        <v>625</v>
      </c>
      <c r="F145" s="203">
        <f t="shared" si="190"/>
        <v>625</v>
      </c>
      <c r="G145" s="203">
        <f t="shared" si="190"/>
        <v>0</v>
      </c>
      <c r="H145" s="203">
        <f t="shared" si="190"/>
        <v>0</v>
      </c>
      <c r="I145" s="203">
        <f t="shared" si="190"/>
        <v>0</v>
      </c>
      <c r="J145" s="203">
        <f t="shared" si="190"/>
        <v>0</v>
      </c>
      <c r="K145" s="203">
        <f t="shared" si="190"/>
        <v>0</v>
      </c>
      <c r="L145" s="203">
        <f t="shared" si="190"/>
        <v>0</v>
      </c>
      <c r="M145" s="203">
        <f t="shared" si="190"/>
        <v>0</v>
      </c>
      <c r="N145" s="203">
        <f t="shared" si="190"/>
        <v>0</v>
      </c>
      <c r="O145" s="203">
        <f t="shared" si="190"/>
        <v>0</v>
      </c>
      <c r="P145" s="203">
        <f t="shared" si="190"/>
        <v>0</v>
      </c>
      <c r="Q145" s="203">
        <f t="shared" si="190"/>
        <v>0</v>
      </c>
      <c r="R145" s="203">
        <f t="shared" si="190"/>
        <v>0</v>
      </c>
      <c r="S145" s="203">
        <f t="shared" si="190"/>
        <v>0</v>
      </c>
      <c r="T145" s="203">
        <f t="shared" ref="T145:AH145" si="191">SUM(T147,T152)</f>
        <v>0</v>
      </c>
      <c r="U145" s="203">
        <f t="shared" si="191"/>
        <v>0</v>
      </c>
      <c r="V145" s="203">
        <f t="shared" si="191"/>
        <v>0</v>
      </c>
      <c r="W145" s="203">
        <f t="shared" si="191"/>
        <v>0</v>
      </c>
      <c r="X145" s="203">
        <f t="shared" si="191"/>
        <v>0</v>
      </c>
      <c r="Y145" s="203">
        <f t="shared" si="191"/>
        <v>0</v>
      </c>
      <c r="Z145" s="203">
        <f t="shared" si="191"/>
        <v>0</v>
      </c>
      <c r="AA145" s="203">
        <f t="shared" si="191"/>
        <v>0</v>
      </c>
      <c r="AB145" s="203">
        <f t="shared" si="191"/>
        <v>0</v>
      </c>
      <c r="AC145" s="203">
        <f t="shared" si="191"/>
        <v>0</v>
      </c>
      <c r="AD145" s="203">
        <f t="shared" si="191"/>
        <v>0</v>
      </c>
      <c r="AE145" s="203">
        <f t="shared" si="191"/>
        <v>0</v>
      </c>
      <c r="AF145" s="203">
        <f t="shared" si="191"/>
        <v>0</v>
      </c>
      <c r="AG145" s="203">
        <f t="shared" si="191"/>
        <v>0</v>
      </c>
      <c r="AH145" s="203">
        <f t="shared" si="191"/>
        <v>0</v>
      </c>
      <c r="AI145" s="203">
        <f t="shared" ref="AI145:AJ145" si="192">SUM(AI147,AI152)</f>
        <v>625</v>
      </c>
      <c r="AJ145" s="203">
        <f t="shared" si="192"/>
        <v>625</v>
      </c>
    </row>
    <row r="146" spans="1:36" x14ac:dyDescent="0.2">
      <c r="A146" s="84"/>
      <c r="B146" s="85"/>
      <c r="C146" s="86"/>
      <c r="D146" s="6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</row>
    <row r="147" spans="1:36" x14ac:dyDescent="0.2">
      <c r="A147" s="489" t="s">
        <v>113</v>
      </c>
      <c r="B147" s="490"/>
      <c r="C147" s="491"/>
      <c r="D147" s="95" t="s">
        <v>172</v>
      </c>
      <c r="E147" s="96">
        <f t="shared" ref="E147" si="193">SUM(E148:E149)</f>
        <v>100</v>
      </c>
      <c r="F147" s="96">
        <f t="shared" ref="F147:S147" si="194">SUM(F148:F149)</f>
        <v>100</v>
      </c>
      <c r="G147" s="96">
        <f t="shared" si="194"/>
        <v>0</v>
      </c>
      <c r="H147" s="96">
        <f t="shared" si="194"/>
        <v>0</v>
      </c>
      <c r="I147" s="96">
        <f t="shared" si="194"/>
        <v>0</v>
      </c>
      <c r="J147" s="96">
        <f t="shared" si="194"/>
        <v>0</v>
      </c>
      <c r="K147" s="96">
        <f t="shared" si="194"/>
        <v>0</v>
      </c>
      <c r="L147" s="96">
        <f t="shared" si="194"/>
        <v>0</v>
      </c>
      <c r="M147" s="96">
        <f t="shared" si="194"/>
        <v>0</v>
      </c>
      <c r="N147" s="96">
        <f t="shared" si="194"/>
        <v>0</v>
      </c>
      <c r="O147" s="96">
        <f t="shared" si="194"/>
        <v>0</v>
      </c>
      <c r="P147" s="96">
        <f t="shared" si="194"/>
        <v>0</v>
      </c>
      <c r="Q147" s="96">
        <f t="shared" si="194"/>
        <v>0</v>
      </c>
      <c r="R147" s="96">
        <f t="shared" si="194"/>
        <v>0</v>
      </c>
      <c r="S147" s="96">
        <f t="shared" si="194"/>
        <v>0</v>
      </c>
      <c r="T147" s="96">
        <f t="shared" ref="T147:AH147" si="195">SUM(T148:T149)</f>
        <v>0</v>
      </c>
      <c r="U147" s="96">
        <f t="shared" si="195"/>
        <v>0</v>
      </c>
      <c r="V147" s="96">
        <f t="shared" si="195"/>
        <v>0</v>
      </c>
      <c r="W147" s="96">
        <f t="shared" si="195"/>
        <v>0</v>
      </c>
      <c r="X147" s="96">
        <f t="shared" si="195"/>
        <v>0</v>
      </c>
      <c r="Y147" s="96">
        <f t="shared" si="195"/>
        <v>0</v>
      </c>
      <c r="Z147" s="96">
        <f t="shared" si="195"/>
        <v>0</v>
      </c>
      <c r="AA147" s="96">
        <f t="shared" si="195"/>
        <v>0</v>
      </c>
      <c r="AB147" s="96">
        <f t="shared" si="195"/>
        <v>0</v>
      </c>
      <c r="AC147" s="96">
        <f t="shared" si="195"/>
        <v>0</v>
      </c>
      <c r="AD147" s="96">
        <f t="shared" si="195"/>
        <v>0</v>
      </c>
      <c r="AE147" s="96">
        <f t="shared" si="195"/>
        <v>0</v>
      </c>
      <c r="AF147" s="96">
        <f t="shared" si="195"/>
        <v>0</v>
      </c>
      <c r="AG147" s="96">
        <f t="shared" si="195"/>
        <v>0</v>
      </c>
      <c r="AH147" s="96">
        <f t="shared" si="195"/>
        <v>0</v>
      </c>
      <c r="AI147" s="96">
        <f t="shared" ref="AI147:AJ147" si="196">SUM(AI148:AI149)</f>
        <v>100</v>
      </c>
      <c r="AJ147" s="96">
        <f t="shared" si="196"/>
        <v>100</v>
      </c>
    </row>
    <row r="148" spans="1:36" s="155" customFormat="1" x14ac:dyDescent="0.2">
      <c r="A148" s="73"/>
      <c r="B148" s="481" t="s">
        <v>157</v>
      </c>
      <c r="C148" s="482"/>
      <c r="D148" s="63" t="s">
        <v>158</v>
      </c>
      <c r="E148" s="57"/>
      <c r="F148" s="57">
        <f t="shared" ref="F148:F149" si="197">E148+G148</f>
        <v>0</v>
      </c>
      <c r="G148" s="57">
        <f t="shared" ref="G148:G149" si="198">SUBTOTAL(9,H148:S148)</f>
        <v>0</v>
      </c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>
        <f t="shared" ref="U148:U149" si="199">T148+V148</f>
        <v>0</v>
      </c>
      <c r="V148" s="57">
        <f t="shared" ref="V148:V149" si="200">SUBTOTAL(9,W148:AH148)</f>
        <v>0</v>
      </c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>
        <f t="shared" ref="AI148:AI149" si="201">E148+T148</f>
        <v>0</v>
      </c>
      <c r="AJ148" s="57">
        <f t="shared" ref="AJ148:AJ149" si="202">F148+U148</f>
        <v>0</v>
      </c>
    </row>
    <row r="149" spans="1:36" s="155" customFormat="1" ht="24" x14ac:dyDescent="0.2">
      <c r="A149" s="73"/>
      <c r="B149" s="481" t="s">
        <v>114</v>
      </c>
      <c r="C149" s="482"/>
      <c r="D149" s="63" t="s">
        <v>177</v>
      </c>
      <c r="E149" s="57">
        <v>100</v>
      </c>
      <c r="F149" s="57">
        <f t="shared" si="197"/>
        <v>100</v>
      </c>
      <c r="G149" s="57">
        <f t="shared" si="198"/>
        <v>0</v>
      </c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>
        <f t="shared" si="199"/>
        <v>0</v>
      </c>
      <c r="V149" s="57">
        <f t="shared" si="200"/>
        <v>0</v>
      </c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>
        <f t="shared" si="201"/>
        <v>100</v>
      </c>
      <c r="AJ149" s="57">
        <f t="shared" si="202"/>
        <v>100</v>
      </c>
    </row>
    <row r="150" spans="1:36" x14ac:dyDescent="0.2">
      <c r="A150" s="84"/>
      <c r="B150" s="85"/>
      <c r="C150" s="86"/>
      <c r="D150" s="6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</row>
    <row r="151" spans="1:36" x14ac:dyDescent="0.2">
      <c r="A151" s="84"/>
      <c r="B151" s="85"/>
      <c r="C151" s="86"/>
      <c r="D151" s="6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</row>
    <row r="152" spans="1:36" x14ac:dyDescent="0.2">
      <c r="A152" s="84"/>
      <c r="B152" s="85"/>
      <c r="C152" s="86"/>
      <c r="D152" s="74" t="s">
        <v>173</v>
      </c>
      <c r="E152" s="259">
        <f t="shared" ref="E152:AJ152" si="203">SUM(E153)</f>
        <v>525</v>
      </c>
      <c r="F152" s="259">
        <f t="shared" si="203"/>
        <v>525</v>
      </c>
      <c r="G152" s="259">
        <f t="shared" si="203"/>
        <v>0</v>
      </c>
      <c r="H152" s="259">
        <f t="shared" si="203"/>
        <v>0</v>
      </c>
      <c r="I152" s="259">
        <f t="shared" si="203"/>
        <v>0</v>
      </c>
      <c r="J152" s="259">
        <f t="shared" si="203"/>
        <v>0</v>
      </c>
      <c r="K152" s="259">
        <f t="shared" si="203"/>
        <v>0</v>
      </c>
      <c r="L152" s="259">
        <f t="shared" si="203"/>
        <v>0</v>
      </c>
      <c r="M152" s="259">
        <f t="shared" si="203"/>
        <v>0</v>
      </c>
      <c r="N152" s="259">
        <f t="shared" si="203"/>
        <v>0</v>
      </c>
      <c r="O152" s="259">
        <f t="shared" si="203"/>
        <v>0</v>
      </c>
      <c r="P152" s="259">
        <f t="shared" si="203"/>
        <v>0</v>
      </c>
      <c r="Q152" s="259">
        <f t="shared" si="203"/>
        <v>0</v>
      </c>
      <c r="R152" s="259">
        <f t="shared" si="203"/>
        <v>0</v>
      </c>
      <c r="S152" s="259">
        <f t="shared" si="203"/>
        <v>0</v>
      </c>
      <c r="T152" s="259">
        <f t="shared" si="203"/>
        <v>0</v>
      </c>
      <c r="U152" s="259">
        <f t="shared" si="203"/>
        <v>0</v>
      </c>
      <c r="V152" s="259">
        <f t="shared" si="203"/>
        <v>0</v>
      </c>
      <c r="W152" s="259">
        <f t="shared" si="203"/>
        <v>0</v>
      </c>
      <c r="X152" s="259">
        <f t="shared" si="203"/>
        <v>0</v>
      </c>
      <c r="Y152" s="259">
        <f t="shared" si="203"/>
        <v>0</v>
      </c>
      <c r="Z152" s="259">
        <f t="shared" si="203"/>
        <v>0</v>
      </c>
      <c r="AA152" s="259">
        <f t="shared" si="203"/>
        <v>0</v>
      </c>
      <c r="AB152" s="259">
        <f t="shared" si="203"/>
        <v>0</v>
      </c>
      <c r="AC152" s="259">
        <f t="shared" si="203"/>
        <v>0</v>
      </c>
      <c r="AD152" s="259">
        <f t="shared" si="203"/>
        <v>0</v>
      </c>
      <c r="AE152" s="259">
        <f t="shared" si="203"/>
        <v>0</v>
      </c>
      <c r="AF152" s="259">
        <f t="shared" si="203"/>
        <v>0</v>
      </c>
      <c r="AG152" s="259">
        <f t="shared" si="203"/>
        <v>0</v>
      </c>
      <c r="AH152" s="259">
        <f t="shared" si="203"/>
        <v>0</v>
      </c>
      <c r="AI152" s="259">
        <f t="shared" si="203"/>
        <v>525</v>
      </c>
      <c r="AJ152" s="259">
        <f t="shared" si="203"/>
        <v>525</v>
      </c>
    </row>
    <row r="153" spans="1:36" x14ac:dyDescent="0.2">
      <c r="A153" s="84"/>
      <c r="B153" s="85"/>
      <c r="C153" s="86"/>
      <c r="D153" s="63" t="s">
        <v>174</v>
      </c>
      <c r="E153" s="67">
        <f t="shared" ref="E153:S153" si="204">SUM(E154:E155)</f>
        <v>525</v>
      </c>
      <c r="F153" s="67">
        <f t="shared" si="204"/>
        <v>525</v>
      </c>
      <c r="G153" s="67">
        <f t="shared" si="204"/>
        <v>0</v>
      </c>
      <c r="H153" s="67">
        <f t="shared" si="204"/>
        <v>0</v>
      </c>
      <c r="I153" s="67">
        <f t="shared" si="204"/>
        <v>0</v>
      </c>
      <c r="J153" s="67">
        <f t="shared" si="204"/>
        <v>0</v>
      </c>
      <c r="K153" s="67">
        <f t="shared" si="204"/>
        <v>0</v>
      </c>
      <c r="L153" s="67">
        <f t="shared" si="204"/>
        <v>0</v>
      </c>
      <c r="M153" s="67">
        <f t="shared" si="204"/>
        <v>0</v>
      </c>
      <c r="N153" s="67">
        <f t="shared" si="204"/>
        <v>0</v>
      </c>
      <c r="O153" s="67">
        <f t="shared" si="204"/>
        <v>0</v>
      </c>
      <c r="P153" s="67">
        <f t="shared" si="204"/>
        <v>0</v>
      </c>
      <c r="Q153" s="67">
        <f t="shared" si="204"/>
        <v>0</v>
      </c>
      <c r="R153" s="67">
        <f t="shared" si="204"/>
        <v>0</v>
      </c>
      <c r="S153" s="67">
        <f t="shared" si="204"/>
        <v>0</v>
      </c>
      <c r="T153" s="67">
        <f t="shared" ref="T153:AH153" si="205">SUM(T154:T155)</f>
        <v>0</v>
      </c>
      <c r="U153" s="67">
        <f t="shared" si="205"/>
        <v>0</v>
      </c>
      <c r="V153" s="67">
        <f t="shared" si="205"/>
        <v>0</v>
      </c>
      <c r="W153" s="67">
        <f t="shared" si="205"/>
        <v>0</v>
      </c>
      <c r="X153" s="67">
        <f t="shared" si="205"/>
        <v>0</v>
      </c>
      <c r="Y153" s="67">
        <f t="shared" si="205"/>
        <v>0</v>
      </c>
      <c r="Z153" s="67">
        <f t="shared" si="205"/>
        <v>0</v>
      </c>
      <c r="AA153" s="67">
        <f t="shared" si="205"/>
        <v>0</v>
      </c>
      <c r="AB153" s="67">
        <f t="shared" si="205"/>
        <v>0</v>
      </c>
      <c r="AC153" s="67">
        <f t="shared" si="205"/>
        <v>0</v>
      </c>
      <c r="AD153" s="67">
        <f t="shared" si="205"/>
        <v>0</v>
      </c>
      <c r="AE153" s="67">
        <f t="shared" si="205"/>
        <v>0</v>
      </c>
      <c r="AF153" s="67">
        <f t="shared" si="205"/>
        <v>0</v>
      </c>
      <c r="AG153" s="67">
        <f t="shared" si="205"/>
        <v>0</v>
      </c>
      <c r="AH153" s="67">
        <f t="shared" si="205"/>
        <v>0</v>
      </c>
      <c r="AI153" s="67">
        <f t="shared" ref="AI153:AJ153" si="206">SUM(AI154:AI155)</f>
        <v>525</v>
      </c>
      <c r="AJ153" s="67">
        <f t="shared" si="206"/>
        <v>525</v>
      </c>
    </row>
    <row r="154" spans="1:36" ht="24" x14ac:dyDescent="0.2">
      <c r="A154" s="84"/>
      <c r="B154" s="85"/>
      <c r="C154" s="86"/>
      <c r="D154" s="97" t="s">
        <v>175</v>
      </c>
      <c r="E154" s="67">
        <v>328</v>
      </c>
      <c r="F154" s="67">
        <f t="shared" ref="F154:F155" si="207">E154+G154</f>
        <v>328</v>
      </c>
      <c r="G154" s="67">
        <f t="shared" ref="G154:G155" si="208">SUBTOTAL(9,H154:S154)</f>
        <v>0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>
        <f t="shared" ref="U154:U155" si="209">T154+V154</f>
        <v>0</v>
      </c>
      <c r="V154" s="67">
        <f t="shared" ref="V154:V155" si="210">SUBTOTAL(9,W154:AH154)</f>
        <v>0</v>
      </c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>
        <f t="shared" ref="AI154:AI155" si="211">E154+T154</f>
        <v>328</v>
      </c>
      <c r="AJ154" s="67">
        <f t="shared" ref="AJ154:AJ155" si="212">F154+U154</f>
        <v>328</v>
      </c>
    </row>
    <row r="155" spans="1:36" ht="24" x14ac:dyDescent="0.2">
      <c r="A155" s="84"/>
      <c r="B155" s="85"/>
      <c r="C155" s="86"/>
      <c r="D155" s="97" t="s">
        <v>176</v>
      </c>
      <c r="E155" s="67">
        <v>197</v>
      </c>
      <c r="F155" s="67">
        <f t="shared" si="207"/>
        <v>197</v>
      </c>
      <c r="G155" s="67">
        <f t="shared" si="208"/>
        <v>0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>
        <f t="shared" si="209"/>
        <v>0</v>
      </c>
      <c r="V155" s="67">
        <f t="shared" si="210"/>
        <v>0</v>
      </c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>
        <f t="shared" si="211"/>
        <v>197</v>
      </c>
      <c r="AJ155" s="67">
        <f t="shared" si="212"/>
        <v>197</v>
      </c>
    </row>
    <row r="156" spans="1:36" x14ac:dyDescent="0.2">
      <c r="A156" s="84"/>
      <c r="B156" s="85"/>
      <c r="C156" s="86"/>
      <c r="D156" s="63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</row>
    <row r="157" spans="1:36" x14ac:dyDescent="0.2">
      <c r="A157" s="62"/>
      <c r="B157" s="79"/>
      <c r="C157" s="80"/>
      <c r="D157" s="63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</row>
    <row r="158" spans="1:36" s="155" customFormat="1" ht="24.75" customHeight="1" thickBot="1" x14ac:dyDescent="0.25">
      <c r="A158" s="492" t="s">
        <v>134</v>
      </c>
      <c r="B158" s="493"/>
      <c r="C158" s="493"/>
      <c r="D158" s="494"/>
      <c r="E158" s="87">
        <f t="shared" ref="E158:AJ158" si="213">SUM(E147,E103)</f>
        <v>81727456</v>
      </c>
      <c r="F158" s="87">
        <f t="shared" si="213"/>
        <v>82052939</v>
      </c>
      <c r="G158" s="87">
        <f t="shared" si="213"/>
        <v>325483</v>
      </c>
      <c r="H158" s="87">
        <f t="shared" si="213"/>
        <v>15523</v>
      </c>
      <c r="I158" s="87">
        <f t="shared" si="213"/>
        <v>49783</v>
      </c>
      <c r="J158" s="87">
        <f t="shared" si="213"/>
        <v>260177</v>
      </c>
      <c r="K158" s="87">
        <f t="shared" si="213"/>
        <v>0</v>
      </c>
      <c r="L158" s="87">
        <f t="shared" si="213"/>
        <v>0</v>
      </c>
      <c r="M158" s="87">
        <f t="shared" si="213"/>
        <v>0</v>
      </c>
      <c r="N158" s="87">
        <f t="shared" si="213"/>
        <v>0</v>
      </c>
      <c r="O158" s="87">
        <f t="shared" si="213"/>
        <v>0</v>
      </c>
      <c r="P158" s="87">
        <f t="shared" si="213"/>
        <v>0</v>
      </c>
      <c r="Q158" s="87">
        <f t="shared" si="213"/>
        <v>0</v>
      </c>
      <c r="R158" s="87">
        <f t="shared" si="213"/>
        <v>0</v>
      </c>
      <c r="S158" s="87">
        <f t="shared" si="213"/>
        <v>0</v>
      </c>
      <c r="T158" s="87">
        <f t="shared" si="213"/>
        <v>-347723</v>
      </c>
      <c r="U158" s="87">
        <f t="shared" si="213"/>
        <v>-372612</v>
      </c>
      <c r="V158" s="87">
        <f t="shared" si="213"/>
        <v>-24889</v>
      </c>
      <c r="W158" s="87">
        <f t="shared" si="213"/>
        <v>-16779</v>
      </c>
      <c r="X158" s="87">
        <f t="shared" si="213"/>
        <v>-7210</v>
      </c>
      <c r="Y158" s="87">
        <f t="shared" si="213"/>
        <v>-900</v>
      </c>
      <c r="Z158" s="87">
        <f t="shared" si="213"/>
        <v>0</v>
      </c>
      <c r="AA158" s="87">
        <f t="shared" si="213"/>
        <v>0</v>
      </c>
      <c r="AB158" s="87">
        <f t="shared" si="213"/>
        <v>0</v>
      </c>
      <c r="AC158" s="87">
        <f t="shared" si="213"/>
        <v>0</v>
      </c>
      <c r="AD158" s="87">
        <f t="shared" si="213"/>
        <v>0</v>
      </c>
      <c r="AE158" s="87">
        <f t="shared" si="213"/>
        <v>0</v>
      </c>
      <c r="AF158" s="87">
        <f t="shared" si="213"/>
        <v>0</v>
      </c>
      <c r="AG158" s="87">
        <f t="shared" si="213"/>
        <v>0</v>
      </c>
      <c r="AH158" s="87">
        <f t="shared" si="213"/>
        <v>0</v>
      </c>
      <c r="AI158" s="87">
        <f t="shared" si="213"/>
        <v>81379733</v>
      </c>
      <c r="AJ158" s="87">
        <f t="shared" si="213"/>
        <v>81680327</v>
      </c>
    </row>
    <row r="159" spans="1:36" s="155" customFormat="1" ht="12.75" thickBot="1" x14ac:dyDescent="0.25">
      <c r="A159" s="495" t="s">
        <v>120</v>
      </c>
      <c r="B159" s="496"/>
      <c r="C159" s="496"/>
      <c r="D159" s="497"/>
      <c r="E159" s="87">
        <f t="shared" ref="E159:AJ159" si="214">SUM(E8,E145)</f>
        <v>96153402</v>
      </c>
      <c r="F159" s="198">
        <f t="shared" si="214"/>
        <v>101689076</v>
      </c>
      <c r="G159" s="198">
        <f t="shared" si="214"/>
        <v>5535674</v>
      </c>
      <c r="H159" s="198">
        <f t="shared" si="214"/>
        <v>25539</v>
      </c>
      <c r="I159" s="198">
        <f t="shared" si="214"/>
        <v>54323</v>
      </c>
      <c r="J159" s="198">
        <f t="shared" si="214"/>
        <v>5455812</v>
      </c>
      <c r="K159" s="198">
        <f t="shared" si="214"/>
        <v>0</v>
      </c>
      <c r="L159" s="198">
        <f t="shared" si="214"/>
        <v>0</v>
      </c>
      <c r="M159" s="198">
        <f t="shared" si="214"/>
        <v>0</v>
      </c>
      <c r="N159" s="198">
        <f t="shared" si="214"/>
        <v>0</v>
      </c>
      <c r="O159" s="198">
        <f t="shared" si="214"/>
        <v>0</v>
      </c>
      <c r="P159" s="198">
        <f t="shared" si="214"/>
        <v>0</v>
      </c>
      <c r="Q159" s="198">
        <f t="shared" si="214"/>
        <v>0</v>
      </c>
      <c r="R159" s="198">
        <f t="shared" si="214"/>
        <v>0</v>
      </c>
      <c r="S159" s="198">
        <f t="shared" si="214"/>
        <v>0</v>
      </c>
      <c r="T159" s="198">
        <f t="shared" si="214"/>
        <v>-347723</v>
      </c>
      <c r="U159" s="198">
        <f t="shared" si="214"/>
        <v>-372612</v>
      </c>
      <c r="V159" s="198">
        <f t="shared" si="214"/>
        <v>-24889</v>
      </c>
      <c r="W159" s="198">
        <f t="shared" si="214"/>
        <v>-16779</v>
      </c>
      <c r="X159" s="198">
        <f t="shared" si="214"/>
        <v>-7210</v>
      </c>
      <c r="Y159" s="198">
        <f t="shared" si="214"/>
        <v>-900</v>
      </c>
      <c r="Z159" s="198">
        <f t="shared" si="214"/>
        <v>0</v>
      </c>
      <c r="AA159" s="198">
        <f t="shared" si="214"/>
        <v>0</v>
      </c>
      <c r="AB159" s="198">
        <f t="shared" si="214"/>
        <v>0</v>
      </c>
      <c r="AC159" s="198">
        <f t="shared" si="214"/>
        <v>0</v>
      </c>
      <c r="AD159" s="198">
        <f t="shared" si="214"/>
        <v>0</v>
      </c>
      <c r="AE159" s="198">
        <f t="shared" si="214"/>
        <v>0</v>
      </c>
      <c r="AF159" s="198">
        <f t="shared" si="214"/>
        <v>0</v>
      </c>
      <c r="AG159" s="198">
        <f t="shared" si="214"/>
        <v>0</v>
      </c>
      <c r="AH159" s="198">
        <f t="shared" si="214"/>
        <v>0</v>
      </c>
      <c r="AI159" s="198">
        <f t="shared" si="214"/>
        <v>95805679</v>
      </c>
      <c r="AJ159" s="198">
        <f t="shared" si="214"/>
        <v>101316464</v>
      </c>
    </row>
    <row r="161" spans="1:35" hidden="1" x14ac:dyDescent="0.2">
      <c r="AI161" s="235">
        <f>E159-AI159</f>
        <v>347723</v>
      </c>
    </row>
    <row r="162" spans="1:35" hidden="1" x14ac:dyDescent="0.2">
      <c r="A162" s="488"/>
      <c r="B162" s="488"/>
      <c r="C162" s="488"/>
      <c r="D162" s="488"/>
      <c r="E162" s="488"/>
      <c r="F162" s="488"/>
      <c r="G162" s="488"/>
      <c r="H162" s="488"/>
      <c r="I162" s="488"/>
      <c r="J162" s="488"/>
      <c r="K162" s="488"/>
      <c r="L162" s="488"/>
      <c r="M162" s="488"/>
      <c r="N162" s="488"/>
      <c r="O162" s="488"/>
      <c r="P162" s="488"/>
      <c r="Q162" s="488"/>
      <c r="R162" s="488"/>
      <c r="S162" s="488"/>
      <c r="T162" s="488"/>
      <c r="U162" s="488"/>
      <c r="V162" s="488"/>
      <c r="W162" s="488"/>
      <c r="X162" s="488"/>
      <c r="Y162" s="488"/>
      <c r="Z162" s="488"/>
      <c r="AA162" s="488"/>
      <c r="AB162" s="488"/>
      <c r="AC162" s="488"/>
      <c r="AD162" s="488"/>
      <c r="AE162" s="488"/>
      <c r="AF162" s="488"/>
      <c r="AG162" s="488"/>
      <c r="AH162" s="488"/>
      <c r="AI162" s="488"/>
    </row>
    <row r="163" spans="1:35" hidden="1" x14ac:dyDescent="0.2">
      <c r="A163" s="488"/>
      <c r="B163" s="488"/>
      <c r="C163" s="488"/>
      <c r="D163" s="488"/>
      <c r="E163" s="488"/>
      <c r="F163" s="488"/>
      <c r="G163" s="488"/>
      <c r="H163" s="488"/>
      <c r="I163" s="488"/>
      <c r="J163" s="488"/>
      <c r="K163" s="488"/>
      <c r="L163" s="488"/>
      <c r="M163" s="488"/>
      <c r="N163" s="488"/>
      <c r="O163" s="488"/>
      <c r="P163" s="488"/>
      <c r="Q163" s="488"/>
      <c r="R163" s="488"/>
      <c r="S163" s="488"/>
      <c r="T163" s="488"/>
      <c r="U163" s="488"/>
      <c r="V163" s="488"/>
      <c r="W163" s="488"/>
      <c r="X163" s="488"/>
      <c r="Y163" s="488"/>
      <c r="Z163" s="488"/>
      <c r="AA163" s="488"/>
      <c r="AB163" s="488"/>
      <c r="AC163" s="488"/>
      <c r="AD163" s="488"/>
      <c r="AE163" s="488"/>
      <c r="AF163" s="488"/>
      <c r="AG163" s="488"/>
      <c r="AH163" s="488"/>
      <c r="AI163" s="488"/>
    </row>
    <row r="164" spans="1:35" hidden="1" x14ac:dyDescent="0.2"/>
    <row r="165" spans="1:35" x14ac:dyDescent="0.2">
      <c r="AI165" s="235"/>
    </row>
    <row r="166" spans="1:35" x14ac:dyDescent="0.2">
      <c r="AI166" s="235"/>
    </row>
  </sheetData>
  <sheetProtection algorithmName="SHA-512" hashValue="3yBEo+vQ1SDhmiMrCZRbf+ksX/yQqJpao7tzzVlmtsGRkzQTEb8uXBxR36w4lUVi227707LZgoSPsCMR5t2dQg==" saltValue="REt1jEe3ad1fo9ROibiR/w==" spinCount="100000" sheet="1" objects="1" scenarios="1"/>
  <autoFilter ref="A7:AI159">
    <filterColumn colId="0" showButton="0"/>
    <filterColumn colId="1" showButton="0"/>
  </autoFilter>
  <mergeCells count="105">
    <mergeCell ref="A4:AJ4"/>
    <mergeCell ref="A6:C6"/>
    <mergeCell ref="A7:C7"/>
    <mergeCell ref="B21:C21"/>
    <mergeCell ref="B22:C22"/>
    <mergeCell ref="A26:C26"/>
    <mergeCell ref="B27:C27"/>
    <mergeCell ref="B28:C28"/>
    <mergeCell ref="B29:C29"/>
    <mergeCell ref="A15:C15"/>
    <mergeCell ref="B16:C16"/>
    <mergeCell ref="B17:C17"/>
    <mergeCell ref="B18:C18"/>
    <mergeCell ref="B19:C19"/>
    <mergeCell ref="B20:C20"/>
    <mergeCell ref="A8:D8"/>
    <mergeCell ref="A10:C10"/>
    <mergeCell ref="B11:C11"/>
    <mergeCell ref="B12:C12"/>
    <mergeCell ref="B13:C13"/>
    <mergeCell ref="B14:C14"/>
    <mergeCell ref="B39:C39"/>
    <mergeCell ref="B40:C40"/>
    <mergeCell ref="B41:C41"/>
    <mergeCell ref="B42:C42"/>
    <mergeCell ref="B43:C43"/>
    <mergeCell ref="B44:C44"/>
    <mergeCell ref="B23:C23"/>
    <mergeCell ref="B24:C24"/>
    <mergeCell ref="B25:C25"/>
    <mergeCell ref="A37:C37"/>
    <mergeCell ref="B38:C38"/>
    <mergeCell ref="B30:C30"/>
    <mergeCell ref="A32:C32"/>
    <mergeCell ref="B33:C33"/>
    <mergeCell ref="B34:C34"/>
    <mergeCell ref="B35:C35"/>
    <mergeCell ref="B36:C36"/>
    <mergeCell ref="B58:C58"/>
    <mergeCell ref="A59:C59"/>
    <mergeCell ref="B45:C45"/>
    <mergeCell ref="B46:C46"/>
    <mergeCell ref="A47:C47"/>
    <mergeCell ref="B48:C48"/>
    <mergeCell ref="B61:C61"/>
    <mergeCell ref="B62:C62"/>
    <mergeCell ref="A50:C50"/>
    <mergeCell ref="B51:C51"/>
    <mergeCell ref="B52:C52"/>
    <mergeCell ref="B53:C53"/>
    <mergeCell ref="B56:C56"/>
    <mergeCell ref="B54:C54"/>
    <mergeCell ref="B55:C55"/>
    <mergeCell ref="B57:C57"/>
    <mergeCell ref="B49:C49"/>
    <mergeCell ref="B72:C72"/>
    <mergeCell ref="B73:C73"/>
    <mergeCell ref="B74:C74"/>
    <mergeCell ref="A75:C75"/>
    <mergeCell ref="B77:C77"/>
    <mergeCell ref="B82:C82"/>
    <mergeCell ref="B64:C64"/>
    <mergeCell ref="B65:C65"/>
    <mergeCell ref="B66:C66"/>
    <mergeCell ref="B67:C67"/>
    <mergeCell ref="A70:C70"/>
    <mergeCell ref="B71:C71"/>
    <mergeCell ref="B76:C76"/>
    <mergeCell ref="A68:C68"/>
    <mergeCell ref="B85:C85"/>
    <mergeCell ref="B86:C86"/>
    <mergeCell ref="B87:C87"/>
    <mergeCell ref="B88:C88"/>
    <mergeCell ref="B89:C89"/>
    <mergeCell ref="B90:C90"/>
    <mergeCell ref="A79:C79"/>
    <mergeCell ref="B80:C80"/>
    <mergeCell ref="B83:C83"/>
    <mergeCell ref="B84:C84"/>
    <mergeCell ref="B81:C81"/>
    <mergeCell ref="B96:C96"/>
    <mergeCell ref="B97:C97"/>
    <mergeCell ref="B98:C98"/>
    <mergeCell ref="B99:C99"/>
    <mergeCell ref="B91:C91"/>
    <mergeCell ref="B92:C92"/>
    <mergeCell ref="B93:C93"/>
    <mergeCell ref="B94:C94"/>
    <mergeCell ref="B95:C95"/>
    <mergeCell ref="B112:C112"/>
    <mergeCell ref="B100:C100"/>
    <mergeCell ref="A103:D103"/>
    <mergeCell ref="B105:C105"/>
    <mergeCell ref="B108:C108"/>
    <mergeCell ref="A163:AI163"/>
    <mergeCell ref="A147:C147"/>
    <mergeCell ref="B148:C148"/>
    <mergeCell ref="B149:C149"/>
    <mergeCell ref="A158:D158"/>
    <mergeCell ref="A159:D159"/>
    <mergeCell ref="A162:AI162"/>
    <mergeCell ref="B117:C117"/>
    <mergeCell ref="B118:C118"/>
    <mergeCell ref="B119:C119"/>
    <mergeCell ref="A145:D145"/>
  </mergeCells>
  <printOptions horizontalCentered="1"/>
  <pageMargins left="0.86614173228346458" right="0.31496062992125984" top="0.59055118110236227" bottom="0.39370078740157483" header="0.11811023622047245" footer="0.15748031496062992"/>
  <pageSetup paperSize="9" scale="65" orientation="portrait" r:id="rId1"/>
  <headerFooter differentFirst="1">
    <oddFooter>&amp;L&amp;"Times New Roman,Regular"&amp;8&amp;D; &amp;T&amp;R&amp;"Times New Roman,Regular"&amp;8&amp;P (&amp;N)</oddFooter>
    <firstHeader>&amp;R&amp;"Times New Roman,Regular"&amp;9
1.pielikums Jūrmalas pilsētas domes
2018.gada 16.februāra saistošajiem noteikumiem Nr.9
(protokols Nr.3, 1.punkts)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A26" sqref="A26"/>
    </sheetView>
  </sheetViews>
  <sheetFormatPr defaultColWidth="9.140625" defaultRowHeight="16.5" x14ac:dyDescent="0.25"/>
  <cols>
    <col min="1" max="1" width="44.7109375" style="204" bestFit="1" customWidth="1"/>
    <col min="2" max="2" width="14.5703125" style="204" customWidth="1"/>
    <col min="3" max="3" width="6.28515625" style="204" customWidth="1"/>
    <col min="4" max="4" width="14.42578125" style="204" customWidth="1"/>
    <col min="5" max="5" width="6.140625" style="204" bestFit="1" customWidth="1"/>
    <col min="6" max="16384" width="9.140625" style="204"/>
  </cols>
  <sheetData>
    <row r="1" spans="1:5" x14ac:dyDescent="0.25">
      <c r="D1" s="205"/>
    </row>
    <row r="2" spans="1:5" ht="17.25" x14ac:dyDescent="0.3">
      <c r="A2" s="206"/>
      <c r="B2" s="538" t="s">
        <v>1</v>
      </c>
      <c r="C2" s="538"/>
      <c r="D2" s="539" t="s">
        <v>3</v>
      </c>
      <c r="E2" s="539"/>
    </row>
    <row r="3" spans="1:5" ht="11.25" customHeight="1" x14ac:dyDescent="0.25">
      <c r="A3" s="206"/>
      <c r="B3" s="207"/>
      <c r="C3" s="207"/>
      <c r="D3" s="208"/>
    </row>
    <row r="4" spans="1:5" ht="17.25" x14ac:dyDescent="0.3">
      <c r="A4" s="209" t="s">
        <v>703</v>
      </c>
      <c r="B4" s="210">
        <f>Ienemumi!AJ103</f>
        <v>81680227</v>
      </c>
      <c r="C4" s="211" t="s">
        <v>531</v>
      </c>
      <c r="D4" s="210">
        <f>Ienemumi!AJ147</f>
        <v>100</v>
      </c>
      <c r="E4" s="211" t="s">
        <v>531</v>
      </c>
    </row>
    <row r="5" spans="1:5" ht="17.25" x14ac:dyDescent="0.3">
      <c r="A5" s="209" t="s">
        <v>704</v>
      </c>
      <c r="B5" s="215">
        <f>Izdevumi!G252-B13-D5</f>
        <v>93171946.920000002</v>
      </c>
      <c r="C5" s="211" t="s">
        <v>531</v>
      </c>
      <c r="D5" s="210">
        <f>Izdevumi!AQ253</f>
        <v>625</v>
      </c>
      <c r="E5" s="211" t="s">
        <v>531</v>
      </c>
    </row>
    <row r="6" spans="1:5" ht="17.25" x14ac:dyDescent="0.3">
      <c r="A6" s="209"/>
      <c r="B6" s="210"/>
      <c r="C6" s="211"/>
      <c r="D6" s="210"/>
      <c r="E6" s="211"/>
    </row>
    <row r="7" spans="1:5" ht="17.25" x14ac:dyDescent="0.3">
      <c r="A7" s="214" t="s">
        <v>529</v>
      </c>
      <c r="B7" s="210">
        <f>B4-B5</f>
        <v>-11491719.920000002</v>
      </c>
      <c r="C7" s="211" t="s">
        <v>531</v>
      </c>
      <c r="D7" s="210">
        <f>D4-D5</f>
        <v>-525</v>
      </c>
      <c r="E7" s="211" t="s">
        <v>531</v>
      </c>
    </row>
    <row r="8" spans="1:5" ht="17.25" x14ac:dyDescent="0.3">
      <c r="A8" s="209" t="s">
        <v>530</v>
      </c>
      <c r="B8" s="210">
        <f>B9-B10+B11-B12-B13</f>
        <v>11491720</v>
      </c>
      <c r="C8" s="211" t="s">
        <v>531</v>
      </c>
      <c r="D8" s="210">
        <f>D9-D10+D11-D12-D13</f>
        <v>525</v>
      </c>
      <c r="E8" s="211" t="s">
        <v>531</v>
      </c>
    </row>
    <row r="9" spans="1:5" x14ac:dyDescent="0.25">
      <c r="A9" s="206" t="s">
        <v>532</v>
      </c>
      <c r="B9" s="212">
        <f>Ienemumi!AJ120</f>
        <v>13115254</v>
      </c>
      <c r="C9" s="213" t="s">
        <v>531</v>
      </c>
      <c r="D9" s="212">
        <f>Ienemumi!AJ152</f>
        <v>525</v>
      </c>
      <c r="E9" s="213" t="s">
        <v>531</v>
      </c>
    </row>
    <row r="10" spans="1:5" x14ac:dyDescent="0.25">
      <c r="A10" s="206" t="s">
        <v>533</v>
      </c>
      <c r="B10" s="212">
        <f>Izdevumi!G251</f>
        <v>3285930</v>
      </c>
      <c r="C10" s="213" t="s">
        <v>531</v>
      </c>
      <c r="D10" s="238">
        <f>Izdevumi!AP251</f>
        <v>0</v>
      </c>
      <c r="E10" s="239" t="s">
        <v>531</v>
      </c>
    </row>
    <row r="11" spans="1:5" x14ac:dyDescent="0.25">
      <c r="A11" s="206" t="s">
        <v>534</v>
      </c>
      <c r="B11" s="212">
        <f>Ienemumi!AJ105</f>
        <v>6520358</v>
      </c>
      <c r="C11" s="213" t="s">
        <v>531</v>
      </c>
      <c r="D11" s="212"/>
    </row>
    <row r="12" spans="1:5" x14ac:dyDescent="0.25">
      <c r="A12" s="206" t="s">
        <v>535</v>
      </c>
      <c r="B12" s="212">
        <f>Izdevumi!AO253</f>
        <v>4845962</v>
      </c>
      <c r="C12" s="213" t="s">
        <v>531</v>
      </c>
      <c r="D12" s="212"/>
    </row>
    <row r="13" spans="1:5" x14ac:dyDescent="0.25">
      <c r="A13" s="206" t="s">
        <v>536</v>
      </c>
      <c r="B13" s="237">
        <f>Izdevumi!H246</f>
        <v>12000</v>
      </c>
      <c r="C13" s="213" t="s">
        <v>531</v>
      </c>
      <c r="D13" s="212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Arnita Liepiņa</cp:lastModifiedBy>
  <cp:lastPrinted>2018-02-16T12:07:53Z</cp:lastPrinted>
  <dcterms:created xsi:type="dcterms:W3CDTF">2006-10-31T12:58:11Z</dcterms:created>
  <dcterms:modified xsi:type="dcterms:W3CDTF">2018-02-16T12:09:02Z</dcterms:modified>
</cp:coreProperties>
</file>